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4055" yWindow="15" windowWidth="14025" windowHeight="12795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8" i="71" l="1"/>
  <c r="B228" i="71"/>
  <c r="A228" i="71"/>
  <c r="B227" i="71"/>
  <c r="A227" i="71"/>
  <c r="B226" i="71"/>
  <c r="A226" i="71"/>
  <c r="B225" i="71"/>
  <c r="A225" i="71"/>
  <c r="B224" i="71"/>
  <c r="A224" i="71"/>
  <c r="B223" i="71"/>
  <c r="A223" i="71"/>
  <c r="B222" i="71"/>
  <c r="A222" i="71"/>
  <c r="C221" i="71"/>
  <c r="B221" i="71"/>
  <c r="A221" i="71"/>
  <c r="B220" i="71"/>
  <c r="A220" i="71"/>
  <c r="B219" i="71"/>
  <c r="A219" i="71"/>
  <c r="B218" i="71"/>
  <c r="A218" i="71"/>
  <c r="B217" i="71"/>
  <c r="A217" i="71"/>
  <c r="B216" i="71"/>
  <c r="A216" i="71"/>
  <c r="B215" i="71"/>
  <c r="A215" i="71"/>
  <c r="B214" i="71"/>
  <c r="A214" i="71"/>
  <c r="B213" i="71"/>
  <c r="A213" i="71"/>
  <c r="B212" i="71"/>
  <c r="A212" i="71"/>
  <c r="B211" i="71"/>
  <c r="A211" i="71"/>
  <c r="B210" i="71"/>
  <c r="A210" i="71"/>
  <c r="B209" i="71"/>
  <c r="A209" i="71"/>
  <c r="B208" i="71"/>
  <c r="A208" i="71"/>
  <c r="B207" i="71"/>
  <c r="A207" i="71"/>
  <c r="B206" i="71"/>
  <c r="A206" i="71"/>
  <c r="B205" i="71"/>
  <c r="A205" i="71"/>
  <c r="B204" i="71"/>
  <c r="A204" i="71"/>
  <c r="B203" i="71"/>
  <c r="A203" i="71"/>
  <c r="B202" i="71"/>
  <c r="A202" i="71"/>
  <c r="B201" i="71"/>
  <c r="A201" i="71"/>
  <c r="B200" i="71"/>
  <c r="A200" i="71"/>
  <c r="B199" i="71"/>
  <c r="A199" i="71"/>
  <c r="B198" i="71"/>
  <c r="A198" i="71"/>
  <c r="B197" i="71"/>
  <c r="A197" i="71"/>
  <c r="B196" i="71"/>
  <c r="A196" i="71"/>
  <c r="B195" i="71"/>
  <c r="A195" i="71"/>
  <c r="B194" i="71"/>
  <c r="A194" i="71"/>
  <c r="B193" i="71"/>
  <c r="A193" i="71"/>
  <c r="B192" i="71"/>
  <c r="A192" i="71"/>
  <c r="C191" i="71"/>
  <c r="B191" i="71"/>
  <c r="A191" i="71"/>
  <c r="B190" i="71"/>
  <c r="A190" i="71"/>
  <c r="B189" i="71"/>
  <c r="A189" i="71"/>
  <c r="B188" i="71"/>
  <c r="A188" i="71"/>
  <c r="C187" i="71"/>
  <c r="B187" i="71"/>
  <c r="A187" i="71"/>
  <c r="B186" i="71"/>
  <c r="A186" i="71"/>
  <c r="B185" i="71"/>
  <c r="A185" i="71"/>
  <c r="B184" i="71"/>
  <c r="A184" i="71"/>
  <c r="B183" i="71"/>
  <c r="A183" i="71"/>
  <c r="B182" i="71"/>
  <c r="A182" i="71"/>
  <c r="B181" i="71"/>
  <c r="A181" i="71"/>
  <c r="B180" i="71"/>
  <c r="A180" i="71"/>
  <c r="B179" i="71"/>
  <c r="A179" i="71"/>
  <c r="B178" i="71"/>
  <c r="A178" i="71"/>
  <c r="B177" i="71"/>
  <c r="A177" i="71"/>
  <c r="B176" i="71"/>
  <c r="A176" i="71"/>
  <c r="B175" i="71"/>
  <c r="A175" i="71"/>
  <c r="B174" i="71"/>
  <c r="A174" i="71"/>
  <c r="B173" i="71"/>
  <c r="A173" i="71"/>
  <c r="B172" i="71"/>
  <c r="A172" i="71"/>
  <c r="B171" i="71"/>
  <c r="A171" i="71"/>
  <c r="B170" i="71"/>
  <c r="A170" i="71"/>
  <c r="B169" i="71"/>
  <c r="A169" i="71"/>
  <c r="B168" i="71"/>
  <c r="A168" i="71"/>
  <c r="B167" i="71"/>
  <c r="A167" i="71"/>
  <c r="B166" i="71"/>
  <c r="A166" i="71"/>
  <c r="B165" i="71"/>
  <c r="A165" i="71"/>
  <c r="B164" i="71"/>
  <c r="A164" i="71"/>
  <c r="B163" i="71"/>
  <c r="A163" i="71"/>
  <c r="B162" i="71"/>
  <c r="A162" i="71"/>
  <c r="B161" i="71"/>
  <c r="A161" i="71"/>
  <c r="B160" i="71"/>
  <c r="A160" i="71"/>
  <c r="B159" i="71"/>
  <c r="A159" i="71"/>
  <c r="B158" i="71"/>
  <c r="A158" i="71"/>
  <c r="B157" i="71"/>
  <c r="A157" i="71"/>
  <c r="B156" i="71"/>
  <c r="A156" i="71"/>
  <c r="B155" i="71"/>
  <c r="A155" i="71"/>
  <c r="B154" i="71"/>
  <c r="A154" i="71"/>
  <c r="B153" i="71"/>
  <c r="A153" i="71"/>
  <c r="B152" i="71"/>
  <c r="A152" i="71"/>
  <c r="B151" i="71"/>
  <c r="A151" i="71"/>
  <c r="B150" i="71"/>
  <c r="A150" i="71"/>
  <c r="B149" i="71"/>
  <c r="A149" i="71"/>
  <c r="B148" i="71"/>
  <c r="A148" i="71"/>
  <c r="B147" i="71"/>
  <c r="A147" i="71"/>
  <c r="B146" i="71"/>
  <c r="A146" i="71"/>
  <c r="B145" i="71"/>
  <c r="A145" i="71"/>
  <c r="B144" i="71"/>
  <c r="A144" i="71"/>
  <c r="B143" i="71"/>
  <c r="A143" i="71"/>
  <c r="B142" i="71"/>
  <c r="A142" i="71"/>
  <c r="B141" i="71"/>
  <c r="A141" i="71"/>
  <c r="B140" i="71"/>
  <c r="A140" i="71"/>
  <c r="B139" i="71"/>
  <c r="A139" i="71"/>
  <c r="B138" i="71"/>
  <c r="A138" i="71"/>
  <c r="B137" i="71"/>
  <c r="A137" i="71"/>
  <c r="B136" i="71"/>
  <c r="A136" i="71"/>
  <c r="B135" i="71"/>
  <c r="A135" i="71"/>
  <c r="B134" i="71"/>
  <c r="A134" i="71"/>
  <c r="B133" i="71"/>
  <c r="A133" i="71"/>
  <c r="C132" i="71"/>
  <c r="B132" i="71"/>
  <c r="A132" i="71"/>
  <c r="C131" i="71"/>
  <c r="B131" i="71"/>
  <c r="A131" i="71"/>
  <c r="C130" i="71"/>
  <c r="B130" i="71"/>
  <c r="A130" i="71"/>
  <c r="C129" i="71"/>
  <c r="B129" i="71"/>
  <c r="A129" i="71"/>
  <c r="C128" i="71"/>
  <c r="B128" i="71"/>
  <c r="A128" i="71"/>
  <c r="C127" i="71"/>
  <c r="B127" i="71"/>
  <c r="A127" i="71"/>
  <c r="B126" i="71"/>
  <c r="A126" i="71"/>
  <c r="C125" i="71"/>
  <c r="B125" i="71"/>
  <c r="A125" i="71"/>
  <c r="C124" i="71"/>
  <c r="B124" i="71"/>
  <c r="A124" i="71"/>
  <c r="C123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B109" i="71"/>
  <c r="A109" i="71"/>
  <c r="C108" i="71"/>
  <c r="B108" i="71"/>
  <c r="A108" i="71"/>
  <c r="C107" i="71"/>
  <c r="B107" i="71"/>
  <c r="A107" i="71"/>
  <c r="C106" i="71"/>
  <c r="B106" i="71"/>
  <c r="A106" i="71"/>
  <c r="C105" i="71"/>
  <c r="B105" i="71"/>
  <c r="A105" i="71"/>
  <c r="C104" i="71"/>
  <c r="B104" i="71"/>
  <c r="A104" i="71"/>
  <c r="C103" i="71"/>
  <c r="B103" i="71"/>
  <c r="A103" i="71"/>
  <c r="C102" i="71"/>
  <c r="B102" i="71"/>
  <c r="A102" i="71"/>
  <c r="B101" i="71"/>
  <c r="A101" i="71"/>
  <c r="B100" i="71"/>
  <c r="A100" i="71"/>
  <c r="C99" i="71"/>
  <c r="B99" i="71"/>
  <c r="A99" i="71"/>
  <c r="C98" i="71"/>
  <c r="B98" i="71"/>
  <c r="A98" i="71"/>
  <c r="C97" i="71"/>
  <c r="B97" i="71"/>
  <c r="A97" i="71"/>
  <c r="C96" i="71"/>
  <c r="B96" i="71"/>
  <c r="A96" i="71"/>
  <c r="C95" i="71"/>
  <c r="B95" i="71"/>
  <c r="A95" i="71"/>
  <c r="B94" i="71"/>
  <c r="A94" i="71"/>
  <c r="B93" i="71"/>
  <c r="A93" i="71"/>
  <c r="C92" i="71"/>
  <c r="B92" i="71"/>
  <c r="A92" i="71"/>
  <c r="C91" i="71"/>
  <c r="B91" i="71"/>
  <c r="A91" i="71"/>
  <c r="C90" i="71"/>
  <c r="B90" i="71"/>
  <c r="A90" i="71"/>
  <c r="C89" i="71"/>
  <c r="B89" i="71"/>
  <c r="A89" i="71"/>
  <c r="C88" i="71"/>
  <c r="B88" i="71"/>
  <c r="A88" i="71"/>
  <c r="C87" i="71"/>
  <c r="B87" i="71"/>
  <c r="A87" i="71"/>
  <c r="C86" i="71"/>
  <c r="B86" i="71"/>
  <c r="A86" i="71"/>
  <c r="B85" i="71"/>
  <c r="A85" i="71"/>
  <c r="B84" i="71"/>
  <c r="A84" i="71"/>
  <c r="C83" i="71"/>
  <c r="B83" i="71"/>
  <c r="A83" i="71"/>
  <c r="C82" i="71"/>
  <c r="B82" i="71"/>
  <c r="A82" i="71"/>
  <c r="C81" i="71"/>
  <c r="B81" i="71"/>
  <c r="A81" i="71"/>
  <c r="C80" i="71"/>
  <c r="B80" i="71"/>
  <c r="A80" i="71"/>
  <c r="C79" i="71"/>
  <c r="B79" i="71"/>
  <c r="A79" i="71"/>
  <c r="B78" i="71"/>
  <c r="A78" i="71"/>
  <c r="C77" i="71"/>
  <c r="B77" i="71"/>
  <c r="A77" i="71"/>
  <c r="C76" i="71"/>
  <c r="B76" i="71"/>
  <c r="A76" i="71"/>
  <c r="B75" i="71"/>
  <c r="A75" i="71"/>
  <c r="B74" i="71"/>
  <c r="A74" i="71"/>
  <c r="B73" i="71"/>
  <c r="A73" i="71"/>
  <c r="C72" i="71"/>
  <c r="B72" i="71"/>
  <c r="A72" i="71"/>
  <c r="C71" i="71"/>
  <c r="B71" i="71"/>
  <c r="A71" i="71"/>
  <c r="C70" i="71"/>
  <c r="B70" i="71"/>
  <c r="A70" i="71"/>
  <c r="C69" i="71"/>
  <c r="B69" i="71"/>
  <c r="A69" i="71"/>
  <c r="C68" i="71"/>
  <c r="B68" i="71"/>
  <c r="A68" i="71"/>
  <c r="C67" i="71"/>
  <c r="B67" i="71"/>
  <c r="A67" i="71"/>
  <c r="B66" i="71"/>
  <c r="A66" i="71"/>
  <c r="C65" i="71"/>
  <c r="B65" i="71"/>
  <c r="A65" i="71"/>
  <c r="B64" i="71"/>
  <c r="A64" i="71"/>
  <c r="B63" i="71"/>
  <c r="A63" i="71"/>
  <c r="B62" i="71"/>
  <c r="A62" i="71"/>
  <c r="B61" i="71"/>
  <c r="A61" i="71"/>
  <c r="B60" i="71"/>
  <c r="A60" i="71"/>
  <c r="B59" i="71"/>
  <c r="A59" i="71"/>
  <c r="B58" i="71"/>
  <c r="A58" i="71"/>
  <c r="B57" i="71"/>
  <c r="A57" i="71"/>
  <c r="B56" i="71"/>
  <c r="A56" i="71"/>
  <c r="B55" i="71"/>
  <c r="A55" i="71"/>
  <c r="B54" i="71"/>
  <c r="A54" i="71"/>
  <c r="B53" i="71"/>
  <c r="A53" i="71"/>
  <c r="B52" i="71"/>
  <c r="A52" i="71"/>
  <c r="B51" i="71"/>
  <c r="A51" i="71"/>
  <c r="B50" i="71"/>
  <c r="A50" i="71"/>
  <c r="B49" i="71"/>
  <c r="A49" i="71"/>
  <c r="B48" i="71"/>
  <c r="A48" i="71"/>
  <c r="B47" i="71"/>
  <c r="A47" i="71"/>
  <c r="B46" i="71"/>
  <c r="A46" i="71"/>
  <c r="B45" i="71"/>
  <c r="A45" i="71"/>
  <c r="B44" i="71"/>
  <c r="A44" i="71"/>
  <c r="B43" i="71"/>
  <c r="A43" i="71"/>
  <c r="B42" i="71"/>
  <c r="A42" i="71"/>
  <c r="B41" i="71"/>
  <c r="A41" i="71"/>
  <c r="B40" i="71"/>
  <c r="A40" i="71"/>
  <c r="B39" i="71"/>
  <c r="A39" i="71"/>
  <c r="B38" i="71"/>
  <c r="A38" i="71"/>
  <c r="B37" i="71"/>
  <c r="A37" i="71"/>
  <c r="B36" i="71"/>
  <c r="A36" i="71"/>
  <c r="B35" i="71"/>
  <c r="A35" i="71"/>
  <c r="B34" i="71"/>
  <c r="A34" i="71"/>
  <c r="B33" i="71"/>
  <c r="A33" i="71"/>
  <c r="B32" i="71"/>
  <c r="A32" i="71"/>
  <c r="B31" i="71"/>
  <c r="A31" i="71"/>
  <c r="B30" i="71"/>
  <c r="A30" i="71"/>
  <c r="B29" i="71"/>
  <c r="A29" i="71"/>
  <c r="B28" i="71"/>
  <c r="A28" i="71"/>
  <c r="B27" i="71"/>
  <c r="A27" i="71"/>
  <c r="B26" i="71"/>
  <c r="A26" i="71"/>
  <c r="B25" i="71"/>
  <c r="A25" i="71"/>
  <c r="B24" i="71"/>
  <c r="A24" i="71"/>
  <c r="B23" i="71"/>
  <c r="A23" i="71"/>
  <c r="B22" i="71"/>
  <c r="A22" i="71"/>
  <c r="B21" i="71"/>
  <c r="A21" i="71"/>
  <c r="B20" i="71"/>
  <c r="A20" i="71"/>
  <c r="B19" i="71"/>
  <c r="A19" i="71"/>
  <c r="B18" i="71"/>
  <c r="A18" i="71"/>
  <c r="B17" i="71"/>
  <c r="A17" i="71"/>
  <c r="B16" i="71"/>
  <c r="A16" i="71"/>
  <c r="B15" i="71"/>
  <c r="A15" i="71"/>
  <c r="B14" i="71"/>
  <c r="A14" i="71"/>
  <c r="B13" i="71"/>
  <c r="A13" i="71"/>
  <c r="B12" i="71"/>
  <c r="A12" i="71"/>
  <c r="B11" i="71"/>
  <c r="A11" i="71"/>
  <c r="B10" i="71"/>
  <c r="A10" i="71"/>
  <c r="B9" i="71"/>
  <c r="A9" i="71"/>
  <c r="B8" i="71"/>
  <c r="A8" i="71"/>
  <c r="B7" i="71"/>
  <c r="A7" i="71"/>
  <c r="B6" i="71"/>
  <c r="A6" i="71"/>
  <c r="B5" i="71"/>
  <c r="A5" i="71"/>
  <c r="B4" i="71"/>
  <c r="A4" i="71"/>
  <c r="B3" i="71"/>
  <c r="A3" i="71"/>
  <c r="C2" i="71"/>
  <c r="B2" i="71"/>
  <c r="A2" i="71"/>
  <c r="C237" i="70"/>
  <c r="B237" i="70"/>
  <c r="A237" i="70"/>
  <c r="C236" i="70"/>
  <c r="B236" i="70"/>
  <c r="A236" i="70"/>
  <c r="B235" i="70"/>
  <c r="A235" i="70"/>
  <c r="B234" i="70"/>
  <c r="A234" i="70"/>
  <c r="B233" i="70"/>
  <c r="A233" i="70"/>
  <c r="B232" i="70"/>
  <c r="A232" i="70"/>
  <c r="B231" i="70"/>
  <c r="A231" i="70"/>
  <c r="B230" i="70"/>
  <c r="A230" i="70"/>
  <c r="B229" i="70"/>
  <c r="A229" i="70"/>
  <c r="B228" i="70"/>
  <c r="A228" i="70"/>
  <c r="B227" i="70"/>
  <c r="A227" i="70"/>
  <c r="B226" i="70"/>
  <c r="A226" i="70"/>
  <c r="C225" i="70"/>
  <c r="B225" i="70"/>
  <c r="A225" i="70"/>
  <c r="C224" i="70"/>
  <c r="B224" i="70"/>
  <c r="A224" i="70"/>
  <c r="B223" i="70"/>
  <c r="A223" i="70"/>
  <c r="B222" i="70"/>
  <c r="A222" i="70"/>
  <c r="B221" i="70"/>
  <c r="A221" i="70"/>
  <c r="B220" i="70"/>
  <c r="A220" i="70"/>
  <c r="B219" i="70"/>
  <c r="A219" i="70"/>
  <c r="B218" i="70"/>
  <c r="A218" i="70"/>
  <c r="B217" i="70"/>
  <c r="A217" i="70"/>
  <c r="B216" i="70"/>
  <c r="A216" i="70"/>
  <c r="B215" i="70"/>
  <c r="A215" i="70"/>
  <c r="B214" i="70"/>
  <c r="A214" i="70"/>
  <c r="B213" i="70"/>
  <c r="A213" i="70"/>
  <c r="B212" i="70"/>
  <c r="A212" i="70"/>
  <c r="B211" i="70"/>
  <c r="A211" i="70"/>
  <c r="B210" i="70"/>
  <c r="A210" i="70"/>
  <c r="B209" i="70"/>
  <c r="A209" i="70"/>
  <c r="B208" i="70"/>
  <c r="A208" i="70"/>
  <c r="B207" i="70"/>
  <c r="A207" i="70"/>
  <c r="B206" i="70"/>
  <c r="A206" i="70"/>
  <c r="C205" i="70"/>
  <c r="B205" i="70"/>
  <c r="A205" i="70"/>
  <c r="C204" i="70"/>
  <c r="B204" i="70"/>
  <c r="A204" i="70"/>
  <c r="C203" i="70"/>
  <c r="D203" i="70" s="1"/>
  <c r="B203" i="70"/>
  <c r="A203" i="70"/>
  <c r="C202" i="70"/>
  <c r="B202" i="70"/>
  <c r="A202" i="70"/>
  <c r="C201" i="70"/>
  <c r="B201" i="70"/>
  <c r="A201" i="70"/>
  <c r="C200" i="70"/>
  <c r="B200" i="70"/>
  <c r="A200" i="70"/>
  <c r="C199" i="70"/>
  <c r="D199" i="70" s="1"/>
  <c r="B199" i="70"/>
  <c r="A199" i="70"/>
  <c r="C198" i="70"/>
  <c r="B198" i="70"/>
  <c r="A198" i="70"/>
  <c r="C197" i="70"/>
  <c r="B197" i="70"/>
  <c r="A197" i="70"/>
  <c r="B196" i="70"/>
  <c r="A196" i="70"/>
  <c r="C195" i="70"/>
  <c r="D195" i="70" s="1"/>
  <c r="B195" i="70"/>
  <c r="A195" i="70"/>
  <c r="C194" i="70"/>
  <c r="B194" i="70"/>
  <c r="A194" i="70"/>
  <c r="C193" i="70"/>
  <c r="B193" i="70"/>
  <c r="A193" i="70"/>
  <c r="C192" i="70"/>
  <c r="B192" i="70"/>
  <c r="A192" i="70"/>
  <c r="C191" i="70"/>
  <c r="D191" i="70" s="1"/>
  <c r="B191" i="70"/>
  <c r="A191" i="70"/>
  <c r="C190" i="70"/>
  <c r="B190" i="70"/>
  <c r="A190" i="70"/>
  <c r="C189" i="70"/>
  <c r="B189" i="70"/>
  <c r="A189" i="70"/>
  <c r="C188" i="70"/>
  <c r="B188" i="70"/>
  <c r="A188" i="70"/>
  <c r="C187" i="70"/>
  <c r="D187" i="70" s="1"/>
  <c r="B187" i="70"/>
  <c r="A187" i="70"/>
  <c r="C186" i="70"/>
  <c r="B186" i="70"/>
  <c r="A186" i="70"/>
  <c r="C185" i="70"/>
  <c r="B185" i="70"/>
  <c r="A185" i="70"/>
  <c r="C184" i="70"/>
  <c r="B184" i="70"/>
  <c r="A184" i="70"/>
  <c r="B183" i="70"/>
  <c r="A183" i="70"/>
  <c r="C182" i="70"/>
  <c r="B182" i="70"/>
  <c r="A182" i="70"/>
  <c r="C181" i="70"/>
  <c r="B181" i="70"/>
  <c r="A181" i="70"/>
  <c r="C180" i="70"/>
  <c r="B180" i="70"/>
  <c r="A180" i="70"/>
  <c r="C179" i="70"/>
  <c r="D179" i="70" s="1"/>
  <c r="B179" i="70"/>
  <c r="A179" i="70"/>
  <c r="C178" i="70"/>
  <c r="B178" i="70"/>
  <c r="A178" i="70"/>
  <c r="C177" i="70"/>
  <c r="B177" i="70"/>
  <c r="A177" i="70"/>
  <c r="C176" i="70"/>
  <c r="B176" i="70"/>
  <c r="A176" i="70"/>
  <c r="B175" i="70"/>
  <c r="A175" i="70"/>
  <c r="B174" i="70"/>
  <c r="A174" i="70"/>
  <c r="C173" i="70"/>
  <c r="B173" i="70"/>
  <c r="A173" i="70"/>
  <c r="C172" i="70"/>
  <c r="B172" i="70"/>
  <c r="A172" i="70"/>
  <c r="C171" i="70"/>
  <c r="D171" i="70" s="1"/>
  <c r="B171" i="70"/>
  <c r="A171" i="70"/>
  <c r="C170" i="70"/>
  <c r="B170" i="70"/>
  <c r="A170" i="70"/>
  <c r="C169" i="70"/>
  <c r="B169" i="70"/>
  <c r="A169" i="70"/>
  <c r="B168" i="70"/>
  <c r="A168" i="70"/>
  <c r="C167" i="70"/>
  <c r="D167" i="70" s="1"/>
  <c r="B167" i="70"/>
  <c r="A167" i="70"/>
  <c r="C166" i="70"/>
  <c r="B166" i="70"/>
  <c r="A166" i="70"/>
  <c r="B165" i="70"/>
  <c r="A165" i="70"/>
  <c r="C164" i="70"/>
  <c r="B164" i="70"/>
  <c r="A164" i="70"/>
  <c r="C163" i="70"/>
  <c r="B163" i="70"/>
  <c r="A163" i="70"/>
  <c r="C162" i="70"/>
  <c r="B162" i="70"/>
  <c r="A162" i="70"/>
  <c r="C161" i="70"/>
  <c r="B161" i="70"/>
  <c r="A161" i="70"/>
  <c r="C160" i="70"/>
  <c r="B160" i="70"/>
  <c r="A160" i="70"/>
  <c r="C159" i="70"/>
  <c r="D159" i="70" s="1"/>
  <c r="B159" i="70"/>
  <c r="A159" i="70"/>
  <c r="B158" i="70"/>
  <c r="A158" i="70"/>
  <c r="C157" i="70"/>
  <c r="B157" i="70"/>
  <c r="A157" i="70"/>
  <c r="B156" i="70"/>
  <c r="A156" i="70"/>
  <c r="B155" i="70"/>
  <c r="A155" i="70"/>
  <c r="B154" i="70"/>
  <c r="A154" i="70"/>
  <c r="B153" i="70"/>
  <c r="A153" i="70"/>
  <c r="B152" i="70"/>
  <c r="A152" i="70"/>
  <c r="B151" i="70"/>
  <c r="A151" i="70"/>
  <c r="B150" i="70"/>
  <c r="A150" i="70"/>
  <c r="B149" i="70"/>
  <c r="A149" i="70"/>
  <c r="B148" i="70"/>
  <c r="A148" i="70"/>
  <c r="B147" i="70"/>
  <c r="A147" i="70"/>
  <c r="B146" i="70"/>
  <c r="A146" i="70"/>
  <c r="B145" i="70"/>
  <c r="A145" i="70"/>
  <c r="B144" i="70"/>
  <c r="A144" i="70"/>
  <c r="B143" i="70"/>
  <c r="A143" i="70"/>
  <c r="B142" i="70"/>
  <c r="A142" i="70"/>
  <c r="B141" i="70"/>
  <c r="A141" i="70"/>
  <c r="B140" i="70"/>
  <c r="A140" i="70"/>
  <c r="B139" i="70"/>
  <c r="A139" i="70"/>
  <c r="B138" i="70"/>
  <c r="A138" i="70"/>
  <c r="B137" i="70"/>
  <c r="A137" i="70"/>
  <c r="B136" i="70"/>
  <c r="A136" i="70"/>
  <c r="B135" i="70"/>
  <c r="A135" i="70"/>
  <c r="B134" i="70"/>
  <c r="A134" i="70"/>
  <c r="B133" i="70"/>
  <c r="A133" i="70"/>
  <c r="B132" i="70"/>
  <c r="A132" i="70"/>
  <c r="B131" i="70"/>
  <c r="A131" i="70"/>
  <c r="B130" i="70"/>
  <c r="A130" i="70"/>
  <c r="B129" i="70"/>
  <c r="A129" i="70"/>
  <c r="B128" i="70"/>
  <c r="A128" i="70"/>
  <c r="B127" i="70"/>
  <c r="A127" i="70"/>
  <c r="B126" i="70"/>
  <c r="A126" i="70"/>
  <c r="B125" i="70"/>
  <c r="A125" i="70"/>
  <c r="B124" i="70"/>
  <c r="A124" i="70"/>
  <c r="B123" i="70"/>
  <c r="A123" i="70"/>
  <c r="B122" i="70"/>
  <c r="A122" i="70"/>
  <c r="B121" i="70"/>
  <c r="A121" i="70"/>
  <c r="B120" i="70"/>
  <c r="A120" i="70"/>
  <c r="B119" i="70"/>
  <c r="A119" i="70"/>
  <c r="B118" i="70"/>
  <c r="A118" i="70"/>
  <c r="B117" i="70"/>
  <c r="A117" i="70"/>
  <c r="B116" i="70"/>
  <c r="A116" i="70"/>
  <c r="B115" i="70"/>
  <c r="A115" i="70"/>
  <c r="B114" i="70"/>
  <c r="A114" i="70"/>
  <c r="B113" i="70"/>
  <c r="A113" i="70"/>
  <c r="B112" i="70"/>
  <c r="A112" i="70"/>
  <c r="B111" i="70"/>
  <c r="A111" i="70"/>
  <c r="B110" i="70"/>
  <c r="A110" i="70"/>
  <c r="B109" i="70"/>
  <c r="A109" i="70"/>
  <c r="B65" i="70"/>
  <c r="A65" i="70"/>
  <c r="B64" i="70"/>
  <c r="A64" i="70"/>
  <c r="B84" i="70"/>
  <c r="A84" i="70"/>
  <c r="B108" i="70"/>
  <c r="A108" i="70"/>
  <c r="B95" i="70"/>
  <c r="A95" i="70"/>
  <c r="B107" i="70"/>
  <c r="A107" i="70"/>
  <c r="B100" i="70"/>
  <c r="A100" i="70"/>
  <c r="B102" i="70"/>
  <c r="A102" i="70"/>
  <c r="B101" i="70"/>
  <c r="A101" i="70"/>
  <c r="B98" i="70"/>
  <c r="A98" i="70"/>
  <c r="B97" i="70"/>
  <c r="A97" i="70"/>
  <c r="B106" i="70"/>
  <c r="A106" i="70"/>
  <c r="B91" i="70"/>
  <c r="A91" i="70"/>
  <c r="B92" i="70"/>
  <c r="A92" i="70"/>
  <c r="B93" i="70"/>
  <c r="A93" i="70"/>
  <c r="B89" i="70"/>
  <c r="A89" i="70"/>
  <c r="B94" i="70"/>
  <c r="A94" i="70"/>
  <c r="B90" i="70"/>
  <c r="A90" i="70"/>
  <c r="B103" i="70"/>
  <c r="A103" i="70"/>
  <c r="B86" i="70"/>
  <c r="A86" i="70"/>
  <c r="B85" i="70"/>
  <c r="A85" i="70"/>
  <c r="B73" i="70"/>
  <c r="A73" i="70"/>
  <c r="B87" i="70"/>
  <c r="A87" i="70"/>
  <c r="B79" i="70"/>
  <c r="A79" i="70"/>
  <c r="B80" i="70"/>
  <c r="A80" i="70"/>
  <c r="B81" i="70"/>
  <c r="A81" i="70"/>
  <c r="B82" i="70"/>
  <c r="A82" i="70"/>
  <c r="B76" i="70"/>
  <c r="A76" i="70"/>
  <c r="B75" i="70"/>
  <c r="A75" i="70"/>
  <c r="B77" i="70"/>
  <c r="A77" i="70"/>
  <c r="B78" i="70"/>
  <c r="A78" i="70"/>
  <c r="B74" i="70"/>
  <c r="A74" i="70"/>
  <c r="B99" i="70"/>
  <c r="A99" i="70"/>
  <c r="B69" i="70"/>
  <c r="A69" i="70"/>
  <c r="B72" i="70"/>
  <c r="A72" i="70"/>
  <c r="B67" i="70"/>
  <c r="A67" i="70"/>
  <c r="B68" i="70"/>
  <c r="A68" i="70"/>
  <c r="B62" i="70"/>
  <c r="A62" i="70"/>
  <c r="B66" i="70"/>
  <c r="A66" i="70"/>
  <c r="B26" i="70"/>
  <c r="A26" i="70"/>
  <c r="B71" i="70"/>
  <c r="A71" i="70"/>
  <c r="B60" i="70"/>
  <c r="A60" i="70"/>
  <c r="B70" i="70"/>
  <c r="A70" i="70"/>
  <c r="B96" i="70"/>
  <c r="A96" i="70"/>
  <c r="B51" i="70"/>
  <c r="A51" i="70"/>
  <c r="B57" i="70"/>
  <c r="A57" i="70"/>
  <c r="B52" i="70"/>
  <c r="A52" i="70"/>
  <c r="B58" i="70"/>
  <c r="A58" i="70"/>
  <c r="B63" i="70"/>
  <c r="A63" i="70"/>
  <c r="B35" i="70"/>
  <c r="A35" i="70"/>
  <c r="B42" i="70"/>
  <c r="A42" i="70"/>
  <c r="B45" i="70"/>
  <c r="A45" i="70"/>
  <c r="B44" i="70"/>
  <c r="A44" i="70"/>
  <c r="B56" i="70"/>
  <c r="A56" i="70"/>
  <c r="B105" i="70"/>
  <c r="A105" i="70"/>
  <c r="B54" i="70"/>
  <c r="A54" i="70"/>
  <c r="B104" i="70"/>
  <c r="A104" i="70"/>
  <c r="B43" i="70"/>
  <c r="A43" i="70"/>
  <c r="B50" i="70"/>
  <c r="A50" i="70"/>
  <c r="B25" i="70"/>
  <c r="A25" i="70"/>
  <c r="B46" i="70"/>
  <c r="A46" i="70"/>
  <c r="B41" i="70"/>
  <c r="A41" i="70"/>
  <c r="B49" i="70"/>
  <c r="A49" i="70"/>
  <c r="B40" i="70"/>
  <c r="A40" i="70"/>
  <c r="B48" i="70"/>
  <c r="A48" i="70"/>
  <c r="B47" i="70"/>
  <c r="A47" i="70"/>
  <c r="B28" i="70"/>
  <c r="A28" i="70"/>
  <c r="B18" i="70"/>
  <c r="A18" i="70"/>
  <c r="B61" i="70"/>
  <c r="A61" i="70"/>
  <c r="B32" i="70"/>
  <c r="A32" i="70"/>
  <c r="B33" i="70"/>
  <c r="A33" i="70"/>
  <c r="B34" i="70"/>
  <c r="A34" i="70"/>
  <c r="B38" i="70"/>
  <c r="A38" i="70"/>
  <c r="B39" i="70"/>
  <c r="A39" i="70"/>
  <c r="B36" i="70"/>
  <c r="A36" i="70"/>
  <c r="B53" i="70"/>
  <c r="A53" i="70"/>
  <c r="B31" i="70"/>
  <c r="A31" i="70"/>
  <c r="B27" i="70"/>
  <c r="A27" i="70"/>
  <c r="B24" i="70"/>
  <c r="A24" i="70"/>
  <c r="B16" i="70"/>
  <c r="A16" i="70"/>
  <c r="B20" i="70"/>
  <c r="A20" i="70"/>
  <c r="B15" i="70"/>
  <c r="A15" i="70"/>
  <c r="B21" i="70"/>
  <c r="A21" i="70"/>
  <c r="B59" i="70"/>
  <c r="A59" i="70"/>
  <c r="B17" i="70"/>
  <c r="A17" i="70"/>
  <c r="B29" i="70"/>
  <c r="A29" i="70"/>
  <c r="B6" i="70"/>
  <c r="A6" i="70"/>
  <c r="B12" i="70"/>
  <c r="A12" i="70"/>
  <c r="B13" i="70"/>
  <c r="A13" i="70"/>
  <c r="B11" i="70"/>
  <c r="A11" i="70"/>
  <c r="B14" i="70"/>
  <c r="A14" i="70"/>
  <c r="B9" i="70"/>
  <c r="A9" i="70"/>
  <c r="B5" i="70"/>
  <c r="A5" i="70"/>
  <c r="B7" i="70"/>
  <c r="A7" i="70"/>
  <c r="B8" i="70"/>
  <c r="A8" i="70"/>
  <c r="B4" i="70"/>
  <c r="A4" i="70"/>
  <c r="B3" i="70"/>
  <c r="A3" i="70"/>
  <c r="C2" i="70"/>
  <c r="B2" i="70"/>
  <c r="A2" i="70"/>
  <c r="B238" i="71"/>
  <c r="A238" i="71"/>
  <c r="B237" i="71"/>
  <c r="A237" i="71"/>
  <c r="B236" i="71"/>
  <c r="A236" i="71"/>
  <c r="B235" i="71"/>
  <c r="A235" i="71"/>
  <c r="B234" i="71"/>
  <c r="A234" i="71"/>
  <c r="B233" i="71"/>
  <c r="A233" i="71"/>
  <c r="B232" i="71"/>
  <c r="A232" i="71"/>
  <c r="B231" i="71"/>
  <c r="A231" i="71"/>
  <c r="B230" i="71"/>
  <c r="A230" i="71"/>
  <c r="B229" i="71"/>
  <c r="A229" i="71"/>
  <c r="B238" i="70"/>
  <c r="A238" i="70"/>
  <c r="B37" i="70"/>
  <c r="A37" i="70"/>
  <c r="B22" i="70"/>
  <c r="A22" i="70"/>
  <c r="B88" i="70"/>
  <c r="A88" i="70"/>
  <c r="B55" i="70"/>
  <c r="A55" i="70"/>
  <c r="B19" i="70"/>
  <c r="A19" i="70"/>
  <c r="B83" i="70"/>
  <c r="A83" i="70"/>
  <c r="B30" i="70"/>
  <c r="A30" i="70"/>
  <c r="B10" i="70"/>
  <c r="A10" i="70"/>
  <c r="B23" i="70"/>
  <c r="A23" i="70"/>
  <c r="D228" i="71"/>
  <c r="D221" i="71"/>
  <c r="D191" i="71"/>
  <c r="D187" i="71"/>
  <c r="D132" i="71"/>
  <c r="D131" i="71"/>
  <c r="D130" i="71"/>
  <c r="D129" i="71"/>
  <c r="D128" i="71"/>
  <c r="D127" i="71"/>
  <c r="D125" i="71"/>
  <c r="D124" i="71"/>
  <c r="D123" i="71"/>
  <c r="D108" i="71"/>
  <c r="D107" i="71"/>
  <c r="D106" i="71"/>
  <c r="D105" i="71"/>
  <c r="D104" i="71"/>
  <c r="D103" i="71"/>
  <c r="D102" i="71"/>
  <c r="D99" i="71"/>
  <c r="D98" i="71"/>
  <c r="D97" i="71"/>
  <c r="D96" i="71"/>
  <c r="D95" i="71"/>
  <c r="D92" i="71"/>
  <c r="D91" i="71"/>
  <c r="D90" i="71"/>
  <c r="D89" i="71"/>
  <c r="D88" i="71"/>
  <c r="D87" i="71"/>
  <c r="D86" i="71"/>
  <c r="D83" i="71"/>
  <c r="D82" i="71"/>
  <c r="D81" i="71"/>
  <c r="D80" i="71"/>
  <c r="D79" i="71"/>
  <c r="D77" i="71"/>
  <c r="D76" i="71"/>
  <c r="D72" i="71"/>
  <c r="D71" i="71"/>
  <c r="D70" i="71"/>
  <c r="D69" i="71"/>
  <c r="D68" i="71"/>
  <c r="D67" i="71"/>
  <c r="D65" i="71"/>
  <c r="D2" i="71"/>
  <c r="D237" i="70"/>
  <c r="D225" i="70"/>
  <c r="D205" i="70"/>
  <c r="D204" i="70"/>
  <c r="D202" i="70"/>
  <c r="D201" i="70"/>
  <c r="D200" i="70"/>
  <c r="D198" i="70"/>
  <c r="D197" i="70"/>
  <c r="D194" i="70"/>
  <c r="D193" i="70"/>
  <c r="D192" i="70"/>
  <c r="D190" i="70"/>
  <c r="D189" i="70"/>
  <c r="D188" i="70"/>
  <c r="D186" i="70"/>
  <c r="D185" i="70"/>
  <c r="D184" i="70"/>
  <c r="D182" i="70"/>
  <c r="D181" i="70"/>
  <c r="D180" i="70"/>
  <c r="D178" i="70"/>
  <c r="D177" i="70"/>
  <c r="D176" i="70"/>
  <c r="D173" i="70"/>
  <c r="D172" i="70"/>
  <c r="D170" i="70"/>
  <c r="D169" i="70"/>
  <c r="D166" i="70"/>
  <c r="D163" i="70"/>
  <c r="D161" i="70"/>
  <c r="D157" i="70"/>
  <c r="D2" i="70"/>
  <c r="D160" i="70" l="1"/>
  <c r="D162" i="70"/>
  <c r="D164" i="70"/>
  <c r="D224" i="70"/>
  <c r="D236" i="70"/>
  <c r="C65" i="67" l="1"/>
  <c r="B65" i="67"/>
  <c r="A65" i="67"/>
  <c r="C64" i="67"/>
  <c r="B64" i="67"/>
  <c r="A64" i="67"/>
  <c r="A63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G25" i="68" l="1"/>
  <c r="G25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J7" i="68" s="1"/>
  <c r="I11" i="68"/>
  <c r="I7" i="68" s="1"/>
  <c r="H11" i="68"/>
  <c r="H7" i="68" s="1"/>
  <c r="H5" i="68" s="1"/>
  <c r="E11" i="68"/>
  <c r="E7" i="68"/>
  <c r="J6" i="68"/>
  <c r="I6" i="68"/>
  <c r="H6" i="68"/>
  <c r="G6" i="68"/>
  <c r="F6" i="68"/>
  <c r="E6" i="68"/>
  <c r="D6" i="68"/>
  <c r="C1" i="68"/>
  <c r="B1" i="68"/>
  <c r="C98" i="67"/>
  <c r="C97" i="67"/>
  <c r="C96" i="67"/>
  <c r="C95" i="67"/>
  <c r="C94" i="67"/>
  <c r="C93" i="67"/>
  <c r="C92" i="67"/>
  <c r="C91" i="67"/>
  <c r="C90" i="67"/>
  <c r="C1" i="67"/>
  <c r="B1" i="67"/>
  <c r="R37" i="66"/>
  <c r="S37" i="66" s="1"/>
  <c r="R23" i="66"/>
  <c r="S23" i="66" s="1"/>
  <c r="J32" i="66"/>
  <c r="I32" i="66"/>
  <c r="H32" i="66"/>
  <c r="E29" i="66"/>
  <c r="R27" i="66"/>
  <c r="S27" i="66" s="1"/>
  <c r="J24" i="66"/>
  <c r="I24" i="66"/>
  <c r="H24" i="66"/>
  <c r="E24" i="66"/>
  <c r="J18" i="66"/>
  <c r="I18" i="66"/>
  <c r="H18" i="66"/>
  <c r="E18" i="66"/>
  <c r="J11" i="66"/>
  <c r="I11" i="66"/>
  <c r="H11" i="66"/>
  <c r="E11" i="66"/>
  <c r="J7" i="66"/>
  <c r="I7" i="66"/>
  <c r="H7" i="66"/>
  <c r="E7" i="66"/>
  <c r="J6" i="66"/>
  <c r="I6" i="66"/>
  <c r="H6" i="66"/>
  <c r="G6" i="66"/>
  <c r="F6" i="66"/>
  <c r="E6" i="66"/>
  <c r="D6" i="66"/>
  <c r="G26" i="68"/>
  <c r="F26" i="68"/>
  <c r="K26" i="68" s="1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C230" i="71" l="1"/>
  <c r="D230" i="71" s="1"/>
  <c r="C23" i="70"/>
  <c r="C88" i="70"/>
  <c r="C237" i="71"/>
  <c r="D237" i="71" s="1"/>
  <c r="C192" i="71"/>
  <c r="D192" i="71" s="1"/>
  <c r="C226" i="70"/>
  <c r="C234" i="71"/>
  <c r="D234" i="71" s="1"/>
  <c r="C55" i="70"/>
  <c r="C238" i="71"/>
  <c r="D238" i="71" s="1"/>
  <c r="C238" i="70"/>
  <c r="C229" i="71"/>
  <c r="D229" i="71" s="1"/>
  <c r="C30" i="70"/>
  <c r="C231" i="71"/>
  <c r="D231" i="71" s="1"/>
  <c r="C10" i="70"/>
  <c r="C235" i="71"/>
  <c r="D235" i="71" s="1"/>
  <c r="C37" i="70"/>
  <c r="C22" i="70"/>
  <c r="C233" i="71"/>
  <c r="D233" i="71" s="1"/>
  <c r="C83" i="70"/>
  <c r="C236" i="71"/>
  <c r="E5" i="68"/>
  <c r="I5" i="68"/>
  <c r="J5" i="68"/>
  <c r="F26" i="66"/>
  <c r="G26" i="66"/>
  <c r="K39" i="66"/>
  <c r="R12" i="66" s="1"/>
  <c r="S12" i="66" s="1"/>
  <c r="X39" i="69"/>
  <c r="R93" i="67"/>
  <c r="AF39" i="69"/>
  <c r="K35" i="66"/>
  <c r="G93" i="67"/>
  <c r="K43" i="66"/>
  <c r="N11" i="66" s="1"/>
  <c r="S93" i="67"/>
  <c r="AD93" i="67"/>
  <c r="H93" i="67"/>
  <c r="AB93" i="67"/>
  <c r="AA39" i="67"/>
  <c r="AC93" i="67"/>
  <c r="Y93" i="67"/>
  <c r="U93" i="67"/>
  <c r="M93" i="67"/>
  <c r="E93" i="67"/>
  <c r="AB39" i="67"/>
  <c r="F39" i="67"/>
  <c r="AA93" i="67"/>
  <c r="P93" i="67"/>
  <c r="F93" i="67"/>
  <c r="Y43" i="67"/>
  <c r="Y65" i="67" s="1"/>
  <c r="Z39" i="67"/>
  <c r="P39" i="67"/>
  <c r="J39" i="67"/>
  <c r="E39" i="67"/>
  <c r="Z93" i="67"/>
  <c r="T93" i="67"/>
  <c r="O93" i="67"/>
  <c r="D93" i="67"/>
  <c r="L93" i="67"/>
  <c r="W93" i="67"/>
  <c r="H39" i="67"/>
  <c r="R39" i="67"/>
  <c r="I43" i="67"/>
  <c r="I65" i="67" s="1"/>
  <c r="AD43" i="67"/>
  <c r="AD65" i="67" s="1"/>
  <c r="N93" i="67"/>
  <c r="K39" i="68"/>
  <c r="V93" i="67"/>
  <c r="J93" i="67"/>
  <c r="AF93" i="67"/>
  <c r="K93" i="67"/>
  <c r="I93" i="67"/>
  <c r="Q93" i="67"/>
  <c r="X93" i="67"/>
  <c r="AE93" i="67"/>
  <c r="S39" i="69"/>
  <c r="K39" i="69"/>
  <c r="AC39" i="69"/>
  <c r="E39" i="69"/>
  <c r="Y39" i="69"/>
  <c r="D39" i="69"/>
  <c r="L39" i="69"/>
  <c r="T39" i="69"/>
  <c r="AB39" i="69"/>
  <c r="U39" i="69" l="1"/>
  <c r="U35" i="69" s="1"/>
  <c r="H43" i="67"/>
  <c r="H65" i="67" s="1"/>
  <c r="D30" i="70"/>
  <c r="D226" i="70"/>
  <c r="C19" i="70"/>
  <c r="C232" i="71"/>
  <c r="D232" i="71" s="1"/>
  <c r="D10" i="70"/>
  <c r="D23" i="70"/>
  <c r="K26" i="66"/>
  <c r="D236" i="71"/>
  <c r="D22" i="70"/>
  <c r="D55" i="70"/>
  <c r="D83" i="70"/>
  <c r="D37" i="70"/>
  <c r="D238" i="70"/>
  <c r="D88" i="70"/>
  <c r="F43" i="69"/>
  <c r="F61" i="69" s="1"/>
  <c r="AA39" i="69"/>
  <c r="AA35" i="69" s="1"/>
  <c r="X39" i="67"/>
  <c r="X35" i="67" s="1"/>
  <c r="X64" i="67" s="1"/>
  <c r="AF43" i="69"/>
  <c r="AF61" i="69" s="1"/>
  <c r="P39" i="69"/>
  <c r="P35" i="69" s="1"/>
  <c r="P60" i="69" s="1"/>
  <c r="AD43" i="69"/>
  <c r="AD61" i="69" s="1"/>
  <c r="R43" i="69"/>
  <c r="R61" i="69" s="1"/>
  <c r="Q39" i="69"/>
  <c r="J39" i="69"/>
  <c r="J35" i="69" s="1"/>
  <c r="Z39" i="69"/>
  <c r="Z35" i="69" s="1"/>
  <c r="Z60" i="69" s="1"/>
  <c r="M39" i="69"/>
  <c r="M35" i="69" s="1"/>
  <c r="N43" i="69"/>
  <c r="N61" i="69" s="1"/>
  <c r="M39" i="67"/>
  <c r="M35" i="67" s="1"/>
  <c r="M64" i="67" s="1"/>
  <c r="K35" i="69"/>
  <c r="T43" i="69"/>
  <c r="T61" i="69" s="1"/>
  <c r="L43" i="67"/>
  <c r="L65" i="67" s="1"/>
  <c r="D43" i="67"/>
  <c r="D65" i="67" s="1"/>
  <c r="J43" i="69"/>
  <c r="J61" i="69" s="1"/>
  <c r="K43" i="69"/>
  <c r="K61" i="69" s="1"/>
  <c r="AA43" i="69"/>
  <c r="AA61" i="69" s="1"/>
  <c r="D43" i="69"/>
  <c r="D61" i="69" s="1"/>
  <c r="Y43" i="69"/>
  <c r="Y61" i="69" s="1"/>
  <c r="R39" i="69"/>
  <c r="R35" i="69" s="1"/>
  <c r="S43" i="69"/>
  <c r="S61" i="69" s="1"/>
  <c r="K43" i="68"/>
  <c r="N9" i="68" s="1"/>
  <c r="H39" i="69"/>
  <c r="H35" i="69" s="1"/>
  <c r="T43" i="67"/>
  <c r="T65" i="67" s="1"/>
  <c r="I39" i="69"/>
  <c r="I35" i="69" s="1"/>
  <c r="I60" i="69" s="1"/>
  <c r="J43" i="67"/>
  <c r="J65" i="67" s="1"/>
  <c r="I39" i="67"/>
  <c r="I35" i="67" s="1"/>
  <c r="I64" i="67" s="1"/>
  <c r="H35" i="67"/>
  <c r="H64" i="67" s="1"/>
  <c r="AC43" i="67"/>
  <c r="AC65" i="67" s="1"/>
  <c r="N43" i="67"/>
  <c r="N65" i="67" s="1"/>
  <c r="S39" i="67"/>
  <c r="S35" i="67" s="1"/>
  <c r="S64" i="67" s="1"/>
  <c r="O43" i="67"/>
  <c r="O65" i="67" s="1"/>
  <c r="AE43" i="67"/>
  <c r="AE65" i="67" s="1"/>
  <c r="AF35" i="69"/>
  <c r="AF6" i="69" s="1"/>
  <c r="AF56" i="69" s="1"/>
  <c r="V43" i="69"/>
  <c r="V61" i="69" s="1"/>
  <c r="E43" i="69"/>
  <c r="E61" i="69" s="1"/>
  <c r="AF43" i="67"/>
  <c r="AF65" i="67" s="1"/>
  <c r="AD39" i="67"/>
  <c r="AD35" i="67" s="1"/>
  <c r="AD64" i="67" s="1"/>
  <c r="Q43" i="67"/>
  <c r="Q65" i="67" s="1"/>
  <c r="G39" i="67"/>
  <c r="G35" i="67" s="1"/>
  <c r="G64" i="67" s="1"/>
  <c r="D39" i="67"/>
  <c r="D35" i="67" s="1"/>
  <c r="D64" i="67" s="1"/>
  <c r="AF60" i="69"/>
  <c r="K60" i="69"/>
  <c r="T35" i="69"/>
  <c r="X35" i="69"/>
  <c r="N39" i="69"/>
  <c r="N35" i="69" s="1"/>
  <c r="AD39" i="69"/>
  <c r="AD35" i="69" s="1"/>
  <c r="D35" i="69"/>
  <c r="AB35" i="69"/>
  <c r="G39" i="69"/>
  <c r="G35" i="69" s="1"/>
  <c r="W39" i="69"/>
  <c r="W35" i="69" s="1"/>
  <c r="Z43" i="69"/>
  <c r="Z61" i="69" s="1"/>
  <c r="Y35" i="69"/>
  <c r="O43" i="69"/>
  <c r="O61" i="69" s="1"/>
  <c r="AE43" i="69"/>
  <c r="AE61" i="69" s="1"/>
  <c r="H43" i="69"/>
  <c r="H61" i="69" s="1"/>
  <c r="X43" i="69"/>
  <c r="X61" i="69" s="1"/>
  <c r="M43" i="69"/>
  <c r="M61" i="69" s="1"/>
  <c r="AC43" i="69"/>
  <c r="AC61" i="69" s="1"/>
  <c r="K35" i="68"/>
  <c r="U43" i="67"/>
  <c r="U65" i="67" s="1"/>
  <c r="T39" i="67"/>
  <c r="T35" i="67" s="1"/>
  <c r="T64" i="67" s="1"/>
  <c r="U39" i="67"/>
  <c r="U35" i="67" s="1"/>
  <c r="U64" i="67" s="1"/>
  <c r="F35" i="67"/>
  <c r="F64" i="67" s="1"/>
  <c r="AA35" i="67"/>
  <c r="AA64" i="67" s="1"/>
  <c r="L39" i="67"/>
  <c r="L35" i="67" s="1"/>
  <c r="L64" i="67" s="1"/>
  <c r="R35" i="67"/>
  <c r="R64" i="67" s="1"/>
  <c r="M43" i="67"/>
  <c r="M65" i="67" s="1"/>
  <c r="W39" i="67"/>
  <c r="W35" i="67" s="1"/>
  <c r="W64" i="67" s="1"/>
  <c r="S43" i="67"/>
  <c r="S65" i="67" s="1"/>
  <c r="Z43" i="67"/>
  <c r="Z65" i="67" s="1"/>
  <c r="AC35" i="69"/>
  <c r="L43" i="69"/>
  <c r="L61" i="69" s="1"/>
  <c r="AB43" i="69"/>
  <c r="AB61" i="69" s="1"/>
  <c r="Q43" i="69"/>
  <c r="Q61" i="69" s="1"/>
  <c r="AC39" i="67"/>
  <c r="AC35" i="67" s="1"/>
  <c r="AC64" i="67" s="1"/>
  <c r="V43" i="67"/>
  <c r="V65" i="67" s="1"/>
  <c r="Q39" i="67"/>
  <c r="Q35" i="67" s="1"/>
  <c r="Q64" i="67" s="1"/>
  <c r="R43" i="67"/>
  <c r="R65" i="67" s="1"/>
  <c r="K39" i="67"/>
  <c r="K35" i="67" s="1"/>
  <c r="K64" i="67" s="1"/>
  <c r="G43" i="67"/>
  <c r="G65" i="67" s="1"/>
  <c r="W43" i="67"/>
  <c r="W65" i="67" s="1"/>
  <c r="P43" i="67"/>
  <c r="P65" i="67" s="1"/>
  <c r="J35" i="67"/>
  <c r="J64" i="67" s="1"/>
  <c r="Y39" i="67"/>
  <c r="Y35" i="67" s="1"/>
  <c r="Y64" i="67" s="1"/>
  <c r="I43" i="69"/>
  <c r="I61" i="69" s="1"/>
  <c r="F39" i="69"/>
  <c r="F35" i="69" s="1"/>
  <c r="V39" i="69"/>
  <c r="V35" i="69" s="1"/>
  <c r="L35" i="69"/>
  <c r="O39" i="69"/>
  <c r="O35" i="69" s="1"/>
  <c r="AE39" i="69"/>
  <c r="AE35" i="69" s="1"/>
  <c r="E35" i="69"/>
  <c r="Q35" i="69"/>
  <c r="G43" i="69"/>
  <c r="G61" i="69" s="1"/>
  <c r="W43" i="69"/>
  <c r="W61" i="69" s="1"/>
  <c r="P43" i="69"/>
  <c r="P61" i="69" s="1"/>
  <c r="S35" i="69"/>
  <c r="U43" i="69"/>
  <c r="U61" i="69" s="1"/>
  <c r="Z35" i="67"/>
  <c r="Z64" i="67" s="1"/>
  <c r="AF39" i="67"/>
  <c r="AF35" i="67" s="1"/>
  <c r="AF64" i="67" s="1"/>
  <c r="P35" i="67"/>
  <c r="P64" i="67" s="1"/>
  <c r="F43" i="67"/>
  <c r="F65" i="67" s="1"/>
  <c r="AB43" i="67"/>
  <c r="AB65" i="67" s="1"/>
  <c r="V39" i="67"/>
  <c r="V35" i="67" s="1"/>
  <c r="V64" i="67" s="1"/>
  <c r="AB35" i="67"/>
  <c r="AB64" i="67" s="1"/>
  <c r="X43" i="67"/>
  <c r="X65" i="67" s="1"/>
  <c r="O39" i="67"/>
  <c r="O35" i="67" s="1"/>
  <c r="O64" i="67" s="1"/>
  <c r="AE39" i="67"/>
  <c r="AE35" i="67" s="1"/>
  <c r="AE64" i="67" s="1"/>
  <c r="E35" i="67"/>
  <c r="E64" i="67" s="1"/>
  <c r="K43" i="67"/>
  <c r="K65" i="67" s="1"/>
  <c r="AA43" i="67"/>
  <c r="AA65" i="67" s="1"/>
  <c r="E43" i="67"/>
  <c r="E65" i="67" s="1"/>
  <c r="N39" i="67"/>
  <c r="N35" i="67" s="1"/>
  <c r="N64" i="67" s="1"/>
  <c r="N10" i="66"/>
  <c r="K6" i="66"/>
  <c r="R31" i="66" l="1"/>
  <c r="S31" i="66" s="1"/>
  <c r="D19" i="70"/>
  <c r="K6" i="69"/>
  <c r="K56" i="69" s="1"/>
  <c r="I6" i="67"/>
  <c r="I57" i="67" s="1"/>
  <c r="S6" i="67"/>
  <c r="S57" i="67" s="1"/>
  <c r="H6" i="67"/>
  <c r="H57" i="67" s="1"/>
  <c r="V6" i="67"/>
  <c r="V57" i="67" s="1"/>
  <c r="Y6" i="67"/>
  <c r="Y57" i="67" s="1"/>
  <c r="O60" i="69"/>
  <c r="O6" i="69"/>
  <c r="O56" i="69" s="1"/>
  <c r="N6" i="67"/>
  <c r="N57" i="67" s="1"/>
  <c r="U6" i="67"/>
  <c r="U57" i="67" s="1"/>
  <c r="T6" i="67"/>
  <c r="T57" i="67" s="1"/>
  <c r="V60" i="69"/>
  <c r="V6" i="69"/>
  <c r="V56" i="69" s="1"/>
  <c r="E6" i="67"/>
  <c r="E57" i="67" s="1"/>
  <c r="AD60" i="69"/>
  <c r="AD6" i="69"/>
  <c r="AD56" i="69" s="1"/>
  <c r="W6" i="67"/>
  <c r="W57" i="67" s="1"/>
  <c r="G60" i="69"/>
  <c r="G6" i="69"/>
  <c r="G56" i="69" s="1"/>
  <c r="O6" i="67"/>
  <c r="O57" i="67" s="1"/>
  <c r="R6" i="67"/>
  <c r="R57" i="67" s="1"/>
  <c r="AB60" i="69"/>
  <c r="AB6" i="69"/>
  <c r="AB56" i="69" s="1"/>
  <c r="F60" i="69"/>
  <c r="F6" i="69"/>
  <c r="F56" i="69" s="1"/>
  <c r="AE6" i="67"/>
  <c r="AE57" i="67" s="1"/>
  <c r="Z6" i="69"/>
  <c r="Z56" i="69" s="1"/>
  <c r="G6" i="67"/>
  <c r="G57" i="67" s="1"/>
  <c r="P6" i="67"/>
  <c r="P57" i="67" s="1"/>
  <c r="E60" i="69"/>
  <c r="E6" i="69"/>
  <c r="E56" i="69" s="1"/>
  <c r="L6" i="67"/>
  <c r="L57" i="67" s="1"/>
  <c r="J6" i="67"/>
  <c r="J57" i="67" s="1"/>
  <c r="Q6" i="67"/>
  <c r="Q57" i="67" s="1"/>
  <c r="AD6" i="67"/>
  <c r="AD57" i="67" s="1"/>
  <c r="M60" i="69"/>
  <c r="M6" i="69"/>
  <c r="M56" i="69" s="1"/>
  <c r="J60" i="69"/>
  <c r="J6" i="69"/>
  <c r="J56" i="69" s="1"/>
  <c r="W60" i="69"/>
  <c r="W6" i="69"/>
  <c r="W56" i="69" s="1"/>
  <c r="M6" i="67"/>
  <c r="M57" i="67" s="1"/>
  <c r="X6" i="67"/>
  <c r="X57" i="67" s="1"/>
  <c r="D6" i="67"/>
  <c r="D57" i="67" s="1"/>
  <c r="N8" i="68"/>
  <c r="K6" i="68"/>
  <c r="N60" i="69"/>
  <c r="N6" i="69"/>
  <c r="N56" i="69" s="1"/>
  <c r="D60" i="69"/>
  <c r="D6" i="69"/>
  <c r="D56" i="69" s="1"/>
  <c r="R60" i="69"/>
  <c r="R6" i="69"/>
  <c r="R56" i="69" s="1"/>
  <c r="L60" i="69"/>
  <c r="L6" i="69"/>
  <c r="L56" i="69" s="1"/>
  <c r="AC60" i="69"/>
  <c r="AC6" i="69"/>
  <c r="AC56" i="69" s="1"/>
  <c r="AC6" i="67"/>
  <c r="AC57" i="67" s="1"/>
  <c r="P6" i="69"/>
  <c r="P56" i="69" s="1"/>
  <c r="U60" i="69"/>
  <c r="U6" i="69"/>
  <c r="U56" i="69" s="1"/>
  <c r="AA6" i="67"/>
  <c r="AA57" i="67" s="1"/>
  <c r="AA60" i="69"/>
  <c r="AA6" i="69"/>
  <c r="AA56" i="69" s="1"/>
  <c r="X6" i="69"/>
  <c r="X56" i="69" s="1"/>
  <c r="X60" i="69"/>
  <c r="AB6" i="67"/>
  <c r="AB57" i="67" s="1"/>
  <c r="K6" i="67"/>
  <c r="K57" i="67" s="1"/>
  <c r="AE60" i="69"/>
  <c r="AE6" i="69"/>
  <c r="AE56" i="69" s="1"/>
  <c r="Z6" i="67"/>
  <c r="Z57" i="67" s="1"/>
  <c r="S60" i="69"/>
  <c r="S6" i="69"/>
  <c r="S56" i="69" s="1"/>
  <c r="Q60" i="69"/>
  <c r="Q6" i="69"/>
  <c r="Q56" i="69" s="1"/>
  <c r="AF6" i="67"/>
  <c r="AF57" i="67" s="1"/>
  <c r="H60" i="69"/>
  <c r="H6" i="69"/>
  <c r="H56" i="69" s="1"/>
  <c r="I6" i="69"/>
  <c r="I56" i="69" s="1"/>
  <c r="F6" i="67"/>
  <c r="F57" i="67" s="1"/>
  <c r="Y60" i="69"/>
  <c r="Y6" i="69"/>
  <c r="Y56" i="69" s="1"/>
  <c r="T60" i="69"/>
  <c r="T6" i="69"/>
  <c r="T56" i="69" s="1"/>
  <c r="G13" i="66"/>
  <c r="F13" i="66"/>
  <c r="D13" i="66"/>
  <c r="K13" i="66" s="1"/>
  <c r="R28" i="66" s="1"/>
  <c r="S28" i="66" s="1"/>
  <c r="D8" i="66" l="1"/>
  <c r="D8" i="68"/>
  <c r="F22" i="68"/>
  <c r="F22" i="66"/>
  <c r="F8" i="66"/>
  <c r="F8" i="68"/>
  <c r="G20" i="66"/>
  <c r="G20" i="68"/>
  <c r="G9" i="66"/>
  <c r="G9" i="68"/>
  <c r="G8" i="68"/>
  <c r="G8" i="66"/>
  <c r="F23" i="66"/>
  <c r="F23" i="68"/>
  <c r="D23" i="66"/>
  <c r="D23" i="68"/>
  <c r="D22" i="66"/>
  <c r="D22" i="68"/>
  <c r="D20" i="68"/>
  <c r="D20" i="66"/>
  <c r="D9" i="66"/>
  <c r="D9" i="68"/>
  <c r="F20" i="66"/>
  <c r="F20" i="68"/>
  <c r="F9" i="66"/>
  <c r="F9" i="68"/>
  <c r="G22" i="68"/>
  <c r="G22" i="66"/>
  <c r="G23" i="68"/>
  <c r="G23" i="66"/>
  <c r="AD348" i="3"/>
  <c r="Z348" i="3"/>
  <c r="V348" i="3"/>
  <c r="R348" i="3"/>
  <c r="N348" i="3"/>
  <c r="J348" i="3"/>
  <c r="F348" i="3"/>
  <c r="AE347" i="3"/>
  <c r="AA347" i="3"/>
  <c r="W347" i="3"/>
  <c r="S347" i="3"/>
  <c r="O347" i="3"/>
  <c r="K347" i="3"/>
  <c r="G347" i="3"/>
  <c r="C347" i="3"/>
  <c r="AB346" i="3"/>
  <c r="X346" i="3"/>
  <c r="W346" i="3"/>
  <c r="T346" i="3"/>
  <c r="S346" i="3"/>
  <c r="Q346" i="3"/>
  <c r="O346" i="3"/>
  <c r="L346" i="3"/>
  <c r="K346" i="3"/>
  <c r="H346" i="3"/>
  <c r="G346" i="3"/>
  <c r="E346" i="3"/>
  <c r="D346" i="3"/>
  <c r="C346" i="3"/>
  <c r="AC345" i="3"/>
  <c r="AB345" i="3"/>
  <c r="Y345" i="3"/>
  <c r="X345" i="3"/>
  <c r="V345" i="3"/>
  <c r="U345" i="3"/>
  <c r="T345" i="3"/>
  <c r="Q345" i="3"/>
  <c r="P345" i="3"/>
  <c r="M345" i="3"/>
  <c r="L345" i="3"/>
  <c r="J345" i="3"/>
  <c r="I345" i="3"/>
  <c r="H345" i="3"/>
  <c r="E345" i="3"/>
  <c r="D345" i="3"/>
  <c r="AD344" i="3"/>
  <c r="AC344" i="3"/>
  <c r="AA344" i="3"/>
  <c r="Z344" i="3"/>
  <c r="Y344" i="3"/>
  <c r="V344" i="3"/>
  <c r="U344" i="3"/>
  <c r="S344" i="3"/>
  <c r="R344" i="3"/>
  <c r="Q344" i="3"/>
  <c r="N344" i="3"/>
  <c r="M344" i="3"/>
  <c r="J344" i="3"/>
  <c r="I344" i="3"/>
  <c r="G344" i="3"/>
  <c r="F344" i="3"/>
  <c r="E344" i="3"/>
  <c r="AE343" i="3"/>
  <c r="AD343" i="3"/>
  <c r="AA343" i="3"/>
  <c r="Z343" i="3"/>
  <c r="X343" i="3"/>
  <c r="W343" i="3"/>
  <c r="V343" i="3"/>
  <c r="S343" i="3"/>
  <c r="R343" i="3"/>
  <c r="P343" i="3"/>
  <c r="N343" i="3"/>
  <c r="K343" i="3"/>
  <c r="J343" i="3"/>
  <c r="G343" i="3"/>
  <c r="F343" i="3"/>
  <c r="D343" i="3"/>
  <c r="C343" i="3"/>
  <c r="AE342" i="3"/>
  <c r="AB342" i="3"/>
  <c r="AA342" i="3"/>
  <c r="X342" i="3"/>
  <c r="W342" i="3"/>
  <c r="U342" i="3"/>
  <c r="T342" i="3"/>
  <c r="S342" i="3"/>
  <c r="P342" i="3"/>
  <c r="O342" i="3"/>
  <c r="M342" i="3"/>
  <c r="L342" i="3"/>
  <c r="K342" i="3"/>
  <c r="H342" i="3"/>
  <c r="G342" i="3"/>
  <c r="D342" i="3"/>
  <c r="C342" i="3"/>
  <c r="AD340" i="3"/>
  <c r="AC340" i="3"/>
  <c r="AB340" i="3"/>
  <c r="Y340" i="3"/>
  <c r="X340" i="3"/>
  <c r="U340" i="3"/>
  <c r="T340" i="3"/>
  <c r="R340" i="3"/>
  <c r="Q340" i="3"/>
  <c r="P340" i="3"/>
  <c r="M340" i="3"/>
  <c r="L340" i="3"/>
  <c r="J340" i="3"/>
  <c r="I340" i="3"/>
  <c r="H340" i="3"/>
  <c r="E340" i="3"/>
  <c r="D340" i="3"/>
  <c r="AD339" i="3"/>
  <c r="AC339" i="3"/>
  <c r="AA339" i="3"/>
  <c r="Z339" i="3"/>
  <c r="Y339" i="3"/>
  <c r="V339" i="3"/>
  <c r="U339" i="3"/>
  <c r="R339" i="3"/>
  <c r="Q339" i="3"/>
  <c r="O339" i="3"/>
  <c r="N339" i="3"/>
  <c r="M339" i="3"/>
  <c r="J339" i="3"/>
  <c r="I339" i="3"/>
  <c r="G339" i="3"/>
  <c r="F339" i="3"/>
  <c r="E339" i="3"/>
  <c r="AE338" i="3"/>
  <c r="AD338" i="3"/>
  <c r="AA338" i="3"/>
  <c r="Z338" i="3"/>
  <c r="X338" i="3"/>
  <c r="W338" i="3"/>
  <c r="V338" i="3"/>
  <c r="S338" i="3"/>
  <c r="R338" i="3"/>
  <c r="O338" i="3"/>
  <c r="N338" i="3"/>
  <c r="L338" i="3"/>
  <c r="K338" i="3"/>
  <c r="J338" i="3"/>
  <c r="G338" i="3"/>
  <c r="F338" i="3"/>
  <c r="D338" i="3"/>
  <c r="AE337" i="3"/>
  <c r="AB337" i="3"/>
  <c r="AA337" i="3"/>
  <c r="X337" i="3"/>
  <c r="W337" i="3"/>
  <c r="U337" i="3"/>
  <c r="T337" i="3"/>
  <c r="S337" i="3"/>
  <c r="P337" i="3"/>
  <c r="O337" i="3"/>
  <c r="L337" i="3"/>
  <c r="K337" i="3"/>
  <c r="I337" i="3"/>
  <c r="H337" i="3"/>
  <c r="G337" i="3"/>
  <c r="D337" i="3"/>
  <c r="C337" i="3"/>
  <c r="AD336" i="3"/>
  <c r="AC336" i="3"/>
  <c r="AB336" i="3"/>
  <c r="Y336" i="3"/>
  <c r="X336" i="3"/>
  <c r="U336" i="3"/>
  <c r="T336" i="3"/>
  <c r="R336" i="3"/>
  <c r="Q336" i="3"/>
  <c r="P336" i="3"/>
  <c r="M336" i="3"/>
  <c r="L336" i="3"/>
  <c r="I336" i="3"/>
  <c r="H336" i="3"/>
  <c r="F336" i="3"/>
  <c r="E336" i="3"/>
  <c r="D336" i="3"/>
  <c r="AD335" i="3"/>
  <c r="AC335" i="3"/>
  <c r="AA335" i="3"/>
  <c r="Z335" i="3"/>
  <c r="Y335" i="3"/>
  <c r="V335" i="3"/>
  <c r="U335" i="3"/>
  <c r="R335" i="3"/>
  <c r="Q335" i="3"/>
  <c r="O335" i="3"/>
  <c r="N335" i="3"/>
  <c r="M335" i="3"/>
  <c r="J335" i="3"/>
  <c r="I335" i="3"/>
  <c r="F335" i="3"/>
  <c r="E335" i="3"/>
  <c r="C335" i="3"/>
  <c r="AE334" i="3"/>
  <c r="AD334" i="3"/>
  <c r="AA334" i="3"/>
  <c r="Z334" i="3"/>
  <c r="X334" i="3"/>
  <c r="W334" i="3"/>
  <c r="V334" i="3"/>
  <c r="S334" i="3"/>
  <c r="R334" i="3"/>
  <c r="O334" i="3"/>
  <c r="N334" i="3"/>
  <c r="L334" i="3"/>
  <c r="K334" i="3"/>
  <c r="J334" i="3"/>
  <c r="G334" i="3"/>
  <c r="F334" i="3"/>
  <c r="C334" i="3"/>
  <c r="AE333" i="3"/>
  <c r="AC333" i="3"/>
  <c r="AB333" i="3"/>
  <c r="AA333" i="3"/>
  <c r="Y333" i="3"/>
  <c r="X333" i="3"/>
  <c r="W333" i="3"/>
  <c r="U333" i="3"/>
  <c r="T333" i="3"/>
  <c r="S333" i="3"/>
  <c r="Q333" i="3"/>
  <c r="P333" i="3"/>
  <c r="O333" i="3"/>
  <c r="L333" i="3"/>
  <c r="K333" i="3"/>
  <c r="I333" i="3"/>
  <c r="H333" i="3"/>
  <c r="G333" i="3"/>
  <c r="D333" i="3"/>
  <c r="C333" i="3"/>
  <c r="AC332" i="3"/>
  <c r="AB332" i="3"/>
  <c r="Z332" i="3"/>
  <c r="Y332" i="3"/>
  <c r="X332" i="3"/>
  <c r="U332" i="3"/>
  <c r="T332" i="3"/>
  <c r="R332" i="3"/>
  <c r="Q332" i="3"/>
  <c r="P332" i="3"/>
  <c r="M332" i="3"/>
  <c r="L332" i="3"/>
  <c r="I332" i="3"/>
  <c r="H332" i="3"/>
  <c r="F332" i="3"/>
  <c r="E332" i="3"/>
  <c r="D332" i="3"/>
  <c r="AD331" i="3"/>
  <c r="AC331" i="3"/>
  <c r="AA331" i="3"/>
  <c r="Z331" i="3"/>
  <c r="Y331" i="3"/>
  <c r="W331" i="3"/>
  <c r="V331" i="3"/>
  <c r="U331" i="3"/>
  <c r="S331" i="3"/>
  <c r="R331" i="3"/>
  <c r="Q331" i="3"/>
  <c r="O331" i="3"/>
  <c r="N331" i="3"/>
  <c r="M331" i="3"/>
  <c r="J331" i="3"/>
  <c r="I331" i="3"/>
  <c r="F331" i="3"/>
  <c r="E331" i="3"/>
  <c r="C331" i="3"/>
  <c r="AE330" i="3"/>
  <c r="AD330" i="3"/>
  <c r="AB330" i="3"/>
  <c r="AA330" i="3"/>
  <c r="Z330" i="3"/>
  <c r="W330" i="3"/>
  <c r="V330" i="3"/>
  <c r="T330" i="3"/>
  <c r="S330" i="3"/>
  <c r="R330" i="3"/>
  <c r="O330" i="3"/>
  <c r="N330" i="3"/>
  <c r="L330" i="3"/>
  <c r="K330" i="3"/>
  <c r="J330" i="3"/>
  <c r="G330" i="3"/>
  <c r="F330" i="3"/>
  <c r="C330" i="3"/>
  <c r="AE329" i="3"/>
  <c r="AC329" i="3"/>
  <c r="AB329" i="3"/>
  <c r="AA329" i="3"/>
  <c r="X329" i="3"/>
  <c r="W329" i="3"/>
  <c r="U329" i="3"/>
  <c r="T329" i="3"/>
  <c r="S329" i="3"/>
  <c r="Q329" i="3"/>
  <c r="P329" i="3"/>
  <c r="O329" i="3"/>
  <c r="L329" i="3"/>
  <c r="K329" i="3"/>
  <c r="I329" i="3"/>
  <c r="H329" i="3"/>
  <c r="G329" i="3"/>
  <c r="D329" i="3"/>
  <c r="C329" i="3"/>
  <c r="AC327" i="3"/>
  <c r="AB327" i="3"/>
  <c r="Z327" i="3"/>
  <c r="Y327" i="3"/>
  <c r="X327" i="3"/>
  <c r="V327" i="3"/>
  <c r="U327" i="3"/>
  <c r="T327" i="3"/>
  <c r="Q327" i="3"/>
  <c r="P327" i="3"/>
  <c r="N327" i="3"/>
  <c r="M327" i="3"/>
  <c r="L327" i="3"/>
  <c r="I327" i="3"/>
  <c r="H327" i="3"/>
  <c r="F327" i="3"/>
  <c r="E327" i="3"/>
  <c r="D327" i="3"/>
  <c r="AE326" i="3"/>
  <c r="AD326" i="3"/>
  <c r="AC326" i="3"/>
  <c r="Z326" i="3"/>
  <c r="Y326" i="3"/>
  <c r="W326" i="3"/>
  <c r="V326" i="3"/>
  <c r="U326" i="3"/>
  <c r="R326" i="3"/>
  <c r="Q326" i="3"/>
  <c r="N326" i="3"/>
  <c r="M326" i="3"/>
  <c r="K326" i="3"/>
  <c r="J326" i="3"/>
  <c r="I326" i="3"/>
  <c r="F326" i="3"/>
  <c r="E326" i="3"/>
  <c r="C326" i="3"/>
  <c r="AE325" i="3"/>
  <c r="AD325" i="3"/>
  <c r="AA325" i="3"/>
  <c r="Z325" i="3"/>
  <c r="W325" i="3"/>
  <c r="V325" i="3"/>
  <c r="T325" i="3"/>
  <c r="S325" i="3"/>
  <c r="R325" i="3"/>
  <c r="O325" i="3"/>
  <c r="N325" i="3"/>
  <c r="L325" i="3"/>
  <c r="K325" i="3"/>
  <c r="J325" i="3"/>
  <c r="H325" i="3"/>
  <c r="G325" i="3"/>
  <c r="F325" i="3"/>
  <c r="D325" i="3"/>
  <c r="C325" i="3"/>
  <c r="AE324" i="3"/>
  <c r="AC324" i="3"/>
  <c r="AB324" i="3"/>
  <c r="AA324" i="3"/>
  <c r="X324" i="3"/>
  <c r="W324" i="3"/>
  <c r="T324" i="3"/>
  <c r="S324" i="3"/>
  <c r="Q324" i="3"/>
  <c r="P324" i="3"/>
  <c r="O324" i="3"/>
  <c r="M324" i="3"/>
  <c r="L324" i="3"/>
  <c r="K324" i="3"/>
  <c r="H324" i="3"/>
  <c r="G324" i="3"/>
  <c r="E324" i="3"/>
  <c r="D324" i="3"/>
  <c r="C324" i="3"/>
  <c r="AC323" i="3"/>
  <c r="AB323" i="3"/>
  <c r="Z323" i="3"/>
  <c r="Y323" i="3"/>
  <c r="X323" i="3"/>
  <c r="V323" i="3"/>
  <c r="U323" i="3"/>
  <c r="T323" i="3"/>
  <c r="Q323" i="3"/>
  <c r="P323" i="3"/>
  <c r="N323" i="3"/>
  <c r="M323" i="3"/>
  <c r="L323" i="3"/>
  <c r="I323" i="3"/>
  <c r="H323" i="3"/>
  <c r="F323" i="3"/>
  <c r="E323" i="3"/>
  <c r="D323" i="3"/>
  <c r="AE322" i="3"/>
  <c r="AD322" i="3"/>
  <c r="AC322" i="3"/>
  <c r="Z322" i="3"/>
  <c r="Y322" i="3"/>
  <c r="W322" i="3"/>
  <c r="V322" i="3"/>
  <c r="U322" i="3"/>
  <c r="S322" i="3"/>
  <c r="R322" i="3"/>
  <c r="Q322" i="3"/>
  <c r="N322" i="3"/>
  <c r="M322" i="3"/>
  <c r="K322" i="3"/>
  <c r="J322" i="3"/>
  <c r="I322" i="3"/>
  <c r="F322" i="3"/>
  <c r="E322" i="3"/>
  <c r="C322" i="3"/>
  <c r="AE321" i="3"/>
  <c r="AD321" i="3"/>
  <c r="AB321" i="3"/>
  <c r="AA321" i="3"/>
  <c r="Z321" i="3"/>
  <c r="X321" i="3"/>
  <c r="W321" i="3"/>
  <c r="V321" i="3"/>
  <c r="T321" i="3"/>
  <c r="S321" i="3"/>
  <c r="R321" i="3"/>
  <c r="P321" i="3"/>
  <c r="O321" i="3"/>
  <c r="N321" i="3"/>
  <c r="L321" i="3"/>
  <c r="K321" i="3"/>
  <c r="J321" i="3"/>
  <c r="H321" i="3"/>
  <c r="G321" i="3"/>
  <c r="F321" i="3"/>
  <c r="D321" i="3"/>
  <c r="C321" i="3"/>
  <c r="AE320" i="3"/>
  <c r="AB320" i="3"/>
  <c r="AA320" i="3"/>
  <c r="Y320" i="3"/>
  <c r="X320" i="3"/>
  <c r="W320" i="3"/>
  <c r="U320" i="3"/>
  <c r="T320" i="3"/>
  <c r="S320" i="3"/>
  <c r="Q320" i="3"/>
  <c r="P320" i="3"/>
  <c r="O320" i="3"/>
  <c r="M320" i="3"/>
  <c r="L320" i="3"/>
  <c r="K320" i="3"/>
  <c r="I320" i="3"/>
  <c r="H320" i="3"/>
  <c r="G320" i="3"/>
  <c r="E320" i="3"/>
  <c r="D320" i="3"/>
  <c r="C320" i="3"/>
  <c r="AD319" i="3"/>
  <c r="AC319" i="3"/>
  <c r="AB319" i="3"/>
  <c r="Z319" i="3"/>
  <c r="Y319" i="3"/>
  <c r="X319" i="3"/>
  <c r="V319" i="3"/>
  <c r="U319" i="3"/>
  <c r="T319" i="3"/>
  <c r="R319" i="3"/>
  <c r="Q319" i="3"/>
  <c r="P319" i="3"/>
  <c r="N319" i="3"/>
  <c r="M319" i="3"/>
  <c r="L319" i="3"/>
  <c r="J319" i="3"/>
  <c r="I319" i="3"/>
  <c r="H319" i="3"/>
  <c r="F319" i="3"/>
  <c r="E319" i="3"/>
  <c r="D319" i="3"/>
  <c r="AE318" i="3"/>
  <c r="AD318" i="3"/>
  <c r="AC318" i="3"/>
  <c r="AA318" i="3"/>
  <c r="Z318" i="3"/>
  <c r="Y318" i="3"/>
  <c r="W318" i="3"/>
  <c r="V318" i="3"/>
  <c r="U318" i="3"/>
  <c r="S318" i="3"/>
  <c r="R318" i="3"/>
  <c r="Q318" i="3"/>
  <c r="O318" i="3"/>
  <c r="N318" i="3"/>
  <c r="M318" i="3"/>
  <c r="K318" i="3"/>
  <c r="J318" i="3"/>
  <c r="I318" i="3"/>
  <c r="G318" i="3"/>
  <c r="F318" i="3"/>
  <c r="E318" i="3"/>
  <c r="C318" i="3"/>
  <c r="AE317" i="3"/>
  <c r="AD317" i="3"/>
  <c r="AB317" i="3"/>
  <c r="AA317" i="3"/>
  <c r="Z317" i="3"/>
  <c r="X317" i="3"/>
  <c r="W317" i="3"/>
  <c r="V317" i="3"/>
  <c r="T317" i="3"/>
  <c r="S317" i="3"/>
  <c r="R317" i="3"/>
  <c r="P317" i="3"/>
  <c r="O317" i="3"/>
  <c r="N317" i="3"/>
  <c r="L317" i="3"/>
  <c r="K317" i="3"/>
  <c r="J317" i="3"/>
  <c r="H317" i="3"/>
  <c r="G317" i="3"/>
  <c r="F317" i="3"/>
  <c r="D317" i="3"/>
  <c r="C317" i="3"/>
  <c r="AE316" i="3"/>
  <c r="AC316" i="3"/>
  <c r="AB316" i="3"/>
  <c r="AA316" i="3"/>
  <c r="Y316" i="3"/>
  <c r="X316" i="3"/>
  <c r="W316" i="3"/>
  <c r="U316" i="3"/>
  <c r="T316" i="3"/>
  <c r="S316" i="3"/>
  <c r="Q316" i="3"/>
  <c r="P316" i="3"/>
  <c r="O316" i="3"/>
  <c r="M316" i="3"/>
  <c r="L316" i="3"/>
  <c r="K316" i="3"/>
  <c r="I316" i="3"/>
  <c r="H316" i="3"/>
  <c r="G316" i="3"/>
  <c r="E316" i="3"/>
  <c r="D316" i="3"/>
  <c r="C316" i="3"/>
  <c r="AD314" i="3"/>
  <c r="AC314" i="3"/>
  <c r="AB314" i="3"/>
  <c r="Z314" i="3"/>
  <c r="Y314" i="3"/>
  <c r="X314" i="3"/>
  <c r="V314" i="3"/>
  <c r="U314" i="3"/>
  <c r="T314" i="3"/>
  <c r="R314" i="3"/>
  <c r="Q314" i="3"/>
  <c r="P314" i="3"/>
  <c r="N314" i="3"/>
  <c r="M314" i="3"/>
  <c r="L314" i="3"/>
  <c r="J314" i="3"/>
  <c r="I314" i="3"/>
  <c r="H314" i="3"/>
  <c r="F314" i="3"/>
  <c r="E314" i="3"/>
  <c r="D314" i="3"/>
  <c r="AD313" i="3"/>
  <c r="AC313" i="3"/>
  <c r="Z313" i="3"/>
  <c r="Y313" i="3"/>
  <c r="V313" i="3"/>
  <c r="U313" i="3"/>
  <c r="R313" i="3"/>
  <c r="Q313" i="3"/>
  <c r="O313" i="3"/>
  <c r="N313" i="3"/>
  <c r="M313" i="3"/>
  <c r="J313" i="3"/>
  <c r="I313" i="3"/>
  <c r="F313" i="3"/>
  <c r="E313" i="3"/>
  <c r="C313" i="3"/>
  <c r="AD312" i="3"/>
  <c r="AC312" i="3"/>
  <c r="AB312" i="3"/>
  <c r="Z312" i="3"/>
  <c r="Y312" i="3"/>
  <c r="X312" i="3"/>
  <c r="V312" i="3"/>
  <c r="U312" i="3"/>
  <c r="T312" i="3"/>
  <c r="R312" i="3"/>
  <c r="Q312" i="3"/>
  <c r="P312" i="3"/>
  <c r="N312" i="3"/>
  <c r="M312" i="3"/>
  <c r="L312" i="3"/>
  <c r="J312" i="3"/>
  <c r="I312" i="3"/>
  <c r="H312" i="3"/>
  <c r="F312" i="3"/>
  <c r="E312" i="3"/>
  <c r="D312" i="3"/>
  <c r="C312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AD310" i="3"/>
  <c r="AC310" i="3"/>
  <c r="AB310" i="3"/>
  <c r="Z310" i="3"/>
  <c r="Y310" i="3"/>
  <c r="X310" i="3"/>
  <c r="V310" i="3"/>
  <c r="U310" i="3"/>
  <c r="T310" i="3"/>
  <c r="R310" i="3"/>
  <c r="Q310" i="3"/>
  <c r="P310" i="3"/>
  <c r="N310" i="3"/>
  <c r="M310" i="3"/>
  <c r="L310" i="3"/>
  <c r="J310" i="3"/>
  <c r="I310" i="3"/>
  <c r="H310" i="3"/>
  <c r="F310" i="3"/>
  <c r="E310" i="3"/>
  <c r="D310" i="3"/>
  <c r="AD309" i="3"/>
  <c r="AC309" i="3"/>
  <c r="Z309" i="3"/>
  <c r="Y309" i="3"/>
  <c r="V309" i="3"/>
  <c r="U309" i="3"/>
  <c r="R309" i="3"/>
  <c r="Q309" i="3"/>
  <c r="N309" i="3"/>
  <c r="M309" i="3"/>
  <c r="K309" i="3"/>
  <c r="J309" i="3"/>
  <c r="I309" i="3"/>
  <c r="F309" i="3"/>
  <c r="E309" i="3"/>
  <c r="C309" i="3"/>
  <c r="AD308" i="3"/>
  <c r="AC308" i="3"/>
  <c r="AB308" i="3"/>
  <c r="Z308" i="3"/>
  <c r="Y308" i="3"/>
  <c r="X308" i="3"/>
  <c r="V308" i="3"/>
  <c r="U308" i="3"/>
  <c r="T308" i="3"/>
  <c r="R308" i="3"/>
  <c r="Q308" i="3"/>
  <c r="P308" i="3"/>
  <c r="N308" i="3"/>
  <c r="M308" i="3"/>
  <c r="L308" i="3"/>
  <c r="K308" i="3"/>
  <c r="J308" i="3"/>
  <c r="I308" i="3"/>
  <c r="H308" i="3"/>
  <c r="F308" i="3"/>
  <c r="E308" i="3"/>
  <c r="D308" i="3"/>
  <c r="C308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AD306" i="3"/>
  <c r="AC306" i="3"/>
  <c r="AB306" i="3"/>
  <c r="Z306" i="3"/>
  <c r="Y306" i="3"/>
  <c r="X306" i="3"/>
  <c r="V306" i="3"/>
  <c r="U306" i="3"/>
  <c r="T306" i="3"/>
  <c r="R306" i="3"/>
  <c r="Q306" i="3"/>
  <c r="P306" i="3"/>
  <c r="N306" i="3"/>
  <c r="M306" i="3"/>
  <c r="L306" i="3"/>
  <c r="J306" i="3"/>
  <c r="I306" i="3"/>
  <c r="H306" i="3"/>
  <c r="F306" i="3"/>
  <c r="E306" i="3"/>
  <c r="D306" i="3"/>
  <c r="AD305" i="3"/>
  <c r="AC305" i="3"/>
  <c r="Z305" i="3"/>
  <c r="Y305" i="3"/>
  <c r="W305" i="3"/>
  <c r="V305" i="3"/>
  <c r="U305" i="3"/>
  <c r="T305" i="3"/>
  <c r="R305" i="3"/>
  <c r="Q305" i="3"/>
  <c r="N305" i="3"/>
  <c r="M305" i="3"/>
  <c r="L305" i="3"/>
  <c r="J305" i="3"/>
  <c r="I305" i="3"/>
  <c r="G305" i="3"/>
  <c r="F305" i="3"/>
  <c r="E305" i="3"/>
  <c r="C305" i="3"/>
  <c r="AD304" i="3"/>
  <c r="AC304" i="3"/>
  <c r="AB304" i="3"/>
  <c r="Z304" i="3"/>
  <c r="Y304" i="3"/>
  <c r="X304" i="3"/>
  <c r="V304" i="3"/>
  <c r="U304" i="3"/>
  <c r="T304" i="3"/>
  <c r="R304" i="3"/>
  <c r="Q304" i="3"/>
  <c r="P304" i="3"/>
  <c r="N304" i="3"/>
  <c r="M304" i="3"/>
  <c r="L304" i="3"/>
  <c r="J304" i="3"/>
  <c r="I304" i="3"/>
  <c r="F304" i="3"/>
  <c r="E304" i="3"/>
  <c r="D304" i="3"/>
  <c r="C304" i="3"/>
  <c r="C303" i="3"/>
  <c r="E303" i="3"/>
  <c r="F303" i="3"/>
  <c r="G303" i="3"/>
  <c r="I303" i="3"/>
  <c r="J303" i="3"/>
  <c r="K303" i="3"/>
  <c r="M303" i="3"/>
  <c r="N303" i="3"/>
  <c r="O303" i="3"/>
  <c r="P303" i="3"/>
  <c r="Q303" i="3"/>
  <c r="R303" i="3"/>
  <c r="S303" i="3"/>
  <c r="U303" i="3"/>
  <c r="V303" i="3"/>
  <c r="W303" i="3"/>
  <c r="Y303" i="3"/>
  <c r="Z303" i="3"/>
  <c r="AA303" i="3"/>
  <c r="AC303" i="3"/>
  <c r="AD303" i="3"/>
  <c r="AE303" i="3"/>
  <c r="D303" i="3"/>
  <c r="H303" i="3"/>
  <c r="L303" i="3"/>
  <c r="T303" i="3"/>
  <c r="X303" i="3"/>
  <c r="AB303" i="3"/>
  <c r="H304" i="3"/>
  <c r="D305" i="3"/>
  <c r="H305" i="3"/>
  <c r="P305" i="3"/>
  <c r="X305" i="3"/>
  <c r="AB305" i="3"/>
  <c r="AA306" i="3"/>
  <c r="D309" i="3"/>
  <c r="H309" i="3"/>
  <c r="L309" i="3"/>
  <c r="P309" i="3"/>
  <c r="T309" i="3"/>
  <c r="X309" i="3"/>
  <c r="AB309" i="3"/>
  <c r="D313" i="3"/>
  <c r="H313" i="3"/>
  <c r="L313" i="3"/>
  <c r="P313" i="3"/>
  <c r="T313" i="3"/>
  <c r="X313" i="3"/>
  <c r="AB313" i="3"/>
  <c r="F316" i="3"/>
  <c r="J316" i="3"/>
  <c r="N316" i="3"/>
  <c r="R316" i="3"/>
  <c r="V316" i="3"/>
  <c r="Z316" i="3"/>
  <c r="AD316" i="3"/>
  <c r="E317" i="3"/>
  <c r="I317" i="3"/>
  <c r="M317" i="3"/>
  <c r="Q317" i="3"/>
  <c r="U317" i="3"/>
  <c r="Y317" i="3"/>
  <c r="AC317" i="3"/>
  <c r="D318" i="3"/>
  <c r="H318" i="3"/>
  <c r="L318" i="3"/>
  <c r="P318" i="3"/>
  <c r="T318" i="3"/>
  <c r="X318" i="3"/>
  <c r="AB318" i="3"/>
  <c r="C319" i="3"/>
  <c r="G319" i="3"/>
  <c r="K319" i="3"/>
  <c r="O319" i="3"/>
  <c r="S319" i="3"/>
  <c r="W319" i="3"/>
  <c r="AA319" i="3"/>
  <c r="AE319" i="3"/>
  <c r="F320" i="3"/>
  <c r="J320" i="3"/>
  <c r="N320" i="3"/>
  <c r="R320" i="3"/>
  <c r="V320" i="3"/>
  <c r="Z320" i="3"/>
  <c r="AC320" i="3"/>
  <c r="AD320" i="3"/>
  <c r="E321" i="3"/>
  <c r="I321" i="3"/>
  <c r="M321" i="3"/>
  <c r="Q321" i="3"/>
  <c r="U321" i="3"/>
  <c r="Y321" i="3"/>
  <c r="AC321" i="3"/>
  <c r="D322" i="3"/>
  <c r="G322" i="3"/>
  <c r="H322" i="3"/>
  <c r="L322" i="3"/>
  <c r="O322" i="3"/>
  <c r="P322" i="3"/>
  <c r="T322" i="3"/>
  <c r="X322" i="3"/>
  <c r="AA322" i="3"/>
  <c r="AB322" i="3"/>
  <c r="C323" i="3"/>
  <c r="G323" i="3"/>
  <c r="J323" i="3"/>
  <c r="K323" i="3"/>
  <c r="O323" i="3"/>
  <c r="R323" i="3"/>
  <c r="S323" i="3"/>
  <c r="W323" i="3"/>
  <c r="AA323" i="3"/>
  <c r="AD323" i="3"/>
  <c r="AE323" i="3"/>
  <c r="F324" i="3"/>
  <c r="I324" i="3"/>
  <c r="J324" i="3"/>
  <c r="N324" i="3"/>
  <c r="R324" i="3"/>
  <c r="U324" i="3"/>
  <c r="V324" i="3"/>
  <c r="Y324" i="3"/>
  <c r="Z324" i="3"/>
  <c r="AD324" i="3"/>
  <c r="E325" i="3"/>
  <c r="I325" i="3"/>
  <c r="M325" i="3"/>
  <c r="P325" i="3"/>
  <c r="Q325" i="3"/>
  <c r="U325" i="3"/>
  <c r="X325" i="3"/>
  <c r="Y325" i="3"/>
  <c r="AB325" i="3"/>
  <c r="AC325" i="3"/>
  <c r="D326" i="3"/>
  <c r="G326" i="3"/>
  <c r="H326" i="3"/>
  <c r="L326" i="3"/>
  <c r="O326" i="3"/>
  <c r="P326" i="3"/>
  <c r="S326" i="3"/>
  <c r="T326" i="3"/>
  <c r="X326" i="3"/>
  <c r="AA326" i="3"/>
  <c r="AB326" i="3"/>
  <c r="C327" i="3"/>
  <c r="G327" i="3"/>
  <c r="J327" i="3"/>
  <c r="K327" i="3"/>
  <c r="O327" i="3"/>
  <c r="R327" i="3"/>
  <c r="S327" i="3"/>
  <c r="W327" i="3"/>
  <c r="AA327" i="3"/>
  <c r="AD327" i="3"/>
  <c r="AE327" i="3"/>
  <c r="E329" i="3"/>
  <c r="F329" i="3"/>
  <c r="J329" i="3"/>
  <c r="M329" i="3"/>
  <c r="N329" i="3"/>
  <c r="R329" i="3"/>
  <c r="V329" i="3"/>
  <c r="Y329" i="3"/>
  <c r="Z329" i="3"/>
  <c r="AD329" i="3"/>
  <c r="D330" i="3"/>
  <c r="E330" i="3"/>
  <c r="H330" i="3"/>
  <c r="I330" i="3"/>
  <c r="M330" i="3"/>
  <c r="P330" i="3"/>
  <c r="Q330" i="3"/>
  <c r="U330" i="3"/>
  <c r="X330" i="3"/>
  <c r="Y330" i="3"/>
  <c r="AC330" i="3"/>
  <c r="D331" i="3"/>
  <c r="G331" i="3"/>
  <c r="H331" i="3"/>
  <c r="K331" i="3"/>
  <c r="L331" i="3"/>
  <c r="P331" i="3"/>
  <c r="T331" i="3"/>
  <c r="X331" i="3"/>
  <c r="AB331" i="3"/>
  <c r="AE331" i="3"/>
  <c r="C332" i="3"/>
  <c r="G332" i="3"/>
  <c r="J332" i="3"/>
  <c r="K332" i="3"/>
  <c r="N332" i="3"/>
  <c r="O332" i="3"/>
  <c r="S332" i="3"/>
  <c r="V332" i="3"/>
  <c r="W332" i="3"/>
  <c r="AA332" i="3"/>
  <c r="AD332" i="3"/>
  <c r="AE332" i="3"/>
  <c r="E333" i="3"/>
  <c r="F333" i="3"/>
  <c r="J333" i="3"/>
  <c r="M333" i="3"/>
  <c r="N333" i="3"/>
  <c r="R333" i="3"/>
  <c r="V333" i="3"/>
  <c r="Z333" i="3"/>
  <c r="AD333" i="3"/>
  <c r="D334" i="3"/>
  <c r="E334" i="3"/>
  <c r="H334" i="3"/>
  <c r="I334" i="3"/>
  <c r="M334" i="3"/>
  <c r="P334" i="3"/>
  <c r="Q334" i="3"/>
  <c r="T334" i="3"/>
  <c r="U334" i="3"/>
  <c r="Y334" i="3"/>
  <c r="AB334" i="3"/>
  <c r="AC334" i="3"/>
  <c r="D335" i="3"/>
  <c r="G335" i="3"/>
  <c r="H335" i="3"/>
  <c r="K335" i="3"/>
  <c r="L335" i="3"/>
  <c r="P335" i="3"/>
  <c r="S335" i="3"/>
  <c r="T335" i="3"/>
  <c r="W335" i="3"/>
  <c r="X335" i="3"/>
  <c r="AB335" i="3"/>
  <c r="AE335" i="3"/>
  <c r="C336" i="3"/>
  <c r="G336" i="3"/>
  <c r="J336" i="3"/>
  <c r="K336" i="3"/>
  <c r="N336" i="3"/>
  <c r="O336" i="3"/>
  <c r="S336" i="3"/>
  <c r="V336" i="3"/>
  <c r="W336" i="3"/>
  <c r="Z336" i="3"/>
  <c r="AA336" i="3"/>
  <c r="AE336" i="3"/>
  <c r="E337" i="3"/>
  <c r="F337" i="3"/>
  <c r="J337" i="3"/>
  <c r="M337" i="3"/>
  <c r="N337" i="3"/>
  <c r="Q337" i="3"/>
  <c r="R337" i="3"/>
  <c r="V337" i="3"/>
  <c r="Y337" i="3"/>
  <c r="Z337" i="3"/>
  <c r="AC337" i="3"/>
  <c r="AD337" i="3"/>
  <c r="C338" i="3"/>
  <c r="E338" i="3"/>
  <c r="H338" i="3"/>
  <c r="I338" i="3"/>
  <c r="M338" i="3"/>
  <c r="P338" i="3"/>
  <c r="Q338" i="3"/>
  <c r="T338" i="3"/>
  <c r="U338" i="3"/>
  <c r="Y338" i="3"/>
  <c r="AB338" i="3"/>
  <c r="AC338" i="3"/>
  <c r="C339" i="3"/>
  <c r="D339" i="3"/>
  <c r="H339" i="3"/>
  <c r="K339" i="3"/>
  <c r="L339" i="3"/>
  <c r="P339" i="3"/>
  <c r="S339" i="3"/>
  <c r="T339" i="3"/>
  <c r="W339" i="3"/>
  <c r="X339" i="3"/>
  <c r="AB339" i="3"/>
  <c r="AE339" i="3"/>
  <c r="C340" i="3"/>
  <c r="F340" i="3"/>
  <c r="G340" i="3"/>
  <c r="K340" i="3"/>
  <c r="N340" i="3"/>
  <c r="O340" i="3"/>
  <c r="S340" i="3"/>
  <c r="V340" i="3"/>
  <c r="W340" i="3"/>
  <c r="Z340" i="3"/>
  <c r="AA340" i="3"/>
  <c r="AE340" i="3"/>
  <c r="E342" i="3"/>
  <c r="F342" i="3"/>
  <c r="I342" i="3"/>
  <c r="J342" i="3"/>
  <c r="N342" i="3"/>
  <c r="Q342" i="3"/>
  <c r="R342" i="3"/>
  <c r="V342" i="3"/>
  <c r="Y342" i="3"/>
  <c r="Z342" i="3"/>
  <c r="AC342" i="3"/>
  <c r="AD342" i="3"/>
  <c r="E343" i="3"/>
  <c r="H343" i="3"/>
  <c r="I343" i="3"/>
  <c r="L343" i="3"/>
  <c r="M343" i="3"/>
  <c r="O343" i="3"/>
  <c r="Q343" i="3"/>
  <c r="T343" i="3"/>
  <c r="U343" i="3"/>
  <c r="Y343" i="3"/>
  <c r="AB343" i="3"/>
  <c r="AC343" i="3"/>
  <c r="C344" i="3"/>
  <c r="D344" i="3"/>
  <c r="H344" i="3"/>
  <c r="K344" i="3"/>
  <c r="L344" i="3"/>
  <c r="O344" i="3"/>
  <c r="P344" i="3"/>
  <c r="T344" i="3"/>
  <c r="W344" i="3"/>
  <c r="X344" i="3"/>
  <c r="AB344" i="3"/>
  <c r="AE344" i="3"/>
  <c r="C345" i="3"/>
  <c r="F345" i="3"/>
  <c r="G345" i="3"/>
  <c r="K345" i="3"/>
  <c r="N345" i="3"/>
  <c r="O345" i="3"/>
  <c r="R345" i="3"/>
  <c r="S345" i="3"/>
  <c r="W345" i="3"/>
  <c r="Z345" i="3"/>
  <c r="AA345" i="3"/>
  <c r="AD345" i="3"/>
  <c r="AE345" i="3"/>
  <c r="F346" i="3"/>
  <c r="I346" i="3"/>
  <c r="J346" i="3"/>
  <c r="M346" i="3"/>
  <c r="N346" i="3"/>
  <c r="P346" i="3"/>
  <c r="R346" i="3"/>
  <c r="U346" i="3"/>
  <c r="V346" i="3"/>
  <c r="Y346" i="3"/>
  <c r="Z346" i="3"/>
  <c r="AA346" i="3"/>
  <c r="AC346" i="3"/>
  <c r="AD346" i="3"/>
  <c r="AE346" i="3"/>
  <c r="D347" i="3"/>
  <c r="E347" i="3"/>
  <c r="F347" i="3"/>
  <c r="H347" i="3"/>
  <c r="I347" i="3"/>
  <c r="J347" i="3"/>
  <c r="L347" i="3"/>
  <c r="M347" i="3"/>
  <c r="N347" i="3"/>
  <c r="P347" i="3"/>
  <c r="Q347" i="3"/>
  <c r="R347" i="3"/>
  <c r="T347" i="3"/>
  <c r="U347" i="3"/>
  <c r="V347" i="3"/>
  <c r="X347" i="3"/>
  <c r="Y347" i="3"/>
  <c r="Z347" i="3"/>
  <c r="AB347" i="3"/>
  <c r="AC347" i="3"/>
  <c r="AD347" i="3"/>
  <c r="C348" i="3"/>
  <c r="D348" i="3"/>
  <c r="E348" i="3"/>
  <c r="G348" i="3"/>
  <c r="H348" i="3"/>
  <c r="I348" i="3"/>
  <c r="K348" i="3"/>
  <c r="L348" i="3"/>
  <c r="M348" i="3"/>
  <c r="O348" i="3"/>
  <c r="P348" i="3"/>
  <c r="Q348" i="3"/>
  <c r="S348" i="3"/>
  <c r="T348" i="3"/>
  <c r="U348" i="3"/>
  <c r="W348" i="3"/>
  <c r="X348" i="3"/>
  <c r="Y348" i="3"/>
  <c r="AA348" i="3"/>
  <c r="AB348" i="3"/>
  <c r="AC348" i="3"/>
  <c r="AE348" i="3"/>
  <c r="K23" i="66" l="1"/>
  <c r="R33" i="66" s="1"/>
  <c r="S33" i="66" s="1"/>
  <c r="K23" i="68"/>
  <c r="K20" i="66"/>
  <c r="K20" i="68"/>
  <c r="K9" i="68"/>
  <c r="K22" i="68"/>
  <c r="K8" i="68"/>
  <c r="K9" i="66"/>
  <c r="K22" i="66"/>
  <c r="R22" i="66" s="1"/>
  <c r="S22" i="66" s="1"/>
  <c r="K8" i="66"/>
  <c r="C314" i="3"/>
  <c r="C310" i="3"/>
  <c r="C306" i="3"/>
  <c r="AE314" i="3"/>
  <c r="AA314" i="3"/>
  <c r="W314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R34" i="66" l="1"/>
  <c r="S34" i="66" s="1"/>
  <c r="R20" i="66"/>
  <c r="S20" i="66" s="1"/>
  <c r="R13" i="66"/>
  <c r="S13" i="66" s="1"/>
  <c r="C116" i="2"/>
  <c r="C130" i="2"/>
  <c r="C122" i="2" s="1"/>
  <c r="C141" i="2" l="1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E277" i="65" s="1"/>
  <c r="AD279" i="65"/>
  <c r="AD277" i="65" s="1"/>
  <c r="AC279" i="65"/>
  <c r="AB279" i="65"/>
  <c r="AB277" i="65" s="1"/>
  <c r="AA279" i="65"/>
  <c r="Z279" i="65"/>
  <c r="Z277" i="65" s="1"/>
  <c r="Y279" i="65"/>
  <c r="Y277" i="65" s="1"/>
  <c r="X279" i="65"/>
  <c r="X277" i="65" s="1"/>
  <c r="W279" i="65"/>
  <c r="W277" i="65" s="1"/>
  <c r="V279" i="65"/>
  <c r="V277" i="65" s="1"/>
  <c r="U279" i="65"/>
  <c r="T279" i="65"/>
  <c r="T277" i="65" s="1"/>
  <c r="S279" i="65"/>
  <c r="R279" i="65"/>
  <c r="R277" i="65" s="1"/>
  <c r="Q279" i="65"/>
  <c r="Q277" i="65" s="1"/>
  <c r="P279" i="65"/>
  <c r="P277" i="65" s="1"/>
  <c r="O279" i="65"/>
  <c r="O277" i="65" s="1"/>
  <c r="N279" i="65"/>
  <c r="N277" i="65" s="1"/>
  <c r="M279" i="65"/>
  <c r="L279" i="65"/>
  <c r="L277" i="65" s="1"/>
  <c r="K279" i="65"/>
  <c r="J279" i="65"/>
  <c r="J277" i="65" s="1"/>
  <c r="I279" i="65"/>
  <c r="I277" i="65" s="1"/>
  <c r="H279" i="65"/>
  <c r="H277" i="65" s="1"/>
  <c r="G279" i="65"/>
  <c r="G277" i="65" s="1"/>
  <c r="F279" i="65"/>
  <c r="F277" i="65" s="1"/>
  <c r="E279" i="65"/>
  <c r="D279" i="65"/>
  <c r="D277" i="65" s="1"/>
  <c r="C279" i="65"/>
  <c r="AC277" i="65"/>
  <c r="AA277" i="65"/>
  <c r="U277" i="65"/>
  <c r="S277" i="65"/>
  <c r="M277" i="65"/>
  <c r="K277" i="65"/>
  <c r="E277" i="65"/>
  <c r="C277" i="65"/>
  <c r="AE272" i="65"/>
  <c r="AE270" i="65" s="1"/>
  <c r="AE269" i="65" s="1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Y270" i="65" s="1"/>
  <c r="Y269" i="65" s="1"/>
  <c r="X272" i="65"/>
  <c r="X270" i="65" s="1"/>
  <c r="X269" i="65" s="1"/>
  <c r="W272" i="65"/>
  <c r="W270" i="65" s="1"/>
  <c r="W269" i="65" s="1"/>
  <c r="V272" i="65"/>
  <c r="V270" i="65" s="1"/>
  <c r="U272" i="65"/>
  <c r="T272" i="65"/>
  <c r="T270" i="65" s="1"/>
  <c r="T269" i="65" s="1"/>
  <c r="S272" i="65"/>
  <c r="R272" i="65"/>
  <c r="R270" i="65" s="1"/>
  <c r="Q272" i="65"/>
  <c r="Q270" i="65" s="1"/>
  <c r="Q269" i="65" s="1"/>
  <c r="P272" i="65"/>
  <c r="P270" i="65" s="1"/>
  <c r="P269" i="65" s="1"/>
  <c r="O272" i="65"/>
  <c r="O270" i="65" s="1"/>
  <c r="O269" i="65" s="1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I270" i="65" s="1"/>
  <c r="I269" i="65" s="1"/>
  <c r="H272" i="65"/>
  <c r="H270" i="65" s="1"/>
  <c r="H269" i="65" s="1"/>
  <c r="G272" i="65"/>
  <c r="G270" i="65" s="1"/>
  <c r="G269" i="65" s="1"/>
  <c r="F272" i="65"/>
  <c r="F270" i="65" s="1"/>
  <c r="E272" i="65"/>
  <c r="D272" i="65"/>
  <c r="D270" i="65" s="1"/>
  <c r="D269" i="65" s="1"/>
  <c r="C272" i="65"/>
  <c r="AC270" i="65"/>
  <c r="AC269" i="65" s="1"/>
  <c r="AA270" i="65"/>
  <c r="AA269" i="65" s="1"/>
  <c r="U270" i="65"/>
  <c r="U269" i="65" s="1"/>
  <c r="S270" i="65"/>
  <c r="S269" i="65" s="1"/>
  <c r="M270" i="65"/>
  <c r="M269" i="65" s="1"/>
  <c r="K270" i="65"/>
  <c r="K269" i="65" s="1"/>
  <c r="E270" i="65"/>
  <c r="E269" i="65" s="1"/>
  <c r="C270" i="65"/>
  <c r="C269" i="65" s="1"/>
  <c r="Z269" i="65"/>
  <c r="V269" i="65"/>
  <c r="R269" i="65"/>
  <c r="J269" i="65"/>
  <c r="F269" i="65"/>
  <c r="AE260" i="65"/>
  <c r="AE258" i="65" s="1"/>
  <c r="AD260" i="65"/>
  <c r="AC260" i="65"/>
  <c r="AC258" i="65" s="1"/>
  <c r="AC257" i="65" s="1"/>
  <c r="AB260" i="65"/>
  <c r="AA260" i="65"/>
  <c r="AA258" i="65" s="1"/>
  <c r="Z260" i="65"/>
  <c r="Z258" i="65" s="1"/>
  <c r="Z257" i="65" s="1"/>
  <c r="Y260" i="65"/>
  <c r="Y258" i="65" s="1"/>
  <c r="X260" i="65"/>
  <c r="X258" i="65" s="1"/>
  <c r="X257" i="65" s="1"/>
  <c r="W260" i="65"/>
  <c r="W258" i="65" s="1"/>
  <c r="V260" i="65"/>
  <c r="U260" i="65"/>
  <c r="U258" i="65" s="1"/>
  <c r="U257" i="65" s="1"/>
  <c r="T260" i="65"/>
  <c r="S260" i="65"/>
  <c r="S258" i="65" s="1"/>
  <c r="R260" i="65"/>
  <c r="R258" i="65" s="1"/>
  <c r="Q260" i="65"/>
  <c r="Q258" i="65" s="1"/>
  <c r="P260" i="65"/>
  <c r="P258" i="65" s="1"/>
  <c r="P257" i="65" s="1"/>
  <c r="O260" i="65"/>
  <c r="O258" i="65" s="1"/>
  <c r="N260" i="65"/>
  <c r="M260" i="65"/>
  <c r="M258" i="65" s="1"/>
  <c r="L260" i="65"/>
  <c r="K260" i="65"/>
  <c r="K258" i="65" s="1"/>
  <c r="J260" i="65"/>
  <c r="J258" i="65" s="1"/>
  <c r="J257" i="65" s="1"/>
  <c r="I260" i="65"/>
  <c r="I258" i="65" s="1"/>
  <c r="H260" i="65"/>
  <c r="H258" i="65" s="1"/>
  <c r="H257" i="65" s="1"/>
  <c r="G260" i="65"/>
  <c r="G258" i="65" s="1"/>
  <c r="F260" i="65"/>
  <c r="E260" i="65"/>
  <c r="E258" i="65" s="1"/>
  <c r="E257" i="65" s="1"/>
  <c r="D260" i="65"/>
  <c r="C260" i="65"/>
  <c r="C258" i="65" s="1"/>
  <c r="AD258" i="65"/>
  <c r="AB258" i="65"/>
  <c r="V258" i="65"/>
  <c r="T258" i="65"/>
  <c r="N258" i="65"/>
  <c r="L258" i="65"/>
  <c r="F258" i="65"/>
  <c r="D258" i="65"/>
  <c r="M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Z240" i="65" s="1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R240" i="65" s="1"/>
  <c r="Q244" i="65"/>
  <c r="Q240" i="65" s="1"/>
  <c r="P244" i="65"/>
  <c r="O244" i="65"/>
  <c r="O240" i="65" s="1"/>
  <c r="N244" i="65"/>
  <c r="M244" i="65"/>
  <c r="M240" i="65" s="1"/>
  <c r="L244" i="65"/>
  <c r="K244" i="65"/>
  <c r="K240" i="65" s="1"/>
  <c r="J244" i="65"/>
  <c r="J240" i="65" s="1"/>
  <c r="I244" i="65"/>
  <c r="I240" i="65" s="1"/>
  <c r="H244" i="65"/>
  <c r="G244" i="65"/>
  <c r="G240" i="65" s="1"/>
  <c r="F244" i="65"/>
  <c r="E244" i="65"/>
  <c r="E240" i="65" s="1"/>
  <c r="D244" i="65"/>
  <c r="C244" i="65"/>
  <c r="C240" i="65" s="1"/>
  <c r="AD240" i="65"/>
  <c r="AB240" i="65"/>
  <c r="X240" i="65"/>
  <c r="V240" i="65"/>
  <c r="V216" i="65" s="1"/>
  <c r="T240" i="65"/>
  <c r="P240" i="65"/>
  <c r="N240" i="65"/>
  <c r="L240" i="65"/>
  <c r="H240" i="65"/>
  <c r="F240" i="65"/>
  <c r="D240" i="65"/>
  <c r="AE237" i="65"/>
  <c r="AE230" i="65" s="1"/>
  <c r="AD237" i="65"/>
  <c r="AC237" i="65"/>
  <c r="AC230" i="65" s="1"/>
  <c r="AB237" i="65"/>
  <c r="AA237" i="65"/>
  <c r="AA230" i="65" s="1"/>
  <c r="Z237" i="65"/>
  <c r="Z230" i="65" s="1"/>
  <c r="Y237" i="65"/>
  <c r="Y230" i="65" s="1"/>
  <c r="X237" i="65"/>
  <c r="X230" i="65" s="1"/>
  <c r="W237" i="65"/>
  <c r="W230" i="65" s="1"/>
  <c r="V237" i="65"/>
  <c r="U237" i="65"/>
  <c r="U230" i="65" s="1"/>
  <c r="T237" i="65"/>
  <c r="S237" i="65"/>
  <c r="S230" i="65" s="1"/>
  <c r="R237" i="65"/>
  <c r="R230" i="65" s="1"/>
  <c r="Q237" i="65"/>
  <c r="Q230" i="65" s="1"/>
  <c r="P237" i="65"/>
  <c r="P230" i="65" s="1"/>
  <c r="O237" i="65"/>
  <c r="O230" i="65" s="1"/>
  <c r="N237" i="65"/>
  <c r="M237" i="65"/>
  <c r="M230" i="65" s="1"/>
  <c r="L237" i="65"/>
  <c r="K237" i="65"/>
  <c r="K230" i="65" s="1"/>
  <c r="J237" i="65"/>
  <c r="J230" i="65" s="1"/>
  <c r="J216" i="65" s="1"/>
  <c r="I237" i="65"/>
  <c r="I230" i="65" s="1"/>
  <c r="H237" i="65"/>
  <c r="H230" i="65" s="1"/>
  <c r="G237" i="65"/>
  <c r="G230" i="65" s="1"/>
  <c r="F237" i="65"/>
  <c r="E237" i="65"/>
  <c r="E230" i="65" s="1"/>
  <c r="D237" i="65"/>
  <c r="C237" i="65"/>
  <c r="C230" i="65" s="1"/>
  <c r="AD230" i="65"/>
  <c r="AB230" i="65"/>
  <c r="V230" i="65"/>
  <c r="T230" i="65"/>
  <c r="N230" i="65"/>
  <c r="L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C219" i="65"/>
  <c r="AB219" i="65"/>
  <c r="AB217" i="65" s="1"/>
  <c r="AA219" i="65"/>
  <c r="Z219" i="65"/>
  <c r="Z217" i="65" s="1"/>
  <c r="Y219" i="65"/>
  <c r="Y217" i="65" s="1"/>
  <c r="X219" i="65"/>
  <c r="X217" i="65" s="1"/>
  <c r="W219" i="65"/>
  <c r="V219" i="65"/>
  <c r="V217" i="65" s="1"/>
  <c r="U219" i="65"/>
  <c r="T219" i="65"/>
  <c r="T217" i="65" s="1"/>
  <c r="S219" i="65"/>
  <c r="R219" i="65"/>
  <c r="R217" i="65" s="1"/>
  <c r="Q219" i="65"/>
  <c r="Q217" i="65" s="1"/>
  <c r="P219" i="65"/>
  <c r="P217" i="65" s="1"/>
  <c r="O219" i="65"/>
  <c r="N219" i="65"/>
  <c r="N217" i="65" s="1"/>
  <c r="M219" i="65"/>
  <c r="L219" i="65"/>
  <c r="L217" i="65" s="1"/>
  <c r="K219" i="65"/>
  <c r="J219" i="65"/>
  <c r="J217" i="65" s="1"/>
  <c r="I219" i="65"/>
  <c r="I217" i="65" s="1"/>
  <c r="H219" i="65"/>
  <c r="H217" i="65" s="1"/>
  <c r="G219" i="65"/>
  <c r="F219" i="65"/>
  <c r="F217" i="65" s="1"/>
  <c r="F216" i="65" s="1"/>
  <c r="E219" i="65"/>
  <c r="D219" i="65"/>
  <c r="D217" i="65" s="1"/>
  <c r="C219" i="65"/>
  <c r="AE217" i="65"/>
  <c r="AE216" i="65" s="1"/>
  <c r="AC217" i="65"/>
  <c r="AC216" i="65" s="1"/>
  <c r="AA217" i="65"/>
  <c r="W217" i="65"/>
  <c r="W216" i="65" s="1"/>
  <c r="U217" i="65"/>
  <c r="U216" i="65" s="1"/>
  <c r="S217" i="65"/>
  <c r="O217" i="65"/>
  <c r="O216" i="65" s="1"/>
  <c r="M217" i="65"/>
  <c r="M216" i="65" s="1"/>
  <c r="K217" i="65"/>
  <c r="G217" i="65"/>
  <c r="G216" i="65" s="1"/>
  <c r="E217" i="65"/>
  <c r="E216" i="65" s="1"/>
  <c r="C217" i="65"/>
  <c r="AE213" i="65"/>
  <c r="AE206" i="65" s="1"/>
  <c r="AD213" i="65"/>
  <c r="AC213" i="65"/>
  <c r="AC206" i="65" s="1"/>
  <c r="AB213" i="65"/>
  <c r="AA213" i="65"/>
  <c r="AA206" i="65" s="1"/>
  <c r="Z213" i="65"/>
  <c r="Z206" i="65" s="1"/>
  <c r="Y213" i="65"/>
  <c r="Y206" i="65" s="1"/>
  <c r="X213" i="65"/>
  <c r="X206" i="65" s="1"/>
  <c r="W213" i="65"/>
  <c r="W206" i="65" s="1"/>
  <c r="V213" i="65"/>
  <c r="U213" i="65"/>
  <c r="U206" i="65" s="1"/>
  <c r="T213" i="65"/>
  <c r="S213" i="65"/>
  <c r="S206" i="65" s="1"/>
  <c r="R213" i="65"/>
  <c r="R206" i="65" s="1"/>
  <c r="Q213" i="65"/>
  <c r="Q206" i="65" s="1"/>
  <c r="P213" i="65"/>
  <c r="P206" i="65" s="1"/>
  <c r="O213" i="65"/>
  <c r="O206" i="65" s="1"/>
  <c r="N213" i="65"/>
  <c r="M213" i="65"/>
  <c r="M206" i="65" s="1"/>
  <c r="L213" i="65"/>
  <c r="K213" i="65"/>
  <c r="K206" i="65" s="1"/>
  <c r="J213" i="65"/>
  <c r="J206" i="65" s="1"/>
  <c r="I213" i="65"/>
  <c r="I206" i="65" s="1"/>
  <c r="H213" i="65"/>
  <c r="H206" i="65" s="1"/>
  <c r="G213" i="65"/>
  <c r="G206" i="65" s="1"/>
  <c r="F213" i="65"/>
  <c r="E213" i="65"/>
  <c r="E206" i="65" s="1"/>
  <c r="D213" i="65"/>
  <c r="C213" i="65"/>
  <c r="C206" i="65" s="1"/>
  <c r="AD206" i="65"/>
  <c r="AB206" i="65"/>
  <c r="V206" i="65"/>
  <c r="T206" i="65"/>
  <c r="N206" i="65"/>
  <c r="L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D192" i="65" s="1"/>
  <c r="AC195" i="65"/>
  <c r="AB195" i="65"/>
  <c r="AB193" i="65" s="1"/>
  <c r="AA195" i="65"/>
  <c r="Z195" i="65"/>
  <c r="Z193" i="65" s="1"/>
  <c r="Y195" i="65"/>
  <c r="Y193" i="65" s="1"/>
  <c r="X195" i="65"/>
  <c r="X193" i="65" s="1"/>
  <c r="W195" i="65"/>
  <c r="V195" i="65"/>
  <c r="V193" i="65" s="1"/>
  <c r="V192" i="65" s="1"/>
  <c r="U195" i="65"/>
  <c r="T195" i="65"/>
  <c r="T193" i="65" s="1"/>
  <c r="S195" i="65"/>
  <c r="R195" i="65"/>
  <c r="R193" i="65" s="1"/>
  <c r="Q195" i="65"/>
  <c r="Q193" i="65" s="1"/>
  <c r="P195" i="65"/>
  <c r="P193" i="65" s="1"/>
  <c r="P192" i="65" s="1"/>
  <c r="O195" i="65"/>
  <c r="N195" i="65"/>
  <c r="N193" i="65" s="1"/>
  <c r="N192" i="65" s="1"/>
  <c r="M195" i="65"/>
  <c r="L195" i="65"/>
  <c r="L193" i="65" s="1"/>
  <c r="K195" i="65"/>
  <c r="J195" i="65"/>
  <c r="J193" i="65" s="1"/>
  <c r="I195" i="65"/>
  <c r="I193" i="65" s="1"/>
  <c r="H195" i="65"/>
  <c r="H193" i="65" s="1"/>
  <c r="G195" i="65"/>
  <c r="F195" i="65"/>
  <c r="F193" i="65" s="1"/>
  <c r="F192" i="65" s="1"/>
  <c r="E195" i="65"/>
  <c r="D195" i="65"/>
  <c r="D193" i="65" s="1"/>
  <c r="C195" i="65"/>
  <c r="AE193" i="65"/>
  <c r="AE192" i="65" s="1"/>
  <c r="AC193" i="65"/>
  <c r="AC192" i="65" s="1"/>
  <c r="AA193" i="65"/>
  <c r="AA192" i="65" s="1"/>
  <c r="W193" i="65"/>
  <c r="W192" i="65" s="1"/>
  <c r="U193" i="65"/>
  <c r="U192" i="65" s="1"/>
  <c r="S193" i="65"/>
  <c r="S192" i="65" s="1"/>
  <c r="O193" i="65"/>
  <c r="O192" i="65" s="1"/>
  <c r="M193" i="65"/>
  <c r="M192" i="65" s="1"/>
  <c r="K193" i="65"/>
  <c r="K192" i="65" s="1"/>
  <c r="G193" i="65"/>
  <c r="G192" i="65" s="1"/>
  <c r="E193" i="65"/>
  <c r="E192" i="65" s="1"/>
  <c r="C193" i="65"/>
  <c r="C192" i="65" s="1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 s="1"/>
  <c r="AC178" i="65" s="1"/>
  <c r="AB178" i="65" s="1"/>
  <c r="AA178" i="65" s="1"/>
  <c r="Z178" i="65" s="1"/>
  <c r="Y178" i="65" s="1"/>
  <c r="X178" i="65" s="1"/>
  <c r="W178" i="65" s="1"/>
  <c r="V178" i="65" s="1"/>
  <c r="U178" i="65" s="1"/>
  <c r="T178" i="65" s="1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 s="1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 s="1"/>
  <c r="D174" i="65" s="1"/>
  <c r="C174" i="65" s="1"/>
  <c r="AE173" i="65"/>
  <c r="AD173" i="65"/>
  <c r="AC173" i="65" s="1"/>
  <c r="AB173" i="65" s="1"/>
  <c r="AA173" i="65" s="1"/>
  <c r="Z173" i="65" s="1"/>
  <c r="Y173" i="65" s="1"/>
  <c r="X173" i="65" s="1"/>
  <c r="W173" i="65" s="1"/>
  <c r="V173" i="65" s="1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 s="1"/>
  <c r="V161" i="65" s="1"/>
  <c r="U161" i="65" s="1"/>
  <c r="T161" i="65" s="1"/>
  <c r="S161" i="65" s="1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 s="1"/>
  <c r="AE160" i="65"/>
  <c r="AD160" i="65" s="1"/>
  <c r="AC160" i="65" s="1"/>
  <c r="AB160" i="65" s="1"/>
  <c r="AA160" i="65" s="1"/>
  <c r="Z160" i="65" s="1"/>
  <c r="Y160" i="65" s="1"/>
  <c r="X160" i="65" s="1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27" i="71" l="1"/>
  <c r="D27" i="71" s="1"/>
  <c r="C135" i="70"/>
  <c r="C149" i="70"/>
  <c r="C56" i="71"/>
  <c r="D56" i="71" s="1"/>
  <c r="C66" i="71"/>
  <c r="D66" i="71" s="1"/>
  <c r="C158" i="70"/>
  <c r="C146" i="70"/>
  <c r="C48" i="71"/>
  <c r="D48" i="71" s="1"/>
  <c r="C57" i="71"/>
  <c r="D57" i="71" s="1"/>
  <c r="C150" i="70"/>
  <c r="C49" i="71"/>
  <c r="D49" i="71" s="1"/>
  <c r="C147" i="70"/>
  <c r="C153" i="70"/>
  <c r="C60" i="71"/>
  <c r="D60" i="71" s="1"/>
  <c r="C148" i="70"/>
  <c r="C52" i="71"/>
  <c r="D52" i="71" s="1"/>
  <c r="Z216" i="65"/>
  <c r="I257" i="65"/>
  <c r="Q257" i="65"/>
  <c r="Y257" i="65"/>
  <c r="Z192" i="65"/>
  <c r="R216" i="65"/>
  <c r="AD216" i="65"/>
  <c r="G257" i="65"/>
  <c r="O257" i="65"/>
  <c r="W257" i="65"/>
  <c r="AE257" i="65"/>
  <c r="J192" i="65"/>
  <c r="R192" i="65"/>
  <c r="N216" i="65"/>
  <c r="D192" i="65"/>
  <c r="H192" i="65"/>
  <c r="L192" i="65"/>
  <c r="T192" i="65"/>
  <c r="X192" i="65"/>
  <c r="AB192" i="65"/>
  <c r="D216" i="65"/>
  <c r="L216" i="65"/>
  <c r="T216" i="65"/>
  <c r="AB216" i="65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J53" i="65" s="1"/>
  <c r="J461" i="65" s="1"/>
  <c r="N56" i="65"/>
  <c r="N53" i="65" s="1"/>
  <c r="N461" i="65" s="1"/>
  <c r="R56" i="65"/>
  <c r="R53" i="65" s="1"/>
  <c r="R461" i="65" s="1"/>
  <c r="V56" i="65"/>
  <c r="Z56" i="65"/>
  <c r="Z53" i="65" s="1"/>
  <c r="Z461" i="65" s="1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Q36" i="65"/>
  <c r="U36" i="65"/>
  <c r="Y36" i="65"/>
  <c r="Y35" i="65" s="1"/>
  <c r="AC36" i="65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V53" i="65"/>
  <c r="V461" i="65" s="1"/>
  <c r="C56" i="65"/>
  <c r="C53" i="65" s="1"/>
  <c r="C461" i="65" s="1"/>
  <c r="G56" i="65"/>
  <c r="G53" i="65" s="1"/>
  <c r="G461" i="65" s="1"/>
  <c r="K56" i="65"/>
  <c r="K53" i="65" s="1"/>
  <c r="K461" i="65" s="1"/>
  <c r="O56" i="65"/>
  <c r="S56" i="65"/>
  <c r="S53" i="65" s="1"/>
  <c r="S461" i="65" s="1"/>
  <c r="W56" i="65"/>
  <c r="W53" i="65" s="1"/>
  <c r="W461" i="65" s="1"/>
  <c r="AA56" i="65"/>
  <c r="AA53" i="65" s="1"/>
  <c r="AA461" i="65" s="1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J36" i="65"/>
  <c r="N36" i="65"/>
  <c r="R36" i="65"/>
  <c r="R35" i="65" s="1"/>
  <c r="V36" i="65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O53" i="65"/>
  <c r="O461" i="65" s="1"/>
  <c r="AE53" i="65"/>
  <c r="AE461" i="65" s="1"/>
  <c r="D56" i="65"/>
  <c r="H56" i="65"/>
  <c r="H53" i="65" s="1"/>
  <c r="H461" i="65" s="1"/>
  <c r="L56" i="65"/>
  <c r="P56" i="65"/>
  <c r="P53" i="65" s="1"/>
  <c r="P461" i="65" s="1"/>
  <c r="T56" i="65"/>
  <c r="X56" i="65"/>
  <c r="X53" i="65" s="1"/>
  <c r="X461" i="65" s="1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M9" i="65"/>
  <c r="M8" i="65" s="1"/>
  <c r="Q9" i="65"/>
  <c r="U9" i="65"/>
  <c r="U8" i="65" s="1"/>
  <c r="Y9" i="65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V32" i="65"/>
  <c r="Z32" i="65"/>
  <c r="AD32" i="65"/>
  <c r="C36" i="65"/>
  <c r="C35" i="65" s="1"/>
  <c r="G36" i="65"/>
  <c r="K36" i="65"/>
  <c r="K35" i="65" s="1"/>
  <c r="O36" i="65"/>
  <c r="S36" i="65"/>
  <c r="S35" i="65" s="1"/>
  <c r="W36" i="65"/>
  <c r="AA36" i="65"/>
  <c r="AA35" i="65" s="1"/>
  <c r="AE36" i="65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L53" i="65"/>
  <c r="L461" i="65" s="1"/>
  <c r="T53" i="65"/>
  <c r="T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H81" i="65" s="1"/>
  <c r="M84" i="65"/>
  <c r="R84" i="65"/>
  <c r="R81" i="65" s="1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W60" i="65" s="1"/>
  <c r="W462" i="65" s="1"/>
  <c r="AA62" i="65"/>
  <c r="AE62" i="65"/>
  <c r="AE60" i="65" s="1"/>
  <c r="AE462" i="65" s="1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N81" i="65" s="1"/>
  <c r="T84" i="65"/>
  <c r="T81" i="65" s="1"/>
  <c r="Y84" i="65"/>
  <c r="Y81" i="65" s="1"/>
  <c r="AD84" i="65"/>
  <c r="AD81" i="65" s="1"/>
  <c r="I94" i="65"/>
  <c r="I91" i="65" s="1"/>
  <c r="Q94" i="65"/>
  <c r="Y94" i="65"/>
  <c r="Y91" i="65" s="1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K91" i="65" s="1"/>
  <c r="S94" i="65"/>
  <c r="AA94" i="65"/>
  <c r="AA91" i="65" s="1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W191" i="65" s="1"/>
  <c r="AC552" i="65"/>
  <c r="AC621" i="65" s="1"/>
  <c r="G60" i="65"/>
  <c r="G462" i="65" s="1"/>
  <c r="K60" i="65"/>
  <c r="K462" i="65" s="1"/>
  <c r="O60" i="65"/>
  <c r="O462" i="65" s="1"/>
  <c r="AA60" i="65"/>
  <c r="AA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AC70" i="65"/>
  <c r="AC69" i="65" s="1"/>
  <c r="AC68" i="65" s="1"/>
  <c r="G75" i="65"/>
  <c r="L75" i="65"/>
  <c r="Q75" i="65"/>
  <c r="W75" i="65"/>
  <c r="AB75" i="65"/>
  <c r="M81" i="65"/>
  <c r="X81" i="65"/>
  <c r="AC81" i="65"/>
  <c r="F84" i="65"/>
  <c r="L84" i="65"/>
  <c r="L81" i="65" s="1"/>
  <c r="Q84" i="65"/>
  <c r="Q81" i="65" s="1"/>
  <c r="V84" i="65"/>
  <c r="V81" i="65" s="1"/>
  <c r="AB84" i="65"/>
  <c r="AB81" i="65" s="1"/>
  <c r="E94" i="65"/>
  <c r="E91" i="65" s="1"/>
  <c r="M94" i="65"/>
  <c r="M91" i="65" s="1"/>
  <c r="U94" i="65"/>
  <c r="U91" i="65" s="1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Q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191" i="65" s="1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G70" i="65"/>
  <c r="K70" i="65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O91" i="65"/>
  <c r="S91" i="65"/>
  <c r="W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O479" i="65"/>
  <c r="O122" i="65"/>
  <c r="S479" i="65"/>
  <c r="W479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M479" i="65"/>
  <c r="M122" i="65"/>
  <c r="Q479" i="65"/>
  <c r="Q122" i="65"/>
  <c r="U479" i="65"/>
  <c r="U122" i="65"/>
  <c r="Y479" i="65"/>
  <c r="Y122" i="65"/>
  <c r="AC479" i="65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291" i="65"/>
  <c r="J550" i="65"/>
  <c r="J291" i="65"/>
  <c r="N550" i="65"/>
  <c r="N549" i="65" s="1"/>
  <c r="N620" i="65" s="1"/>
  <c r="N291" i="65"/>
  <c r="R550" i="65"/>
  <c r="R291" i="65"/>
  <c r="V550" i="65"/>
  <c r="V549" i="65" s="1"/>
  <c r="V620" i="65" s="1"/>
  <c r="V291" i="65"/>
  <c r="Z550" i="65"/>
  <c r="Z291" i="65"/>
  <c r="Z191" i="65" s="1"/>
  <c r="AD550" i="65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AE409" i="65"/>
  <c r="AE570" i="65" s="1"/>
  <c r="Q572" i="65"/>
  <c r="G417" i="65"/>
  <c r="G573" i="65" s="1"/>
  <c r="W417" i="65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V559" i="65" s="1"/>
  <c r="V626" i="65" s="1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M569" i="65"/>
  <c r="AC569" i="65"/>
  <c r="C409" i="65"/>
  <c r="C570" i="65" s="1"/>
  <c r="S409" i="65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AB431" i="65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O399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X407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P571" i="65" s="1"/>
  <c r="P630" i="65" s="1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M578" i="65"/>
  <c r="Q578" i="65"/>
  <c r="Q425" i="65"/>
  <c r="U578" i="65"/>
  <c r="U425" i="65"/>
  <c r="Y578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U191" i="65"/>
  <c r="R257" i="65"/>
  <c r="R191" i="65" s="1"/>
  <c r="G191" i="65"/>
  <c r="AE191" i="65"/>
  <c r="J191" i="65"/>
  <c r="I216" i="65"/>
  <c r="Q216" i="65"/>
  <c r="Y216" i="65"/>
  <c r="D257" i="65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C191" i="65" s="1"/>
  <c r="K216" i="65"/>
  <c r="S216" i="65"/>
  <c r="S191" i="65" s="1"/>
  <c r="AA216" i="65"/>
  <c r="H216" i="65"/>
  <c r="H191" i="65" s="1"/>
  <c r="P216" i="65"/>
  <c r="X216" i="65"/>
  <c r="X191" i="65" s="1"/>
  <c r="F257" i="65"/>
  <c r="F191" i="65" s="1"/>
  <c r="N257" i="65"/>
  <c r="N191" i="65" s="1"/>
  <c r="V257" i="65"/>
  <c r="AD257" i="65"/>
  <c r="AD191" i="65" s="1"/>
  <c r="D425" i="65"/>
  <c r="H425" i="65"/>
  <c r="T425" i="65"/>
  <c r="X425" i="65"/>
  <c r="J425" i="65"/>
  <c r="Z425" i="65"/>
  <c r="N524" i="65"/>
  <c r="V524" i="65"/>
  <c r="G110" i="44"/>
  <c r="S110" i="44"/>
  <c r="T110" i="44"/>
  <c r="AB110" i="44"/>
  <c r="AE110" i="44"/>
  <c r="X70" i="44"/>
  <c r="Y30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D661" i="41"/>
  <c r="AD110" i="44" s="1"/>
  <c r="AC661" i="41"/>
  <c r="AC110" i="44" s="1"/>
  <c r="AB661" i="41"/>
  <c r="AA661" i="41"/>
  <c r="AA110" i="44" s="1"/>
  <c r="Z661" i="41"/>
  <c r="Z110" i="44" s="1"/>
  <c r="Y661" i="41"/>
  <c r="Y110" i="44" s="1"/>
  <c r="X661" i="41"/>
  <c r="X110" i="44" s="1"/>
  <c r="W661" i="41"/>
  <c r="W110" i="44" s="1"/>
  <c r="V661" i="41"/>
  <c r="V110" i="44" s="1"/>
  <c r="U661" i="41"/>
  <c r="U110" i="44" s="1"/>
  <c r="T661" i="41"/>
  <c r="S661" i="41"/>
  <c r="R661" i="41"/>
  <c r="R110" i="44" s="1"/>
  <c r="Q661" i="41"/>
  <c r="Q110" i="44" s="1"/>
  <c r="P661" i="41"/>
  <c r="P110" i="44" s="1"/>
  <c r="O661" i="41"/>
  <c r="O110" i="44" s="1"/>
  <c r="N661" i="41"/>
  <c r="N110" i="44" s="1"/>
  <c r="M661" i="41"/>
  <c r="M110" i="44" s="1"/>
  <c r="L661" i="41"/>
  <c r="L110" i="44" s="1"/>
  <c r="K661" i="41"/>
  <c r="K110" i="44" s="1"/>
  <c r="J661" i="41"/>
  <c r="J110" i="44" s="1"/>
  <c r="I661" i="41"/>
  <c r="I110" i="44" s="1"/>
  <c r="H661" i="41"/>
  <c r="H110" i="44" s="1"/>
  <c r="G661" i="41"/>
  <c r="F661" i="41"/>
  <c r="F110" i="44" s="1"/>
  <c r="E661" i="41"/>
  <c r="E110" i="44" s="1"/>
  <c r="D661" i="41"/>
  <c r="D110" i="44" s="1"/>
  <c r="L657" i="41"/>
  <c r="L30" i="44" s="1"/>
  <c r="H657" i="41"/>
  <c r="H30" i="44" s="1"/>
  <c r="D657" i="41"/>
  <c r="D30" i="44" s="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/>
  <c r="AE90" i="44" s="1"/>
  <c r="AD624" i="41"/>
  <c r="AD660" i="41"/>
  <c r="AD90" i="44" s="1"/>
  <c r="AC624" i="41"/>
  <c r="AC660" i="41"/>
  <c r="AC90" i="44" s="1"/>
  <c r="AB624" i="41"/>
  <c r="AB660" i="41"/>
  <c r="AB90" i="44" s="1"/>
  <c r="AA624" i="41"/>
  <c r="AA660" i="41"/>
  <c r="AA90" i="44" s="1"/>
  <c r="Z624" i="41"/>
  <c r="Z660" i="41"/>
  <c r="Z90" i="44" s="1"/>
  <c r="Y624" i="41"/>
  <c r="Y660" i="41"/>
  <c r="Y90" i="44" s="1"/>
  <c r="X624" i="41"/>
  <c r="X660" i="41"/>
  <c r="X90" i="44" s="1"/>
  <c r="W624" i="41"/>
  <c r="W660" i="41"/>
  <c r="W90" i="44" s="1"/>
  <c r="V624" i="41"/>
  <c r="V660" i="41"/>
  <c r="V90" i="44" s="1"/>
  <c r="U624" i="41"/>
  <c r="U660" i="41"/>
  <c r="U90" i="44" s="1"/>
  <c r="T624" i="41"/>
  <c r="T660" i="41"/>
  <c r="T90" i="44" s="1"/>
  <c r="S624" i="41"/>
  <c r="S660" i="41"/>
  <c r="S90" i="44" s="1"/>
  <c r="R624" i="41"/>
  <c r="R660" i="41"/>
  <c r="R90" i="44" s="1"/>
  <c r="Q624" i="41"/>
  <c r="Q660" i="41"/>
  <c r="Q90" i="44" s="1"/>
  <c r="P624" i="41"/>
  <c r="P660" i="41"/>
  <c r="P90" i="44" s="1"/>
  <c r="O624" i="41"/>
  <c r="O660" i="41"/>
  <c r="O90" i="44" s="1"/>
  <c r="N624" i="41"/>
  <c r="N660" i="41"/>
  <c r="N90" i="44" s="1"/>
  <c r="M624" i="41"/>
  <c r="M660" i="41"/>
  <c r="M90" i="44" s="1"/>
  <c r="L624" i="41"/>
  <c r="L660" i="41" s="1"/>
  <c r="L90" i="44" s="1"/>
  <c r="K624" i="41"/>
  <c r="K660" i="41" s="1"/>
  <c r="K90" i="44" s="1"/>
  <c r="J624" i="41"/>
  <c r="J660" i="41" s="1"/>
  <c r="J90" i="44" s="1"/>
  <c r="I624" i="41"/>
  <c r="I660" i="41" s="1"/>
  <c r="I90" i="44" s="1"/>
  <c r="H624" i="41"/>
  <c r="H660" i="41"/>
  <c r="H90" i="44" s="1"/>
  <c r="G624" i="41"/>
  <c r="G660" i="41"/>
  <c r="G90" i="44" s="1"/>
  <c r="F624" i="41"/>
  <c r="F660" i="41"/>
  <c r="F90" i="44" s="1"/>
  <c r="E624" i="41"/>
  <c r="E660" i="41"/>
  <c r="E90" i="44" s="1"/>
  <c r="D624" i="41"/>
  <c r="D660" i="41"/>
  <c r="D90" i="44" s="1"/>
  <c r="AE613" i="41"/>
  <c r="AE659" i="41"/>
  <c r="AE70" i="44" s="1"/>
  <c r="AD613" i="41"/>
  <c r="AD659" i="41"/>
  <c r="AD70" i="44" s="1"/>
  <c r="AC613" i="41"/>
  <c r="AC659" i="41" s="1"/>
  <c r="AC70" i="44" s="1"/>
  <c r="AB613" i="41"/>
  <c r="AB659" i="41" s="1"/>
  <c r="AB70" i="44" s="1"/>
  <c r="AA613" i="41"/>
  <c r="AA659" i="41" s="1"/>
  <c r="AA70" i="44" s="1"/>
  <c r="Z613" i="41"/>
  <c r="Z659" i="41" s="1"/>
  <c r="Z70" i="44" s="1"/>
  <c r="Y613" i="41"/>
  <c r="Y659" i="41" s="1"/>
  <c r="Y70" i="44" s="1"/>
  <c r="X613" i="41"/>
  <c r="X659" i="41" s="1"/>
  <c r="W613" i="41"/>
  <c r="W659" i="41" s="1"/>
  <c r="W70" i="44" s="1"/>
  <c r="V613" i="41"/>
  <c r="V659" i="41" s="1"/>
  <c r="V70" i="44" s="1"/>
  <c r="U613" i="41"/>
  <c r="U659" i="41" s="1"/>
  <c r="U70" i="44" s="1"/>
  <c r="T613" i="41"/>
  <c r="T659" i="41" s="1"/>
  <c r="T70" i="44" s="1"/>
  <c r="S613" i="41"/>
  <c r="S659" i="41"/>
  <c r="S70" i="44" s="1"/>
  <c r="R613" i="41"/>
  <c r="R659" i="41"/>
  <c r="R70" i="44" s="1"/>
  <c r="Q613" i="41"/>
  <c r="Q659" i="41"/>
  <c r="Q70" i="44" s="1"/>
  <c r="P613" i="41"/>
  <c r="P659" i="41" s="1"/>
  <c r="P70" i="44" s="1"/>
  <c r="O613" i="41"/>
  <c r="O659" i="41" s="1"/>
  <c r="O70" i="44" s="1"/>
  <c r="N613" i="41"/>
  <c r="N659" i="41" s="1"/>
  <c r="N70" i="44" s="1"/>
  <c r="M613" i="41"/>
  <c r="M659" i="41" s="1"/>
  <c r="M70" i="44" s="1"/>
  <c r="L613" i="41"/>
  <c r="L659" i="41" s="1"/>
  <c r="L70" i="44" s="1"/>
  <c r="K613" i="41"/>
  <c r="K659" i="41" s="1"/>
  <c r="K70" i="44" s="1"/>
  <c r="J613" i="41"/>
  <c r="J659" i="41" s="1"/>
  <c r="J70" i="44" s="1"/>
  <c r="I613" i="41"/>
  <c r="I659" i="41" s="1"/>
  <c r="I70" i="44" s="1"/>
  <c r="H613" i="41"/>
  <c r="H659" i="41" s="1"/>
  <c r="H70" i="44" s="1"/>
  <c r="G613" i="41"/>
  <c r="G659" i="41" s="1"/>
  <c r="G70" i="44" s="1"/>
  <c r="F613" i="41"/>
  <c r="F659" i="41" s="1"/>
  <c r="F70" i="44" s="1"/>
  <c r="E613" i="41"/>
  <c r="E659" i="41" s="1"/>
  <c r="E70" i="44" s="1"/>
  <c r="D613" i="41"/>
  <c r="D659" i="41"/>
  <c r="D70" i="44" s="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E30" i="44" s="1"/>
  <c r="AD600" i="41"/>
  <c r="AD657" i="41"/>
  <c r="AD30" i="44" s="1"/>
  <c r="AC600" i="41"/>
  <c r="AC657" i="41" s="1"/>
  <c r="AC30" i="44" s="1"/>
  <c r="AB600" i="41"/>
  <c r="AB657" i="41" s="1"/>
  <c r="AB30" i="44" s="1"/>
  <c r="AA600" i="41"/>
  <c r="AA657" i="41" s="1"/>
  <c r="AA30" i="44" s="1"/>
  <c r="Z600" i="41"/>
  <c r="Z657" i="41" s="1"/>
  <c r="Z30" i="44" s="1"/>
  <c r="Y600" i="41"/>
  <c r="Y657" i="41" s="1"/>
  <c r="X600" i="41"/>
  <c r="X657" i="41" s="1"/>
  <c r="X30" i="44" s="1"/>
  <c r="W600" i="41"/>
  <c r="W657" i="41"/>
  <c r="W30" i="44" s="1"/>
  <c r="V600" i="41"/>
  <c r="V657" i="41"/>
  <c r="V30" i="44" s="1"/>
  <c r="U600" i="41"/>
  <c r="T600" i="41"/>
  <c r="T657" i="41" s="1"/>
  <c r="T30" i="44" s="1"/>
  <c r="S600" i="41"/>
  <c r="S657" i="41"/>
  <c r="S30" i="44" s="1"/>
  <c r="R600" i="41"/>
  <c r="R657" i="41"/>
  <c r="R30" i="44" s="1"/>
  <c r="Q600" i="41"/>
  <c r="P600" i="41"/>
  <c r="P657" i="41" s="1"/>
  <c r="P30" i="44" s="1"/>
  <c r="O600" i="41"/>
  <c r="O657" i="41" s="1"/>
  <c r="O30" i="44" s="1"/>
  <c r="N600" i="41"/>
  <c r="N657" i="41" s="1"/>
  <c r="N30" i="44" s="1"/>
  <c r="M600" i="41"/>
  <c r="L600" i="41"/>
  <c r="K600" i="41"/>
  <c r="K657" i="41" s="1"/>
  <c r="K30" i="44" s="1"/>
  <c r="J600" i="41"/>
  <c r="J657" i="41" s="1"/>
  <c r="J30" i="44" s="1"/>
  <c r="I600" i="41"/>
  <c r="H600" i="41"/>
  <c r="G600" i="41"/>
  <c r="G657" i="41" s="1"/>
  <c r="G30" i="44" s="1"/>
  <c r="F600" i="41"/>
  <c r="F657" i="41" s="1"/>
  <c r="F30" i="44" s="1"/>
  <c r="E600" i="4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B493" i="41"/>
  <c r="AA493" i="41"/>
  <c r="AA489" i="41" s="1"/>
  <c r="AA607" i="41" s="1"/>
  <c r="Z493" i="41"/>
  <c r="Y493" i="41"/>
  <c r="X493" i="41"/>
  <c r="X489" i="41" s="1"/>
  <c r="X607" i="41" s="1"/>
  <c r="W493" i="41"/>
  <c r="V493" i="41"/>
  <c r="U493" i="41"/>
  <c r="T493" i="41"/>
  <c r="T489" i="41" s="1"/>
  <c r="T607" i="41" s="1"/>
  <c r="S493" i="41"/>
  <c r="S489" i="41" s="1"/>
  <c r="S607" i="41" s="1"/>
  <c r="R493" i="41"/>
  <c r="Q493" i="41"/>
  <c r="P493" i="41"/>
  <c r="P489" i="41" s="1"/>
  <c r="P607" i="41" s="1"/>
  <c r="O493" i="41"/>
  <c r="N493" i="41"/>
  <c r="M493" i="41"/>
  <c r="L493" i="41"/>
  <c r="K493" i="41"/>
  <c r="K489" i="41" s="1"/>
  <c r="K607" i="41" s="1"/>
  <c r="J493" i="41"/>
  <c r="I493" i="41"/>
  <c r="I489" i="41" s="1"/>
  <c r="I607" i="41" s="1"/>
  <c r="H493" i="41"/>
  <c r="G493" i="41"/>
  <c r="G489" i="41" s="1"/>
  <c r="G607" i="41" s="1"/>
  <c r="F493" i="41"/>
  <c r="E493" i="41"/>
  <c r="D493" i="41"/>
  <c r="D489" i="41" s="1"/>
  <c r="D607" i="41" s="1"/>
  <c r="AE489" i="41"/>
  <c r="AE607" i="41" s="1"/>
  <c r="AD489" i="41"/>
  <c r="AD607" i="41" s="1"/>
  <c r="AC489" i="41"/>
  <c r="AC607" i="41" s="1"/>
  <c r="AB489" i="41"/>
  <c r="AB607" i="41" s="1"/>
  <c r="Z489" i="41"/>
  <c r="Z607" i="41"/>
  <c r="Y489" i="41"/>
  <c r="Y607" i="41" s="1"/>
  <c r="W489" i="41"/>
  <c r="W607" i="41"/>
  <c r="V489" i="41"/>
  <c r="V607" i="41"/>
  <c r="U489" i="41"/>
  <c r="U607" i="41"/>
  <c r="R489" i="41"/>
  <c r="R607" i="41" s="1"/>
  <c r="Q489" i="41"/>
  <c r="Q607" i="41" s="1"/>
  <c r="O489" i="41"/>
  <c r="O607" i="41"/>
  <c r="N489" i="41"/>
  <c r="N607" i="41" s="1"/>
  <c r="M489" i="41"/>
  <c r="M607" i="41"/>
  <c r="L489" i="41"/>
  <c r="L607" i="41" s="1"/>
  <c r="J489" i="41"/>
  <c r="J607" i="41"/>
  <c r="H489" i="41"/>
  <c r="H607" i="41" s="1"/>
  <c r="F489" i="41"/>
  <c r="F607" i="41"/>
  <c r="E489" i="41"/>
  <c r="E607" i="41" s="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E30" i="44" s="1"/>
  <c r="I657" i="41"/>
  <c r="I30" i="44" s="1"/>
  <c r="M657" i="41"/>
  <c r="M30" i="44" s="1"/>
  <c r="Q657" i="41"/>
  <c r="Q30" i="44" s="1"/>
  <c r="U657" i="41"/>
  <c r="U30" i="44" s="1"/>
  <c r="C661" i="41"/>
  <c r="C110" i="44" s="1"/>
  <c r="C641" i="41"/>
  <c r="C624" i="41"/>
  <c r="C660" i="41" s="1"/>
  <c r="C90" i="44" s="1"/>
  <c r="C613" i="41"/>
  <c r="C659" i="41"/>
  <c r="C70" i="44" s="1"/>
  <c r="C606" i="41"/>
  <c r="C600" i="41"/>
  <c r="C657" i="41" s="1"/>
  <c r="C30" i="44" s="1"/>
  <c r="C584" i="41"/>
  <c r="C571" i="41"/>
  <c r="C568" i="41"/>
  <c r="C565" i="41"/>
  <c r="C562" i="41"/>
  <c r="C559" i="41"/>
  <c r="C555" i="41" s="1"/>
  <c r="C556" i="41"/>
  <c r="C549" i="41"/>
  <c r="C545" i="41"/>
  <c r="C541" i="41"/>
  <c r="C536" i="41"/>
  <c r="C530" i="41"/>
  <c r="C525" i="41"/>
  <c r="C524" i="41" s="1"/>
  <c r="C516" i="41"/>
  <c r="C493" i="41"/>
  <c r="C489" i="41"/>
  <c r="C488" i="41"/>
  <c r="C472" i="41"/>
  <c r="C467" i="41"/>
  <c r="C463" i="41"/>
  <c r="C457" i="41"/>
  <c r="C456" i="41" s="1"/>
  <c r="C440" i="41"/>
  <c r="C425" i="41"/>
  <c r="C417" i="41"/>
  <c r="C415" i="41" s="1"/>
  <c r="C409" i="41"/>
  <c r="C407" i="41"/>
  <c r="C399" i="41"/>
  <c r="C393" i="41"/>
  <c r="C391" i="41"/>
  <c r="C383" i="41"/>
  <c r="C380" i="41"/>
  <c r="C377" i="41"/>
  <c r="C374" i="41"/>
  <c r="C371" i="41"/>
  <c r="C367" i="41" s="1"/>
  <c r="C368" i="41"/>
  <c r="C364" i="41"/>
  <c r="C359" i="41"/>
  <c r="C358" i="41" s="1"/>
  <c r="C355" i="41"/>
  <c r="C350" i="41"/>
  <c r="C341" i="41"/>
  <c r="C328" i="41"/>
  <c r="C315" i="41"/>
  <c r="C302" i="41"/>
  <c r="C301" i="41" s="1"/>
  <c r="C300" i="41" s="1"/>
  <c r="C291" i="41"/>
  <c r="C287" i="41"/>
  <c r="C279" i="41"/>
  <c r="C277" i="41" s="1"/>
  <c r="C269" i="41" s="1"/>
  <c r="C272" i="41"/>
  <c r="C270" i="41"/>
  <c r="C260" i="41"/>
  <c r="C258" i="41" s="1"/>
  <c r="C252" i="41"/>
  <c r="C244" i="41"/>
  <c r="C240" i="41" s="1"/>
  <c r="C237" i="41"/>
  <c r="C230" i="41"/>
  <c r="C226" i="41"/>
  <c r="C219" i="41"/>
  <c r="C217" i="41" s="1"/>
  <c r="C216" i="41" s="1"/>
  <c r="C213" i="41"/>
  <c r="C206" i="41" s="1"/>
  <c r="C202" i="41"/>
  <c r="C195" i="41"/>
  <c r="C193" i="41"/>
  <c r="C192" i="41" s="1"/>
  <c r="C149" i="41"/>
  <c r="C141" i="41"/>
  <c r="C122" i="41"/>
  <c r="C112" i="41"/>
  <c r="C107" i="41"/>
  <c r="C103" i="41"/>
  <c r="C102" i="41" s="1"/>
  <c r="C94" i="41"/>
  <c r="C91" i="41" s="1"/>
  <c r="C84" i="41"/>
  <c r="C81" i="41"/>
  <c r="C75" i="41"/>
  <c r="C69" i="41"/>
  <c r="C68" i="41"/>
  <c r="C70" i="41"/>
  <c r="C62" i="41"/>
  <c r="C60" i="41"/>
  <c r="C56" i="41"/>
  <c r="C53" i="41" s="1"/>
  <c r="C50" i="41"/>
  <c r="C47" i="41"/>
  <c r="C32" i="41"/>
  <c r="C31" i="41" s="1"/>
  <c r="C17" i="41"/>
  <c r="C14" i="41"/>
  <c r="C8" i="41"/>
  <c r="C7" i="41" s="1"/>
  <c r="AE661" i="40"/>
  <c r="AE109" i="44" s="1"/>
  <c r="AD661" i="40"/>
  <c r="AD109" i="44" s="1"/>
  <c r="AC661" i="40"/>
  <c r="AC109" i="44" s="1"/>
  <c r="AB661" i="40"/>
  <c r="AB109" i="44" s="1"/>
  <c r="AA661" i="40"/>
  <c r="AA109" i="44" s="1"/>
  <c r="Z661" i="40"/>
  <c r="Z109" i="44" s="1"/>
  <c r="Y661" i="40"/>
  <c r="Y109" i="44" s="1"/>
  <c r="X661" i="40"/>
  <c r="X109" i="44" s="1"/>
  <c r="W661" i="40"/>
  <c r="W109" i="44" s="1"/>
  <c r="V661" i="40"/>
  <c r="V109" i="44" s="1"/>
  <c r="U661" i="40"/>
  <c r="U109" i="44" s="1"/>
  <c r="T661" i="40"/>
  <c r="T109" i="44" s="1"/>
  <c r="S661" i="40"/>
  <c r="S109" i="44" s="1"/>
  <c r="R661" i="40"/>
  <c r="R109" i="44" s="1"/>
  <c r="Q661" i="40"/>
  <c r="Q109" i="44" s="1"/>
  <c r="P661" i="40"/>
  <c r="P109" i="44" s="1"/>
  <c r="O661" i="40"/>
  <c r="O109" i="44" s="1"/>
  <c r="N661" i="40"/>
  <c r="N109" i="44" s="1"/>
  <c r="M661" i="40"/>
  <c r="M109" i="44" s="1"/>
  <c r="L661" i="40"/>
  <c r="L109" i="44" s="1"/>
  <c r="K661" i="40"/>
  <c r="K109" i="44" s="1"/>
  <c r="J661" i="40"/>
  <c r="J109" i="44" s="1"/>
  <c r="I661" i="40"/>
  <c r="I109" i="44" s="1"/>
  <c r="H661" i="40"/>
  <c r="H109" i="44" s="1"/>
  <c r="G661" i="40"/>
  <c r="G109" i="44" s="1"/>
  <c r="F661" i="40"/>
  <c r="F109" i="44" s="1"/>
  <c r="E661" i="40"/>
  <c r="E109" i="44" s="1"/>
  <c r="D661" i="40"/>
  <c r="D109" i="44" s="1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/>
  <c r="AE89" i="44" s="1"/>
  <c r="AD624" i="40"/>
  <c r="AD660" i="40" s="1"/>
  <c r="AD89" i="44" s="1"/>
  <c r="AC624" i="40"/>
  <c r="AC660" i="40"/>
  <c r="AC89" i="44" s="1"/>
  <c r="AB624" i="40"/>
  <c r="AB660" i="40" s="1"/>
  <c r="AB89" i="44" s="1"/>
  <c r="AA624" i="40"/>
  <c r="AA660" i="40"/>
  <c r="AA89" i="44" s="1"/>
  <c r="Z624" i="40"/>
  <c r="Z660" i="40" s="1"/>
  <c r="Z89" i="44" s="1"/>
  <c r="Y624" i="40"/>
  <c r="Y660" i="40" s="1"/>
  <c r="Y89" i="44" s="1"/>
  <c r="X624" i="40"/>
  <c r="X660" i="40"/>
  <c r="X89" i="44" s="1"/>
  <c r="W624" i="40"/>
  <c r="W660" i="40" s="1"/>
  <c r="W89" i="44" s="1"/>
  <c r="V624" i="40"/>
  <c r="V660" i="40"/>
  <c r="V89" i="44" s="1"/>
  <c r="U624" i="40"/>
  <c r="U660" i="40" s="1"/>
  <c r="U89" i="44" s="1"/>
  <c r="T624" i="40"/>
  <c r="T660" i="40"/>
  <c r="T89" i="44" s="1"/>
  <c r="S624" i="40"/>
  <c r="S660" i="40" s="1"/>
  <c r="S89" i="44" s="1"/>
  <c r="R624" i="40"/>
  <c r="R660" i="40"/>
  <c r="R89" i="44" s="1"/>
  <c r="Q624" i="40"/>
  <c r="Q660" i="40" s="1"/>
  <c r="Q89" i="44" s="1"/>
  <c r="P624" i="40"/>
  <c r="P660" i="40" s="1"/>
  <c r="P89" i="44" s="1"/>
  <c r="O624" i="40"/>
  <c r="O660" i="40"/>
  <c r="O89" i="44" s="1"/>
  <c r="N624" i="40"/>
  <c r="N660" i="40" s="1"/>
  <c r="N89" i="44" s="1"/>
  <c r="M624" i="40"/>
  <c r="M660" i="40"/>
  <c r="M89" i="44" s="1"/>
  <c r="L624" i="40"/>
  <c r="L660" i="40" s="1"/>
  <c r="L89" i="44" s="1"/>
  <c r="K624" i="40"/>
  <c r="K660" i="40"/>
  <c r="K89" i="44" s="1"/>
  <c r="J624" i="40"/>
  <c r="J660" i="40" s="1"/>
  <c r="J89" i="44" s="1"/>
  <c r="I624" i="40"/>
  <c r="I660" i="40" s="1"/>
  <c r="I89" i="44" s="1"/>
  <c r="H624" i="40"/>
  <c r="H660" i="40" s="1"/>
  <c r="H89" i="44" s="1"/>
  <c r="G624" i="40"/>
  <c r="G660" i="40"/>
  <c r="G89" i="44" s="1"/>
  <c r="F624" i="40"/>
  <c r="F660" i="40" s="1"/>
  <c r="F89" i="44" s="1"/>
  <c r="E624" i="40"/>
  <c r="E660" i="40" s="1"/>
  <c r="E89" i="44" s="1"/>
  <c r="D624" i="40"/>
  <c r="D660" i="40"/>
  <c r="D89" i="44" s="1"/>
  <c r="AE613" i="40"/>
  <c r="AE659" i="40" s="1"/>
  <c r="AE69" i="44" s="1"/>
  <c r="AD613" i="40"/>
  <c r="AD659" i="40"/>
  <c r="AD69" i="44" s="1"/>
  <c r="AC613" i="40"/>
  <c r="AC659" i="40" s="1"/>
  <c r="AC69" i="44" s="1"/>
  <c r="AB613" i="40"/>
  <c r="AB659" i="40"/>
  <c r="AB69" i="44" s="1"/>
  <c r="AA613" i="40"/>
  <c r="AA659" i="40" s="1"/>
  <c r="AA69" i="44" s="1"/>
  <c r="Z613" i="40"/>
  <c r="Z659" i="40"/>
  <c r="Z69" i="44" s="1"/>
  <c r="Y613" i="40"/>
  <c r="Y659" i="40" s="1"/>
  <c r="Y69" i="44" s="1"/>
  <c r="X613" i="40"/>
  <c r="X659" i="40"/>
  <c r="X69" i="44" s="1"/>
  <c r="W613" i="40"/>
  <c r="W659" i="40" s="1"/>
  <c r="W69" i="44" s="1"/>
  <c r="V613" i="40"/>
  <c r="V659" i="40"/>
  <c r="V69" i="44" s="1"/>
  <c r="U613" i="40"/>
  <c r="U659" i="40" s="1"/>
  <c r="U69" i="44" s="1"/>
  <c r="T613" i="40"/>
  <c r="T659" i="40" s="1"/>
  <c r="T69" i="44" s="1"/>
  <c r="S613" i="40"/>
  <c r="S659" i="40"/>
  <c r="S69" i="44" s="1"/>
  <c r="R613" i="40"/>
  <c r="R659" i="40" s="1"/>
  <c r="R69" i="44" s="1"/>
  <c r="Q613" i="40"/>
  <c r="Q659" i="40" s="1"/>
  <c r="Q69" i="44" s="1"/>
  <c r="P613" i="40"/>
  <c r="P659" i="40" s="1"/>
  <c r="P69" i="44" s="1"/>
  <c r="O613" i="40"/>
  <c r="O659" i="40"/>
  <c r="O69" i="44" s="1"/>
  <c r="N613" i="40"/>
  <c r="N659" i="40" s="1"/>
  <c r="N69" i="44" s="1"/>
  <c r="M613" i="40"/>
  <c r="M659" i="40" s="1"/>
  <c r="M69" i="44" s="1"/>
  <c r="L613" i="40"/>
  <c r="L659" i="40"/>
  <c r="L69" i="44" s="1"/>
  <c r="K613" i="40"/>
  <c r="K659" i="40" s="1"/>
  <c r="K69" i="44" s="1"/>
  <c r="J613" i="40"/>
  <c r="J659" i="40"/>
  <c r="J69" i="44" s="1"/>
  <c r="I613" i="40"/>
  <c r="I659" i="40" s="1"/>
  <c r="I69" i="44" s="1"/>
  <c r="H613" i="40"/>
  <c r="H659" i="40"/>
  <c r="H69" i="44" s="1"/>
  <c r="G613" i="40"/>
  <c r="G659" i="40" s="1"/>
  <c r="G69" i="44" s="1"/>
  <c r="F613" i="40"/>
  <c r="F659" i="40"/>
  <c r="F69" i="44" s="1"/>
  <c r="E613" i="40"/>
  <c r="E659" i="40" s="1"/>
  <c r="E69" i="44" s="1"/>
  <c r="D613" i="40"/>
  <c r="D659" i="40"/>
  <c r="D69" i="44" s="1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 s="1"/>
  <c r="AE29" i="44" s="1"/>
  <c r="AD600" i="40"/>
  <c r="AD657" i="40"/>
  <c r="AD29" i="44" s="1"/>
  <c r="AC600" i="40"/>
  <c r="AC657" i="40" s="1"/>
  <c r="AC29" i="44" s="1"/>
  <c r="AB600" i="40"/>
  <c r="AB657" i="40"/>
  <c r="AB29" i="44" s="1"/>
  <c r="AA600" i="40"/>
  <c r="AA657" i="40" s="1"/>
  <c r="AA29" i="44" s="1"/>
  <c r="Z600" i="40"/>
  <c r="Z657" i="40"/>
  <c r="Z29" i="44" s="1"/>
  <c r="Y600" i="40"/>
  <c r="Y657" i="40" s="1"/>
  <c r="Y29" i="44" s="1"/>
  <c r="X600" i="40"/>
  <c r="X657" i="40"/>
  <c r="X29" i="44" s="1"/>
  <c r="W600" i="40"/>
  <c r="W657" i="40" s="1"/>
  <c r="W29" i="44" s="1"/>
  <c r="V600" i="40"/>
  <c r="V657" i="40"/>
  <c r="V29" i="44" s="1"/>
  <c r="U600" i="40"/>
  <c r="U657" i="40" s="1"/>
  <c r="U29" i="44" s="1"/>
  <c r="T600" i="40"/>
  <c r="T657" i="40" s="1"/>
  <c r="T29" i="44" s="1"/>
  <c r="S600" i="40"/>
  <c r="S657" i="40"/>
  <c r="S29" i="44" s="1"/>
  <c r="R600" i="40"/>
  <c r="R657" i="40" s="1"/>
  <c r="R29" i="44" s="1"/>
  <c r="Q600" i="40"/>
  <c r="Q657" i="40"/>
  <c r="Q29" i="44" s="1"/>
  <c r="P600" i="40"/>
  <c r="P657" i="40" s="1"/>
  <c r="P29" i="44" s="1"/>
  <c r="O600" i="40"/>
  <c r="O657" i="40"/>
  <c r="O29" i="44" s="1"/>
  <c r="N600" i="40"/>
  <c r="N657" i="40" s="1"/>
  <c r="N29" i="44" s="1"/>
  <c r="M600" i="40"/>
  <c r="M657" i="40"/>
  <c r="M29" i="44" s="1"/>
  <c r="L600" i="40"/>
  <c r="L657" i="40" s="1"/>
  <c r="L29" i="44" s="1"/>
  <c r="K600" i="40"/>
  <c r="K657" i="40"/>
  <c r="K29" i="44" s="1"/>
  <c r="J600" i="40"/>
  <c r="J657" i="40" s="1"/>
  <c r="J29" i="44" s="1"/>
  <c r="I600" i="40"/>
  <c r="I657" i="40"/>
  <c r="I29" i="44" s="1"/>
  <c r="H600" i="40"/>
  <c r="H657" i="40" s="1"/>
  <c r="H29" i="44" s="1"/>
  <c r="G600" i="40"/>
  <c r="G657" i="40"/>
  <c r="G29" i="44" s="1"/>
  <c r="F600" i="40"/>
  <c r="F657" i="40" s="1"/>
  <c r="F29" i="44" s="1"/>
  <c r="E600" i="40"/>
  <c r="E657" i="40" s="1"/>
  <c r="E29" i="44" s="1"/>
  <c r="D600" i="40"/>
  <c r="D657" i="40" s="1"/>
  <c r="D29" i="44" s="1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C7" i="40" s="1"/>
  <c r="AC5" i="40" s="1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 s="1"/>
  <c r="AE7" i="40" s="1"/>
  <c r="AE5" i="40" s="1"/>
  <c r="AD14" i="40"/>
  <c r="AC14" i="40"/>
  <c r="AB14" i="40"/>
  <c r="AB8" i="40" s="1"/>
  <c r="AB7" i="40" s="1"/>
  <c r="AB5" i="40" s="1"/>
  <c r="AA14" i="40"/>
  <c r="AA8" i="40"/>
  <c r="AA7" i="40" s="1"/>
  <c r="AA5" i="40" s="1"/>
  <c r="Z14" i="40"/>
  <c r="Y14" i="40"/>
  <c r="X14" i="40"/>
  <c r="W14" i="40"/>
  <c r="W8" i="40" s="1"/>
  <c r="W7" i="40" s="1"/>
  <c r="W5" i="40" s="1"/>
  <c r="V14" i="40"/>
  <c r="U14" i="40"/>
  <c r="T14" i="40"/>
  <c r="S14" i="40"/>
  <c r="S8" i="40" s="1"/>
  <c r="S7" i="40" s="1"/>
  <c r="S5" i="40" s="1"/>
  <c r="R14" i="40"/>
  <c r="Q14" i="40"/>
  <c r="P14" i="40"/>
  <c r="O14" i="40"/>
  <c r="O8" i="40" s="1"/>
  <c r="O7" i="40" s="1"/>
  <c r="O5" i="40" s="1"/>
  <c r="N14" i="40"/>
  <c r="M14" i="40"/>
  <c r="L14" i="40"/>
  <c r="K14" i="40"/>
  <c r="K8" i="40" s="1"/>
  <c r="K7" i="40" s="1"/>
  <c r="K5" i="40" s="1"/>
  <c r="J14" i="40"/>
  <c r="I14" i="40"/>
  <c r="H14" i="40"/>
  <c r="G14" i="40"/>
  <c r="G8" i="40" s="1"/>
  <c r="G7" i="40" s="1"/>
  <c r="G5" i="40" s="1"/>
  <c r="F14" i="40"/>
  <c r="E14" i="40"/>
  <c r="D14" i="40"/>
  <c r="AD8" i="40"/>
  <c r="AD7" i="40" s="1"/>
  <c r="AD5" i="40" s="1"/>
  <c r="AC8" i="40"/>
  <c r="Z8" i="40"/>
  <c r="Y8" i="40"/>
  <c r="Y7" i="40" s="1"/>
  <c r="Y5" i="40" s="1"/>
  <c r="X8" i="40"/>
  <c r="V8" i="40"/>
  <c r="U8" i="40"/>
  <c r="U7" i="40" s="1"/>
  <c r="U5" i="40" s="1"/>
  <c r="T8" i="40"/>
  <c r="R8" i="40"/>
  <c r="Q8" i="40"/>
  <c r="Q7" i="40" s="1"/>
  <c r="Q5" i="40" s="1"/>
  <c r="P8" i="40"/>
  <c r="N8" i="40"/>
  <c r="M8" i="40"/>
  <c r="M7" i="40" s="1"/>
  <c r="M5" i="40" s="1"/>
  <c r="L8" i="40"/>
  <c r="J8" i="40"/>
  <c r="I8" i="40"/>
  <c r="I7" i="40" s="1"/>
  <c r="I5" i="40" s="1"/>
  <c r="H8" i="40"/>
  <c r="F8" i="40"/>
  <c r="E8" i="40"/>
  <c r="E7" i="40" s="1"/>
  <c r="E5" i="40" s="1"/>
  <c r="D8" i="40"/>
  <c r="Z7" i="40"/>
  <c r="X7" i="40"/>
  <c r="V7" i="40"/>
  <c r="T7" i="40"/>
  <c r="R7" i="40"/>
  <c r="P7" i="40"/>
  <c r="N7" i="40"/>
  <c r="L7" i="40"/>
  <c r="J7" i="40"/>
  <c r="H7" i="40"/>
  <c r="F7" i="40"/>
  <c r="D7" i="40"/>
  <c r="Z5" i="40"/>
  <c r="X5" i="40"/>
  <c r="V5" i="40"/>
  <c r="T5" i="40"/>
  <c r="R5" i="40"/>
  <c r="P5" i="40"/>
  <c r="N5" i="40"/>
  <c r="L5" i="40"/>
  <c r="J5" i="40"/>
  <c r="H5" i="40"/>
  <c r="F5" i="40"/>
  <c r="D5" i="40"/>
  <c r="C661" i="40"/>
  <c r="C109" i="44" s="1"/>
  <c r="C641" i="40"/>
  <c r="C624" i="40"/>
  <c r="C660" i="40" s="1"/>
  <c r="C89" i="44" s="1"/>
  <c r="C613" i="40"/>
  <c r="C659" i="40" s="1"/>
  <c r="C69" i="44" s="1"/>
  <c r="C606" i="40"/>
  <c r="C600" i="40"/>
  <c r="C657" i="40"/>
  <c r="C29" i="44" s="1"/>
  <c r="C584" i="40"/>
  <c r="C571" i="40"/>
  <c r="C568" i="40"/>
  <c r="C565" i="40"/>
  <c r="C562" i="40"/>
  <c r="C559" i="40"/>
  <c r="C555" i="40" s="1"/>
  <c r="C556" i="40"/>
  <c r="C549" i="40"/>
  <c r="C545" i="40"/>
  <c r="C541" i="40"/>
  <c r="C536" i="40"/>
  <c r="C530" i="40"/>
  <c r="C525" i="40"/>
  <c r="C524" i="40" s="1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/>
  <c r="C399" i="40"/>
  <c r="C393" i="40"/>
  <c r="C391" i="40" s="1"/>
  <c r="C383" i="40"/>
  <c r="C380" i="40"/>
  <c r="C377" i="40"/>
  <c r="C374" i="40"/>
  <c r="C371" i="40"/>
  <c r="C368" i="40"/>
  <c r="C367" i="40" s="1"/>
  <c r="C364" i="40"/>
  <c r="C359" i="40"/>
  <c r="C358" i="40" s="1"/>
  <c r="C349" i="40" s="1"/>
  <c r="C355" i="40"/>
  <c r="C350" i="40"/>
  <c r="C341" i="40"/>
  <c r="C328" i="40"/>
  <c r="C315" i="40"/>
  <c r="C302" i="40"/>
  <c r="C301" i="40" s="1"/>
  <c r="C300" i="40" s="1"/>
  <c r="C299" i="40" s="1"/>
  <c r="C298" i="40" s="1"/>
  <c r="C297" i="40" s="1"/>
  <c r="C291" i="40"/>
  <c r="C287" i="40"/>
  <c r="C279" i="40"/>
  <c r="C277" i="40" s="1"/>
  <c r="C272" i="40"/>
  <c r="C270" i="40" s="1"/>
  <c r="C269" i="40" s="1"/>
  <c r="C260" i="40"/>
  <c r="C258" i="40"/>
  <c r="C252" i="40"/>
  <c r="C244" i="40"/>
  <c r="C240" i="40" s="1"/>
  <c r="C237" i="40"/>
  <c r="C230" i="40" s="1"/>
  <c r="C226" i="40"/>
  <c r="C219" i="40"/>
  <c r="C217" i="40"/>
  <c r="C213" i="40"/>
  <c r="C206" i="40" s="1"/>
  <c r="C202" i="40"/>
  <c r="C195" i="40"/>
  <c r="C193" i="40"/>
  <c r="C149" i="40"/>
  <c r="C122" i="40"/>
  <c r="C112" i="40"/>
  <c r="C107" i="40"/>
  <c r="C102" i="40"/>
  <c r="C103" i="40"/>
  <c r="C94" i="40"/>
  <c r="C91" i="40" s="1"/>
  <c r="C84" i="40"/>
  <c r="C81" i="40" s="1"/>
  <c r="C80" i="40" s="1"/>
  <c r="C75" i="40"/>
  <c r="C69" i="40"/>
  <c r="C68" i="40" s="1"/>
  <c r="C70" i="40"/>
  <c r="C62" i="40"/>
  <c r="C60" i="40"/>
  <c r="C56" i="40"/>
  <c r="C53" i="40"/>
  <c r="C50" i="40"/>
  <c r="C47" i="40"/>
  <c r="C31" i="40" s="1"/>
  <c r="C32" i="40"/>
  <c r="C17" i="40"/>
  <c r="C14" i="40"/>
  <c r="C8" i="40" s="1"/>
  <c r="AE661" i="39"/>
  <c r="AE108" i="44" s="1"/>
  <c r="AE107" i="44" s="1"/>
  <c r="AD661" i="39"/>
  <c r="AD108" i="44" s="1"/>
  <c r="AD107" i="44" s="1"/>
  <c r="AC661" i="39"/>
  <c r="AC108" i="44" s="1"/>
  <c r="AC107" i="44" s="1"/>
  <c r="AB661" i="39"/>
  <c r="AB108" i="44" s="1"/>
  <c r="AB107" i="44" s="1"/>
  <c r="AA661" i="39"/>
  <c r="AA108" i="44" s="1"/>
  <c r="Z661" i="39"/>
  <c r="Z108" i="44" s="1"/>
  <c r="Z107" i="44" s="1"/>
  <c r="Y661" i="39"/>
  <c r="Y108" i="44" s="1"/>
  <c r="Y107" i="44" s="1"/>
  <c r="X661" i="39"/>
  <c r="X108" i="44" s="1"/>
  <c r="X107" i="44" s="1"/>
  <c r="W661" i="39"/>
  <c r="W108" i="44" s="1"/>
  <c r="W107" i="44" s="1"/>
  <c r="V661" i="39"/>
  <c r="V108" i="44" s="1"/>
  <c r="V107" i="44" s="1"/>
  <c r="U661" i="39"/>
  <c r="U108" i="44" s="1"/>
  <c r="U107" i="44" s="1"/>
  <c r="T661" i="39"/>
  <c r="T108" i="44" s="1"/>
  <c r="S661" i="39"/>
  <c r="S108" i="44" s="1"/>
  <c r="S107" i="44" s="1"/>
  <c r="R661" i="39"/>
  <c r="R108" i="44" s="1"/>
  <c r="R107" i="44" s="1"/>
  <c r="Q661" i="39"/>
  <c r="Q108" i="44" s="1"/>
  <c r="Q107" i="44" s="1"/>
  <c r="P661" i="39"/>
  <c r="P108" i="44" s="1"/>
  <c r="P107" i="44" s="1"/>
  <c r="O661" i="39"/>
  <c r="O108" i="44" s="1"/>
  <c r="O107" i="44" s="1"/>
  <c r="N661" i="39"/>
  <c r="N108" i="44" s="1"/>
  <c r="M661" i="39"/>
  <c r="M108" i="44" s="1"/>
  <c r="M107" i="44" s="1"/>
  <c r="L661" i="39"/>
  <c r="L108" i="44" s="1"/>
  <c r="L107" i="44" s="1"/>
  <c r="K661" i="39"/>
  <c r="K108" i="44" s="1"/>
  <c r="K107" i="44" s="1"/>
  <c r="J661" i="39"/>
  <c r="J108" i="44" s="1"/>
  <c r="J107" i="44" s="1"/>
  <c r="I661" i="39"/>
  <c r="I108" i="44" s="1"/>
  <c r="I107" i="44" s="1"/>
  <c r="H661" i="39"/>
  <c r="H108" i="44" s="1"/>
  <c r="H107" i="44" s="1"/>
  <c r="G661" i="39"/>
  <c r="G108" i="44" s="1"/>
  <c r="G107" i="44" s="1"/>
  <c r="F661" i="39"/>
  <c r="F108" i="44" s="1"/>
  <c r="F107" i="44" s="1"/>
  <c r="E661" i="39"/>
  <c r="E108" i="44" s="1"/>
  <c r="E107" i="44" s="1"/>
  <c r="D661" i="39"/>
  <c r="D108" i="44" s="1"/>
  <c r="D107" i="44" s="1"/>
  <c r="AB659" i="39"/>
  <c r="AB68" i="44" s="1"/>
  <c r="AB67" i="44" s="1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 s="1"/>
  <c r="AE88" i="44" s="1"/>
  <c r="AE87" i="44" s="1"/>
  <c r="AD624" i="39"/>
  <c r="AD660" i="39" s="1"/>
  <c r="AD88" i="44" s="1"/>
  <c r="AD87" i="44" s="1"/>
  <c r="AC624" i="39"/>
  <c r="AC660" i="39" s="1"/>
  <c r="AC88" i="44" s="1"/>
  <c r="AC87" i="44" s="1"/>
  <c r="AB624" i="39"/>
  <c r="AB660" i="39" s="1"/>
  <c r="AB88" i="44" s="1"/>
  <c r="AB87" i="44" s="1"/>
  <c r="AA624" i="39"/>
  <c r="AA660" i="39" s="1"/>
  <c r="AA88" i="44" s="1"/>
  <c r="AA87" i="44" s="1"/>
  <c r="Z624" i="39"/>
  <c r="Z660" i="39" s="1"/>
  <c r="Z88" i="44" s="1"/>
  <c r="Z87" i="44" s="1"/>
  <c r="Y624" i="39"/>
  <c r="Y660" i="39" s="1"/>
  <c r="Y88" i="44" s="1"/>
  <c r="Y87" i="44" s="1"/>
  <c r="X624" i="39"/>
  <c r="X660" i="39" s="1"/>
  <c r="X88" i="44" s="1"/>
  <c r="X87" i="44" s="1"/>
  <c r="W624" i="39"/>
  <c r="W660" i="39" s="1"/>
  <c r="W88" i="44" s="1"/>
  <c r="W87" i="44" s="1"/>
  <c r="V624" i="39"/>
  <c r="V660" i="39" s="1"/>
  <c r="V88" i="44" s="1"/>
  <c r="V87" i="44" s="1"/>
  <c r="U624" i="39"/>
  <c r="U660" i="39" s="1"/>
  <c r="U88" i="44" s="1"/>
  <c r="U87" i="44" s="1"/>
  <c r="T624" i="39"/>
  <c r="T660" i="39" s="1"/>
  <c r="T88" i="44" s="1"/>
  <c r="T87" i="44" s="1"/>
  <c r="S624" i="39"/>
  <c r="S660" i="39" s="1"/>
  <c r="S88" i="44" s="1"/>
  <c r="S87" i="44" s="1"/>
  <c r="R624" i="39"/>
  <c r="R660" i="39" s="1"/>
  <c r="R88" i="44" s="1"/>
  <c r="R87" i="44" s="1"/>
  <c r="Q624" i="39"/>
  <c r="Q660" i="39" s="1"/>
  <c r="Q88" i="44" s="1"/>
  <c r="Q87" i="44" s="1"/>
  <c r="P624" i="39"/>
  <c r="P660" i="39" s="1"/>
  <c r="P88" i="44" s="1"/>
  <c r="P87" i="44" s="1"/>
  <c r="O624" i="39"/>
  <c r="O660" i="39"/>
  <c r="O88" i="44" s="1"/>
  <c r="O87" i="44" s="1"/>
  <c r="N624" i="39"/>
  <c r="N660" i="39"/>
  <c r="N88" i="44" s="1"/>
  <c r="N87" i="44" s="1"/>
  <c r="M624" i="39"/>
  <c r="M660" i="39"/>
  <c r="M88" i="44" s="1"/>
  <c r="M87" i="44" s="1"/>
  <c r="L624" i="39"/>
  <c r="L660" i="39"/>
  <c r="L88" i="44" s="1"/>
  <c r="K624" i="39"/>
  <c r="K660" i="39"/>
  <c r="K88" i="44" s="1"/>
  <c r="K87" i="44" s="1"/>
  <c r="J624" i="39"/>
  <c r="J660" i="39"/>
  <c r="J88" i="44" s="1"/>
  <c r="J87" i="44" s="1"/>
  <c r="I624" i="39"/>
  <c r="I660" i="39"/>
  <c r="I88" i="44" s="1"/>
  <c r="I87" i="44" s="1"/>
  <c r="H624" i="39"/>
  <c r="H660" i="39"/>
  <c r="H88" i="44" s="1"/>
  <c r="H87" i="44" s="1"/>
  <c r="G624" i="39"/>
  <c r="G660" i="39"/>
  <c r="G88" i="44" s="1"/>
  <c r="G87" i="44" s="1"/>
  <c r="F624" i="39"/>
  <c r="F660" i="39"/>
  <c r="F88" i="44" s="1"/>
  <c r="F87" i="44" s="1"/>
  <c r="E624" i="39"/>
  <c r="E660" i="39"/>
  <c r="E88" i="44" s="1"/>
  <c r="E87" i="44" s="1"/>
  <c r="D624" i="39"/>
  <c r="D660" i="39"/>
  <c r="D88" i="44" s="1"/>
  <c r="D87" i="44" s="1"/>
  <c r="AE613" i="39"/>
  <c r="AE659" i="39"/>
  <c r="AE68" i="44" s="1"/>
  <c r="AE67" i="44" s="1"/>
  <c r="AD613" i="39"/>
  <c r="AD659" i="39"/>
  <c r="AD68" i="44" s="1"/>
  <c r="AD67" i="44" s="1"/>
  <c r="AC613" i="39"/>
  <c r="AC659" i="39"/>
  <c r="AC68" i="44" s="1"/>
  <c r="AC67" i="44" s="1"/>
  <c r="AB613" i="39"/>
  <c r="AA613" i="39"/>
  <c r="AA659" i="39" s="1"/>
  <c r="AA68" i="44" s="1"/>
  <c r="AA67" i="44" s="1"/>
  <c r="Z613" i="39"/>
  <c r="Z659" i="39" s="1"/>
  <c r="Z68" i="44" s="1"/>
  <c r="Z67" i="44" s="1"/>
  <c r="Y613" i="39"/>
  <c r="Y659" i="39" s="1"/>
  <c r="Y68" i="44" s="1"/>
  <c r="Y67" i="44" s="1"/>
  <c r="X613" i="39"/>
  <c r="X659" i="39" s="1"/>
  <c r="X68" i="44" s="1"/>
  <c r="X67" i="44" s="1"/>
  <c r="W613" i="39"/>
  <c r="W659" i="39" s="1"/>
  <c r="W68" i="44" s="1"/>
  <c r="W67" i="44" s="1"/>
  <c r="V613" i="39"/>
  <c r="V659" i="39" s="1"/>
  <c r="V68" i="44" s="1"/>
  <c r="V67" i="44" s="1"/>
  <c r="U613" i="39"/>
  <c r="U659" i="39" s="1"/>
  <c r="U68" i="44" s="1"/>
  <c r="U67" i="44" s="1"/>
  <c r="T613" i="39"/>
  <c r="T659" i="39" s="1"/>
  <c r="T68" i="44" s="1"/>
  <c r="T67" i="44" s="1"/>
  <c r="S613" i="39"/>
  <c r="S659" i="39" s="1"/>
  <c r="S68" i="44" s="1"/>
  <c r="S67" i="44" s="1"/>
  <c r="R613" i="39"/>
  <c r="R659" i="39" s="1"/>
  <c r="R68" i="44" s="1"/>
  <c r="R67" i="44" s="1"/>
  <c r="Q613" i="39"/>
  <c r="Q659" i="39" s="1"/>
  <c r="Q68" i="44" s="1"/>
  <c r="Q67" i="44" s="1"/>
  <c r="P613" i="39"/>
  <c r="P659" i="39" s="1"/>
  <c r="P68" i="44" s="1"/>
  <c r="P67" i="44" s="1"/>
  <c r="O613" i="39"/>
  <c r="O659" i="39" s="1"/>
  <c r="O68" i="44" s="1"/>
  <c r="O67" i="44" s="1"/>
  <c r="N613" i="39"/>
  <c r="N659" i="39" s="1"/>
  <c r="N68" i="44" s="1"/>
  <c r="N67" i="44" s="1"/>
  <c r="M613" i="39"/>
  <c r="M659" i="39" s="1"/>
  <c r="M68" i="44" s="1"/>
  <c r="M67" i="44" s="1"/>
  <c r="L613" i="39"/>
  <c r="L659" i="39" s="1"/>
  <c r="L68" i="44" s="1"/>
  <c r="L67" i="44" s="1"/>
  <c r="K613" i="39"/>
  <c r="K659" i="39"/>
  <c r="K68" i="44" s="1"/>
  <c r="K67" i="44" s="1"/>
  <c r="J613" i="39"/>
  <c r="J659" i="39"/>
  <c r="J68" i="44" s="1"/>
  <c r="J67" i="44" s="1"/>
  <c r="I613" i="39"/>
  <c r="I659" i="39"/>
  <c r="I68" i="44" s="1"/>
  <c r="I67" i="44" s="1"/>
  <c r="H613" i="39"/>
  <c r="H659" i="39"/>
  <c r="H68" i="44" s="1"/>
  <c r="H67" i="44" s="1"/>
  <c r="G613" i="39"/>
  <c r="G659" i="39"/>
  <c r="G68" i="44" s="1"/>
  <c r="G67" i="44" s="1"/>
  <c r="F613" i="39"/>
  <c r="F659" i="39"/>
  <c r="F68" i="44" s="1"/>
  <c r="F67" i="44" s="1"/>
  <c r="E613" i="39"/>
  <c r="E659" i="39"/>
  <c r="E68" i="44" s="1"/>
  <c r="E67" i="44" s="1"/>
  <c r="D613" i="39"/>
  <c r="D659" i="39"/>
  <c r="D68" i="44" s="1"/>
  <c r="D67" i="44" s="1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E28" i="44" s="1"/>
  <c r="AE27" i="44" s="1"/>
  <c r="AD600" i="39"/>
  <c r="AD657" i="39"/>
  <c r="AD28" i="44" s="1"/>
  <c r="AD27" i="44" s="1"/>
  <c r="AC600" i="39"/>
  <c r="AC657" i="39"/>
  <c r="AC28" i="44" s="1"/>
  <c r="AC27" i="44" s="1"/>
  <c r="AB600" i="39"/>
  <c r="AB657" i="39"/>
  <c r="AB28" i="44" s="1"/>
  <c r="AB27" i="44" s="1"/>
  <c r="AA600" i="39"/>
  <c r="AA657" i="39"/>
  <c r="AA28" i="44" s="1"/>
  <c r="AA27" i="44" s="1"/>
  <c r="Z600" i="39"/>
  <c r="Z657" i="39"/>
  <c r="Z28" i="44" s="1"/>
  <c r="Z27" i="44" s="1"/>
  <c r="Y600" i="39"/>
  <c r="Y657" i="39"/>
  <c r="Y28" i="44" s="1"/>
  <c r="Y27" i="44" s="1"/>
  <c r="X600" i="39"/>
  <c r="W600" i="39"/>
  <c r="W657" i="39" s="1"/>
  <c r="W28" i="44" s="1"/>
  <c r="W27" i="44" s="1"/>
  <c r="V600" i="39"/>
  <c r="V657" i="39" s="1"/>
  <c r="V28" i="44" s="1"/>
  <c r="V27" i="44" s="1"/>
  <c r="U600" i="39"/>
  <c r="U657" i="39" s="1"/>
  <c r="U28" i="44" s="1"/>
  <c r="U27" i="44" s="1"/>
  <c r="T600" i="39"/>
  <c r="T657" i="39" s="1"/>
  <c r="T28" i="44" s="1"/>
  <c r="T27" i="44" s="1"/>
  <c r="S600" i="39"/>
  <c r="S657" i="39"/>
  <c r="S28" i="44" s="1"/>
  <c r="S27" i="44" s="1"/>
  <c r="R600" i="39"/>
  <c r="R657" i="39"/>
  <c r="R28" i="44" s="1"/>
  <c r="R27" i="44" s="1"/>
  <c r="Q600" i="39"/>
  <c r="Q657" i="39"/>
  <c r="Q28" i="44" s="1"/>
  <c r="Q27" i="44" s="1"/>
  <c r="P600" i="39"/>
  <c r="P657" i="39"/>
  <c r="P28" i="44" s="1"/>
  <c r="P27" i="44" s="1"/>
  <c r="O600" i="39"/>
  <c r="O657" i="39"/>
  <c r="O28" i="44" s="1"/>
  <c r="O27" i="44" s="1"/>
  <c r="N600" i="39"/>
  <c r="N657" i="39"/>
  <c r="N28" i="44" s="1"/>
  <c r="N27" i="44" s="1"/>
  <c r="M600" i="39"/>
  <c r="M657" i="39"/>
  <c r="M28" i="44" s="1"/>
  <c r="M27" i="44" s="1"/>
  <c r="L600" i="39"/>
  <c r="L657" i="39"/>
  <c r="L28" i="44" s="1"/>
  <c r="L27" i="44" s="1"/>
  <c r="K600" i="39"/>
  <c r="K657" i="39"/>
  <c r="K28" i="44" s="1"/>
  <c r="K27" i="44" s="1"/>
  <c r="J600" i="39"/>
  <c r="J657" i="39"/>
  <c r="J28" i="44" s="1"/>
  <c r="J27" i="44" s="1"/>
  <c r="I600" i="39"/>
  <c r="I657" i="39"/>
  <c r="I28" i="44" s="1"/>
  <c r="I27" i="44" s="1"/>
  <c r="H600" i="39"/>
  <c r="G600" i="39"/>
  <c r="G657" i="39" s="1"/>
  <c r="G28" i="44" s="1"/>
  <c r="G27" i="44" s="1"/>
  <c r="F600" i="39"/>
  <c r="F657" i="39" s="1"/>
  <c r="F28" i="44" s="1"/>
  <c r="F27" i="44" s="1"/>
  <c r="E600" i="39"/>
  <c r="E657" i="39" s="1"/>
  <c r="E28" i="44" s="1"/>
  <c r="E27" i="44" s="1"/>
  <c r="D600" i="39"/>
  <c r="D657" i="39" s="1"/>
  <c r="D28" i="44" s="1"/>
  <c r="D27" i="44" s="1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108" i="44" s="1"/>
  <c r="C641" i="39"/>
  <c r="C624" i="39"/>
  <c r="C660" i="39" s="1"/>
  <c r="C88" i="44" s="1"/>
  <c r="C87" i="44" s="1"/>
  <c r="C613" i="39"/>
  <c r="C659" i="39" s="1"/>
  <c r="C68" i="44" s="1"/>
  <c r="C611" i="39"/>
  <c r="C607" i="39"/>
  <c r="C606" i="39"/>
  <c r="C600" i="39"/>
  <c r="C657" i="39"/>
  <c r="C28" i="44" s="1"/>
  <c r="C584" i="39"/>
  <c r="C571" i="39"/>
  <c r="C568" i="39"/>
  <c r="C565" i="39"/>
  <c r="C562" i="39"/>
  <c r="C559" i="39"/>
  <c r="C556" i="39"/>
  <c r="C555" i="39" s="1"/>
  <c r="C549" i="39"/>
  <c r="C545" i="39"/>
  <c r="C541" i="39"/>
  <c r="C536" i="39"/>
  <c r="C530" i="39"/>
  <c r="C524" i="39" s="1"/>
  <c r="C525" i="39"/>
  <c r="C488" i="39"/>
  <c r="C472" i="39"/>
  <c r="C467" i="39"/>
  <c r="C463" i="39"/>
  <c r="C457" i="39"/>
  <c r="C456" i="39" s="1"/>
  <c r="C440" i="39"/>
  <c r="C425" i="39"/>
  <c r="C417" i="39"/>
  <c r="C415" i="39" s="1"/>
  <c r="C409" i="39"/>
  <c r="C407" i="39"/>
  <c r="C399" i="39"/>
  <c r="C393" i="39"/>
  <c r="C391" i="39" s="1"/>
  <c r="C383" i="39"/>
  <c r="C380" i="39"/>
  <c r="C377" i="39"/>
  <c r="C374" i="39"/>
  <c r="C371" i="39"/>
  <c r="C368" i="39"/>
  <c r="C367" i="39" s="1"/>
  <c r="C364" i="39"/>
  <c r="C359" i="39"/>
  <c r="C358" i="39"/>
  <c r="C355" i="39"/>
  <c r="C349" i="39" s="1"/>
  <c r="C350" i="39"/>
  <c r="C341" i="39"/>
  <c r="C328" i="39"/>
  <c r="C315" i="39"/>
  <c r="C302" i="39"/>
  <c r="C301" i="39" s="1"/>
  <c r="C300" i="39" s="1"/>
  <c r="C291" i="39"/>
  <c r="C287" i="39"/>
  <c r="C279" i="39"/>
  <c r="C277" i="39"/>
  <c r="C272" i="39"/>
  <c r="C270" i="39" s="1"/>
  <c r="C269" i="39" s="1"/>
  <c r="C260" i="39"/>
  <c r="C258" i="39" s="1"/>
  <c r="C252" i="39"/>
  <c r="C244" i="39"/>
  <c r="C240" i="39" s="1"/>
  <c r="C237" i="39"/>
  <c r="C230" i="39"/>
  <c r="C226" i="39"/>
  <c r="C219" i="39"/>
  <c r="C217" i="39" s="1"/>
  <c r="C216" i="39" s="1"/>
  <c r="C213" i="39"/>
  <c r="C206" i="39" s="1"/>
  <c r="C202" i="39"/>
  <c r="C195" i="39"/>
  <c r="C193" i="39" s="1"/>
  <c r="C149" i="39"/>
  <c r="C112" i="39"/>
  <c r="C107" i="39"/>
  <c r="C103" i="39"/>
  <c r="C102" i="39" s="1"/>
  <c r="C94" i="39"/>
  <c r="C91" i="39"/>
  <c r="C84" i="39"/>
  <c r="C81" i="39"/>
  <c r="C80" i="39" s="1"/>
  <c r="C75" i="39"/>
  <c r="C70" i="39"/>
  <c r="C69" i="39" s="1"/>
  <c r="C68" i="39" s="1"/>
  <c r="C67" i="39" s="1"/>
  <c r="C62" i="39"/>
  <c r="C60" i="39" s="1"/>
  <c r="C7" i="39" s="1"/>
  <c r="C56" i="39"/>
  <c r="C53" i="39"/>
  <c r="C50" i="39"/>
  <c r="C47" i="39"/>
  <c r="C32" i="39"/>
  <c r="C31" i="39"/>
  <c r="C17" i="39"/>
  <c r="C14" i="39"/>
  <c r="C8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 s="1"/>
  <c r="AC587" i="1"/>
  <c r="AC644" i="1"/>
  <c r="AB587" i="1"/>
  <c r="AB644" i="1" s="1"/>
  <c r="AA587" i="1"/>
  <c r="AA644" i="1"/>
  <c r="Z587" i="1"/>
  <c r="Z644" i="1" s="1"/>
  <c r="Y587" i="1"/>
  <c r="Y644" i="1"/>
  <c r="X587" i="1"/>
  <c r="X644" i="1" s="1"/>
  <c r="W587" i="1"/>
  <c r="W644" i="1"/>
  <c r="V587" i="1"/>
  <c r="V644" i="1" s="1"/>
  <c r="U587" i="1"/>
  <c r="U644" i="1"/>
  <c r="T587" i="1"/>
  <c r="T644" i="1" s="1"/>
  <c r="S587" i="1"/>
  <c r="S644" i="1"/>
  <c r="R587" i="1"/>
  <c r="R644" i="1" s="1"/>
  <c r="Q587" i="1"/>
  <c r="Q644" i="1"/>
  <c r="P587" i="1"/>
  <c r="P644" i="1" s="1"/>
  <c r="O587" i="1"/>
  <c r="O644" i="1"/>
  <c r="N587" i="1"/>
  <c r="N644" i="1" s="1"/>
  <c r="M587" i="1"/>
  <c r="M644" i="1"/>
  <c r="L587" i="1"/>
  <c r="L644" i="1" s="1"/>
  <c r="K587" i="1"/>
  <c r="K644" i="1"/>
  <c r="J587" i="1"/>
  <c r="J644" i="1" s="1"/>
  <c r="I587" i="1"/>
  <c r="I644" i="1"/>
  <c r="H587" i="1"/>
  <c r="H644" i="1" s="1"/>
  <c r="G587" i="1"/>
  <c r="G644" i="1"/>
  <c r="F587" i="1"/>
  <c r="F644" i="1" s="1"/>
  <c r="E587" i="1"/>
  <c r="E644" i="1"/>
  <c r="D587" i="1"/>
  <c r="D644" i="1" s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 s="1"/>
  <c r="AC568" i="1"/>
  <c r="AC629" i="1"/>
  <c r="AB568" i="1"/>
  <c r="AB629" i="1" s="1"/>
  <c r="AA568" i="1"/>
  <c r="AA629" i="1"/>
  <c r="Z568" i="1"/>
  <c r="Z629" i="1" s="1"/>
  <c r="Y568" i="1"/>
  <c r="Y629" i="1"/>
  <c r="X568" i="1"/>
  <c r="X629" i="1" s="1"/>
  <c r="W568" i="1"/>
  <c r="W629" i="1"/>
  <c r="V568" i="1"/>
  <c r="V629" i="1" s="1"/>
  <c r="U568" i="1"/>
  <c r="U629" i="1"/>
  <c r="T568" i="1"/>
  <c r="T629" i="1" s="1"/>
  <c r="S568" i="1"/>
  <c r="S629" i="1"/>
  <c r="R568" i="1"/>
  <c r="R629" i="1" s="1"/>
  <c r="Q568" i="1"/>
  <c r="Q629" i="1"/>
  <c r="P568" i="1"/>
  <c r="P629" i="1" s="1"/>
  <c r="O568" i="1"/>
  <c r="O629" i="1"/>
  <c r="N568" i="1"/>
  <c r="N629" i="1" s="1"/>
  <c r="M568" i="1"/>
  <c r="M629" i="1"/>
  <c r="L568" i="1"/>
  <c r="L629" i="1" s="1"/>
  <c r="K568" i="1"/>
  <c r="K629" i="1"/>
  <c r="J568" i="1"/>
  <c r="J629" i="1" s="1"/>
  <c r="I568" i="1"/>
  <c r="I629" i="1"/>
  <c r="H568" i="1"/>
  <c r="H629" i="1" s="1"/>
  <c r="G568" i="1"/>
  <c r="G629" i="1"/>
  <c r="F568" i="1"/>
  <c r="F629" i="1" s="1"/>
  <c r="E568" i="1"/>
  <c r="E629" i="1"/>
  <c r="D568" i="1"/>
  <c r="D629" i="1" s="1"/>
  <c r="AE565" i="1"/>
  <c r="AE628" i="1"/>
  <c r="AD565" i="1"/>
  <c r="AD628" i="1" s="1"/>
  <c r="AC565" i="1"/>
  <c r="AC628" i="1"/>
  <c r="AB565" i="1"/>
  <c r="AB628" i="1" s="1"/>
  <c r="AA565" i="1"/>
  <c r="AA628" i="1"/>
  <c r="Z565" i="1"/>
  <c r="Z628" i="1" s="1"/>
  <c r="Y565" i="1"/>
  <c r="Y628" i="1"/>
  <c r="X565" i="1"/>
  <c r="X628" i="1" s="1"/>
  <c r="W565" i="1"/>
  <c r="W628" i="1"/>
  <c r="V565" i="1"/>
  <c r="V628" i="1" s="1"/>
  <c r="U565" i="1"/>
  <c r="U628" i="1"/>
  <c r="T565" i="1"/>
  <c r="T628" i="1" s="1"/>
  <c r="S565" i="1"/>
  <c r="S628" i="1"/>
  <c r="R565" i="1"/>
  <c r="R628" i="1" s="1"/>
  <c r="Q565" i="1"/>
  <c r="Q628" i="1"/>
  <c r="P565" i="1"/>
  <c r="P628" i="1" s="1"/>
  <c r="O565" i="1"/>
  <c r="O628" i="1"/>
  <c r="N565" i="1"/>
  <c r="N628" i="1" s="1"/>
  <c r="M565" i="1"/>
  <c r="M628" i="1"/>
  <c r="L565" i="1"/>
  <c r="L628" i="1" s="1"/>
  <c r="K565" i="1"/>
  <c r="K628" i="1"/>
  <c r="J565" i="1"/>
  <c r="J628" i="1" s="1"/>
  <c r="I565" i="1"/>
  <c r="I628" i="1"/>
  <c r="H565" i="1"/>
  <c r="H628" i="1" s="1"/>
  <c r="G565" i="1"/>
  <c r="G628" i="1"/>
  <c r="F565" i="1"/>
  <c r="F628" i="1" s="1"/>
  <c r="E565" i="1"/>
  <c r="E628" i="1"/>
  <c r="D565" i="1"/>
  <c r="D628" i="1" s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 s="1"/>
  <c r="AC520" i="1"/>
  <c r="AC612" i="1"/>
  <c r="AB520" i="1"/>
  <c r="AB612" i="1" s="1"/>
  <c r="AA520" i="1"/>
  <c r="AA612" i="1"/>
  <c r="Z520" i="1"/>
  <c r="Z612" i="1" s="1"/>
  <c r="Y520" i="1"/>
  <c r="Y612" i="1"/>
  <c r="X520" i="1"/>
  <c r="X612" i="1" s="1"/>
  <c r="W520" i="1"/>
  <c r="W612" i="1"/>
  <c r="V520" i="1"/>
  <c r="V612" i="1" s="1"/>
  <c r="U520" i="1"/>
  <c r="U612" i="1"/>
  <c r="T520" i="1"/>
  <c r="T612" i="1" s="1"/>
  <c r="S520" i="1"/>
  <c r="S612" i="1"/>
  <c r="R520" i="1"/>
  <c r="R612" i="1" s="1"/>
  <c r="Q520" i="1"/>
  <c r="Q612" i="1"/>
  <c r="P520" i="1"/>
  <c r="P612" i="1" s="1"/>
  <c r="O520" i="1"/>
  <c r="O612" i="1"/>
  <c r="N520" i="1"/>
  <c r="N612" i="1" s="1"/>
  <c r="M520" i="1"/>
  <c r="M612" i="1"/>
  <c r="L520" i="1"/>
  <c r="L612" i="1" s="1"/>
  <c r="K520" i="1"/>
  <c r="K612" i="1"/>
  <c r="J520" i="1"/>
  <c r="J612" i="1" s="1"/>
  <c r="I520" i="1"/>
  <c r="I612" i="1"/>
  <c r="H520" i="1"/>
  <c r="H612" i="1" s="1"/>
  <c r="G520" i="1"/>
  <c r="G612" i="1"/>
  <c r="F520" i="1"/>
  <c r="F612" i="1" s="1"/>
  <c r="E520" i="1"/>
  <c r="E612" i="1"/>
  <c r="D520" i="1"/>
  <c r="D612" i="1" s="1"/>
  <c r="AE472" i="1"/>
  <c r="AE605" i="1"/>
  <c r="AD472" i="1"/>
  <c r="AD605" i="1" s="1"/>
  <c r="AC472" i="1"/>
  <c r="AC605" i="1"/>
  <c r="AB472" i="1"/>
  <c r="AB605" i="1" s="1"/>
  <c r="AA472" i="1"/>
  <c r="AA605" i="1"/>
  <c r="Z472" i="1"/>
  <c r="Z605" i="1" s="1"/>
  <c r="Y472" i="1"/>
  <c r="Y605" i="1"/>
  <c r="X472" i="1"/>
  <c r="X605" i="1" s="1"/>
  <c r="W472" i="1"/>
  <c r="W605" i="1"/>
  <c r="V472" i="1"/>
  <c r="V605" i="1" s="1"/>
  <c r="U472" i="1"/>
  <c r="U605" i="1"/>
  <c r="T472" i="1"/>
  <c r="T605" i="1" s="1"/>
  <c r="S472" i="1"/>
  <c r="S605" i="1"/>
  <c r="R472" i="1"/>
  <c r="R605" i="1" s="1"/>
  <c r="Q472" i="1"/>
  <c r="Q605" i="1"/>
  <c r="P472" i="1"/>
  <c r="P605" i="1" s="1"/>
  <c r="O472" i="1"/>
  <c r="O605" i="1"/>
  <c r="N472" i="1"/>
  <c r="N605" i="1" s="1"/>
  <c r="M472" i="1"/>
  <c r="M605" i="1"/>
  <c r="L472" i="1"/>
  <c r="L605" i="1" s="1"/>
  <c r="K472" i="1"/>
  <c r="K605" i="1"/>
  <c r="J472" i="1"/>
  <c r="J605" i="1" s="1"/>
  <c r="I472" i="1"/>
  <c r="I605" i="1"/>
  <c r="H472" i="1"/>
  <c r="H605" i="1" s="1"/>
  <c r="G472" i="1"/>
  <c r="G605" i="1"/>
  <c r="F472" i="1"/>
  <c r="F605" i="1" s="1"/>
  <c r="E472" i="1"/>
  <c r="E605" i="1"/>
  <c r="D472" i="1"/>
  <c r="D605" i="1" s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 s="1"/>
  <c r="AC137" i="1"/>
  <c r="AC487" i="1"/>
  <c r="AB137" i="1"/>
  <c r="AB487" i="1" s="1"/>
  <c r="AA137" i="1"/>
  <c r="AA487" i="1"/>
  <c r="Z137" i="1"/>
  <c r="Z487" i="1" s="1"/>
  <c r="Y137" i="1"/>
  <c r="Y487" i="1"/>
  <c r="X137" i="1"/>
  <c r="X487" i="1" s="1"/>
  <c r="W137" i="1"/>
  <c r="W487" i="1"/>
  <c r="V137" i="1"/>
  <c r="V487" i="1" s="1"/>
  <c r="U137" i="1"/>
  <c r="U487" i="1"/>
  <c r="T137" i="1"/>
  <c r="T487" i="1" s="1"/>
  <c r="S137" i="1"/>
  <c r="S487" i="1"/>
  <c r="R137" i="1"/>
  <c r="R487" i="1" s="1"/>
  <c r="Q137" i="1"/>
  <c r="Q487" i="1"/>
  <c r="P137" i="1"/>
  <c r="P487" i="1" s="1"/>
  <c r="O137" i="1"/>
  <c r="O487" i="1"/>
  <c r="N137" i="1"/>
  <c r="N487" i="1" s="1"/>
  <c r="M137" i="1"/>
  <c r="M487" i="1"/>
  <c r="L137" i="1"/>
  <c r="L487" i="1" s="1"/>
  <c r="K137" i="1"/>
  <c r="K487" i="1"/>
  <c r="J137" i="1"/>
  <c r="J487" i="1" s="1"/>
  <c r="I137" i="1"/>
  <c r="I487" i="1"/>
  <c r="H137" i="1"/>
  <c r="H487" i="1" s="1"/>
  <c r="G137" i="1"/>
  <c r="G487" i="1"/>
  <c r="F137" i="1"/>
  <c r="F487" i="1" s="1"/>
  <c r="E137" i="1"/>
  <c r="E487" i="1"/>
  <c r="D137" i="1"/>
  <c r="D487" i="1" s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C102" i="1" s="1"/>
  <c r="AC466" i="1" s="1"/>
  <c r="AB103" i="1"/>
  <c r="AA103" i="1"/>
  <c r="Z103" i="1"/>
  <c r="Y103" i="1"/>
  <c r="Y102" i="1" s="1"/>
  <c r="Y466" i="1" s="1"/>
  <c r="X103" i="1"/>
  <c r="W103" i="1"/>
  <c r="V103" i="1"/>
  <c r="U103" i="1"/>
  <c r="U102" i="1" s="1"/>
  <c r="U466" i="1" s="1"/>
  <c r="T103" i="1"/>
  <c r="S103" i="1"/>
  <c r="R103" i="1"/>
  <c r="Q103" i="1"/>
  <c r="Q102" i="1" s="1"/>
  <c r="Q466" i="1" s="1"/>
  <c r="P103" i="1"/>
  <c r="O103" i="1"/>
  <c r="N103" i="1"/>
  <c r="M103" i="1"/>
  <c r="M102" i="1" s="1"/>
  <c r="M466" i="1" s="1"/>
  <c r="L103" i="1"/>
  <c r="K103" i="1"/>
  <c r="J103" i="1"/>
  <c r="I103" i="1"/>
  <c r="I102" i="1" s="1"/>
  <c r="I466" i="1" s="1"/>
  <c r="H103" i="1"/>
  <c r="G103" i="1"/>
  <c r="F103" i="1"/>
  <c r="E103" i="1"/>
  <c r="E102" i="1" s="1"/>
  <c r="E466" i="1" s="1"/>
  <c r="D103" i="1"/>
  <c r="AE102" i="1"/>
  <c r="AE466" i="1"/>
  <c r="AD102" i="1"/>
  <c r="AD466" i="1" s="1"/>
  <c r="AB102" i="1"/>
  <c r="AB466" i="1" s="1"/>
  <c r="AA102" i="1"/>
  <c r="AA466" i="1"/>
  <c r="Z102" i="1"/>
  <c r="Z466" i="1" s="1"/>
  <c r="X102" i="1"/>
  <c r="X466" i="1" s="1"/>
  <c r="W102" i="1"/>
  <c r="W466" i="1"/>
  <c r="V102" i="1"/>
  <c r="V466" i="1" s="1"/>
  <c r="T102" i="1"/>
  <c r="T466" i="1" s="1"/>
  <c r="S102" i="1"/>
  <c r="S466" i="1"/>
  <c r="R102" i="1"/>
  <c r="R466" i="1" s="1"/>
  <c r="P102" i="1"/>
  <c r="P466" i="1" s="1"/>
  <c r="O102" i="1"/>
  <c r="O466" i="1"/>
  <c r="N102" i="1"/>
  <c r="N466" i="1" s="1"/>
  <c r="L102" i="1"/>
  <c r="L466" i="1" s="1"/>
  <c r="K102" i="1"/>
  <c r="K466" i="1"/>
  <c r="J102" i="1"/>
  <c r="J466" i="1" s="1"/>
  <c r="H102" i="1"/>
  <c r="H466" i="1" s="1"/>
  <c r="G102" i="1"/>
  <c r="G466" i="1"/>
  <c r="F102" i="1"/>
  <c r="F466" i="1" s="1"/>
  <c r="D102" i="1"/>
  <c r="D466" i="1" s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09" i="1"/>
  <c r="C608" i="1"/>
  <c r="C607" i="1"/>
  <c r="C587" i="1"/>
  <c r="C644" i="1" s="1"/>
  <c r="C572" i="1"/>
  <c r="C568" i="1"/>
  <c r="C629" i="1"/>
  <c r="C565" i="1"/>
  <c r="C628" i="1" s="1"/>
  <c r="C549" i="1"/>
  <c r="C536" i="1"/>
  <c r="C525" i="1"/>
  <c r="C520" i="1"/>
  <c r="C612" i="1" s="1"/>
  <c r="C472" i="1"/>
  <c r="C605" i="1" s="1"/>
  <c r="C467" i="1"/>
  <c r="C409" i="1"/>
  <c r="C407" i="1"/>
  <c r="C399" i="1"/>
  <c r="C380" i="1"/>
  <c r="C377" i="1"/>
  <c r="C374" i="1"/>
  <c r="C371" i="1"/>
  <c r="C368" i="1"/>
  <c r="C367" i="1" s="1"/>
  <c r="C364" i="1"/>
  <c r="C355" i="1"/>
  <c r="C350" i="1"/>
  <c r="C341" i="1"/>
  <c r="C328" i="1"/>
  <c r="C315" i="1"/>
  <c r="C302" i="1"/>
  <c r="C301" i="1" s="1"/>
  <c r="C300" i="1" s="1"/>
  <c r="C291" i="1"/>
  <c r="C252" i="1"/>
  <c r="C213" i="1"/>
  <c r="C206" i="1"/>
  <c r="C202" i="1"/>
  <c r="C195" i="1"/>
  <c r="C193" i="1" s="1"/>
  <c r="C192" i="1" s="1"/>
  <c r="C149" i="1"/>
  <c r="C141" i="1"/>
  <c r="C137" i="1"/>
  <c r="C487" i="1" s="1"/>
  <c r="C112" i="1"/>
  <c r="C107" i="1"/>
  <c r="C103" i="1"/>
  <c r="C102" i="1" s="1"/>
  <c r="C466" i="1" s="1"/>
  <c r="C94" i="1"/>
  <c r="C75" i="1"/>
  <c r="C70" i="1"/>
  <c r="C69" i="1" s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I367" i="5" s="1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F31" i="66" s="1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E466" i="5" s="1"/>
  <c r="AD102" i="5"/>
  <c r="AC102" i="5"/>
  <c r="AC466" i="5" s="1"/>
  <c r="AB102" i="5"/>
  <c r="AA102" i="5"/>
  <c r="AA466" i="5" s="1"/>
  <c r="Z102" i="5"/>
  <c r="Y102" i="5"/>
  <c r="X102" i="5"/>
  <c r="W102" i="5"/>
  <c r="W466" i="5" s="1"/>
  <c r="V102" i="5"/>
  <c r="U102" i="5"/>
  <c r="U466" i="5" s="1"/>
  <c r="T102" i="5"/>
  <c r="S102" i="5"/>
  <c r="S466" i="5" s="1"/>
  <c r="R102" i="5"/>
  <c r="Q102" i="5"/>
  <c r="Q466" i="5" s="1"/>
  <c r="P102" i="5"/>
  <c r="O102" i="5"/>
  <c r="O466" i="5" s="1"/>
  <c r="N102" i="5"/>
  <c r="M102" i="5"/>
  <c r="M466" i="5" s="1"/>
  <c r="L102" i="5"/>
  <c r="K102" i="5"/>
  <c r="K466" i="5" s="1"/>
  <c r="J102" i="5"/>
  <c r="I102" i="5"/>
  <c r="I466" i="5" s="1"/>
  <c r="H102" i="5"/>
  <c r="G102" i="5"/>
  <c r="G466" i="5" s="1"/>
  <c r="F102" i="5"/>
  <c r="E102" i="5"/>
  <c r="E466" i="5" s="1"/>
  <c r="D102" i="5"/>
  <c r="U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 s="1"/>
  <c r="AD568" i="5"/>
  <c r="AD629" i="5" s="1"/>
  <c r="AC568" i="5"/>
  <c r="AC629" i="5" s="1"/>
  <c r="AB568" i="5"/>
  <c r="AB629" i="5" s="1"/>
  <c r="AA568" i="5"/>
  <c r="AA629" i="5" s="1"/>
  <c r="Z568" i="5"/>
  <c r="Z629" i="5" s="1"/>
  <c r="Y568" i="5"/>
  <c r="Y629" i="5" s="1"/>
  <c r="X568" i="5"/>
  <c r="X629" i="5" s="1"/>
  <c r="W568" i="5"/>
  <c r="W629" i="5" s="1"/>
  <c r="V568" i="5"/>
  <c r="V629" i="5" s="1"/>
  <c r="U568" i="5"/>
  <c r="U629" i="5" s="1"/>
  <c r="T568" i="5"/>
  <c r="T629" i="5" s="1"/>
  <c r="S568" i="5"/>
  <c r="S629" i="5" s="1"/>
  <c r="R568" i="5"/>
  <c r="R629" i="5" s="1"/>
  <c r="Q568" i="5"/>
  <c r="Q629" i="5" s="1"/>
  <c r="P568" i="5"/>
  <c r="P629" i="5" s="1"/>
  <c r="O568" i="5"/>
  <c r="O629" i="5" s="1"/>
  <c r="N568" i="5"/>
  <c r="N629" i="5" s="1"/>
  <c r="M568" i="5"/>
  <c r="M629" i="5" s="1"/>
  <c r="L568" i="5"/>
  <c r="L629" i="5" s="1"/>
  <c r="K568" i="5"/>
  <c r="K629" i="5" s="1"/>
  <c r="J568" i="5"/>
  <c r="J629" i="5" s="1"/>
  <c r="I568" i="5"/>
  <c r="I629" i="5" s="1"/>
  <c r="H568" i="5"/>
  <c r="H629" i="5" s="1"/>
  <c r="G568" i="5"/>
  <c r="G629" i="5" s="1"/>
  <c r="F568" i="5"/>
  <c r="F629" i="5" s="1"/>
  <c r="E568" i="5"/>
  <c r="E629" i="5" s="1"/>
  <c r="D568" i="5"/>
  <c r="D629" i="5" s="1"/>
  <c r="C568" i="5"/>
  <c r="C629" i="5" s="1"/>
  <c r="AE565" i="5"/>
  <c r="AE628" i="5" s="1"/>
  <c r="AD565" i="5"/>
  <c r="AD628" i="5" s="1"/>
  <c r="AC565" i="5"/>
  <c r="AC628" i="5" s="1"/>
  <c r="AB565" i="5"/>
  <c r="AB628" i="5" s="1"/>
  <c r="AA565" i="5"/>
  <c r="AA628" i="5" s="1"/>
  <c r="Z565" i="5"/>
  <c r="Z628" i="5" s="1"/>
  <c r="Y565" i="5"/>
  <c r="Y628" i="5" s="1"/>
  <c r="X565" i="5"/>
  <c r="X628" i="5" s="1"/>
  <c r="W565" i="5"/>
  <c r="W628" i="5" s="1"/>
  <c r="V565" i="5"/>
  <c r="V628" i="5" s="1"/>
  <c r="U565" i="5"/>
  <c r="U628" i="5" s="1"/>
  <c r="T565" i="5"/>
  <c r="T628" i="5" s="1"/>
  <c r="S565" i="5"/>
  <c r="S628" i="5" s="1"/>
  <c r="R565" i="5"/>
  <c r="R628" i="5" s="1"/>
  <c r="Q565" i="5"/>
  <c r="Q628" i="5" s="1"/>
  <c r="P565" i="5"/>
  <c r="P628" i="5" s="1"/>
  <c r="O565" i="5"/>
  <c r="O628" i="5" s="1"/>
  <c r="N565" i="5"/>
  <c r="N628" i="5" s="1"/>
  <c r="M565" i="5"/>
  <c r="M628" i="5" s="1"/>
  <c r="L565" i="5"/>
  <c r="L628" i="5" s="1"/>
  <c r="K565" i="5"/>
  <c r="K628" i="5" s="1"/>
  <c r="J565" i="5"/>
  <c r="J628" i="5" s="1"/>
  <c r="I565" i="5"/>
  <c r="I628" i="5" s="1"/>
  <c r="H565" i="5"/>
  <c r="H628" i="5" s="1"/>
  <c r="G565" i="5"/>
  <c r="G628" i="5" s="1"/>
  <c r="F565" i="5"/>
  <c r="F628" i="5" s="1"/>
  <c r="E565" i="5"/>
  <c r="E628" i="5" s="1"/>
  <c r="D565" i="5"/>
  <c r="D628" i="5" s="1"/>
  <c r="C565" i="5"/>
  <c r="C628" i="5" s="1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 s="1"/>
  <c r="AD520" i="5"/>
  <c r="AD612" i="5" s="1"/>
  <c r="AC520" i="5"/>
  <c r="AC612" i="5" s="1"/>
  <c r="AB520" i="5"/>
  <c r="AB612" i="5" s="1"/>
  <c r="AA520" i="5"/>
  <c r="AA612" i="5" s="1"/>
  <c r="Z520" i="5"/>
  <c r="Z612" i="5" s="1"/>
  <c r="Y520" i="5"/>
  <c r="Y612" i="5" s="1"/>
  <c r="X520" i="5"/>
  <c r="X612" i="5" s="1"/>
  <c r="W520" i="5"/>
  <c r="W612" i="5" s="1"/>
  <c r="V520" i="5"/>
  <c r="V612" i="5" s="1"/>
  <c r="U520" i="5"/>
  <c r="T520" i="5"/>
  <c r="T612" i="5" s="1"/>
  <c r="S520" i="5"/>
  <c r="S612" i="5" s="1"/>
  <c r="R520" i="5"/>
  <c r="R612" i="5" s="1"/>
  <c r="Q520" i="5"/>
  <c r="Q612" i="5" s="1"/>
  <c r="P520" i="5"/>
  <c r="P612" i="5" s="1"/>
  <c r="O520" i="5"/>
  <c r="O612" i="5" s="1"/>
  <c r="N520" i="5"/>
  <c r="N612" i="5" s="1"/>
  <c r="M520" i="5"/>
  <c r="M612" i="5" s="1"/>
  <c r="L520" i="5"/>
  <c r="L612" i="5" s="1"/>
  <c r="K520" i="5"/>
  <c r="K612" i="5" s="1"/>
  <c r="J520" i="5"/>
  <c r="J612" i="5" s="1"/>
  <c r="I520" i="5"/>
  <c r="I612" i="5" s="1"/>
  <c r="H520" i="5"/>
  <c r="H612" i="5" s="1"/>
  <c r="G520" i="5"/>
  <c r="G612" i="5" s="1"/>
  <c r="F520" i="5"/>
  <c r="F612" i="5" s="1"/>
  <c r="E520" i="5"/>
  <c r="E612" i="5" s="1"/>
  <c r="D520" i="5"/>
  <c r="D612" i="5" s="1"/>
  <c r="C520" i="5"/>
  <c r="C612" i="5" s="1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 s="1"/>
  <c r="AA472" i="5"/>
  <c r="Z472" i="5"/>
  <c r="Z605" i="5"/>
  <c r="Y472" i="5"/>
  <c r="X472" i="5"/>
  <c r="X605" i="5" s="1"/>
  <c r="W472" i="5"/>
  <c r="V472" i="5"/>
  <c r="V605" i="5"/>
  <c r="U472" i="5"/>
  <c r="T472" i="5"/>
  <c r="T605" i="5" s="1"/>
  <c r="S472" i="5"/>
  <c r="R472" i="5"/>
  <c r="Q472" i="5"/>
  <c r="P472" i="5"/>
  <c r="P605" i="5"/>
  <c r="O472" i="5"/>
  <c r="N472" i="5"/>
  <c r="N605" i="5" s="1"/>
  <c r="M472" i="5"/>
  <c r="L472" i="5"/>
  <c r="L605" i="5" s="1"/>
  <c r="K472" i="5"/>
  <c r="K605" i="5" s="1"/>
  <c r="J472" i="5"/>
  <c r="J605" i="5" s="1"/>
  <c r="I472" i="5"/>
  <c r="H472" i="5"/>
  <c r="H605" i="5"/>
  <c r="G472" i="5"/>
  <c r="F472" i="5"/>
  <c r="F605" i="5" s="1"/>
  <c r="E472" i="5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4" i="5"/>
  <c r="C355" i="5"/>
  <c r="C350" i="5"/>
  <c r="C341" i="5"/>
  <c r="C328" i="5"/>
  <c r="C315" i="5"/>
  <c r="C302" i="5"/>
  <c r="C291" i="5"/>
  <c r="C279" i="5"/>
  <c r="C277" i="5" s="1"/>
  <c r="C272" i="5"/>
  <c r="C270" i="5" s="1"/>
  <c r="C260" i="5"/>
  <c r="C258" i="5"/>
  <c r="C244" i="5"/>
  <c r="C240" i="5"/>
  <c r="C149" i="5"/>
  <c r="C112" i="5"/>
  <c r="AD466" i="5"/>
  <c r="Z466" i="5"/>
  <c r="V466" i="5"/>
  <c r="R466" i="5"/>
  <c r="N466" i="5"/>
  <c r="J466" i="5"/>
  <c r="F466" i="5"/>
  <c r="C107" i="5"/>
  <c r="Y466" i="5"/>
  <c r="C103" i="5"/>
  <c r="C102" i="5"/>
  <c r="C466" i="5" s="1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 s="1"/>
  <c r="AB182" i="2" s="1"/>
  <c r="AA182" i="2" s="1"/>
  <c r="Z182" i="2" s="1"/>
  <c r="Y182" i="2" s="1"/>
  <c r="X182" i="2" s="1"/>
  <c r="W182" i="2" s="1"/>
  <c r="V182" i="2" s="1"/>
  <c r="U182" i="2" s="1"/>
  <c r="T182" i="2" s="1"/>
  <c r="S182" i="2" s="1"/>
  <c r="R182" i="2" s="1"/>
  <c r="Q182" i="2" s="1"/>
  <c r="P182" i="2" s="1"/>
  <c r="O182" i="2" s="1"/>
  <c r="N182" i="2" s="1"/>
  <c r="M182" i="2" s="1"/>
  <c r="L182" i="2" s="1"/>
  <c r="K182" i="2" s="1"/>
  <c r="J182" i="2" s="1"/>
  <c r="I182" i="2" s="1"/>
  <c r="H182" i="2" s="1"/>
  <c r="G182" i="2" s="1"/>
  <c r="F182" i="2" s="1"/>
  <c r="E182" i="2" s="1"/>
  <c r="D182" i="2" s="1"/>
  <c r="C182" i="2" s="1"/>
  <c r="AE178" i="2"/>
  <c r="AD178" i="2"/>
  <c r="AC178" i="2" s="1"/>
  <c r="AB178" i="2" s="1"/>
  <c r="AA178" i="2" s="1"/>
  <c r="Z178" i="2" s="1"/>
  <c r="Y178" i="2" s="1"/>
  <c r="X178" i="2" s="1"/>
  <c r="W178" i="2" s="1"/>
  <c r="V178" i="2" s="1"/>
  <c r="U178" i="2" s="1"/>
  <c r="T178" i="2" s="1"/>
  <c r="S178" i="2" s="1"/>
  <c r="R178" i="2" s="1"/>
  <c r="Q178" i="2" s="1"/>
  <c r="P178" i="2" s="1"/>
  <c r="O178" i="2" s="1"/>
  <c r="N178" i="2" s="1"/>
  <c r="M178" i="2" s="1"/>
  <c r="L178" i="2" s="1"/>
  <c r="K178" i="2" s="1"/>
  <c r="J178" i="2" s="1"/>
  <c r="I178" i="2" s="1"/>
  <c r="H178" i="2" s="1"/>
  <c r="G178" i="2" s="1"/>
  <c r="F178" i="2" s="1"/>
  <c r="E178" i="2" s="1"/>
  <c r="D178" i="2" s="1"/>
  <c r="C178" i="2" s="1"/>
  <c r="AE174" i="2"/>
  <c r="AD174" i="2" s="1"/>
  <c r="AC174" i="2" s="1"/>
  <c r="AB174" i="2" s="1"/>
  <c r="AA174" i="2" s="1"/>
  <c r="Z174" i="2" s="1"/>
  <c r="Y174" i="2" s="1"/>
  <c r="X174" i="2" s="1"/>
  <c r="W174" i="2" s="1"/>
  <c r="V174" i="2" s="1"/>
  <c r="U174" i="2" s="1"/>
  <c r="T174" i="2" s="1"/>
  <c r="S174" i="2" s="1"/>
  <c r="R174" i="2" s="1"/>
  <c r="Q174" i="2" s="1"/>
  <c r="P174" i="2" s="1"/>
  <c r="O174" i="2" s="1"/>
  <c r="N174" i="2" s="1"/>
  <c r="M174" i="2" s="1"/>
  <c r="L174" i="2" s="1"/>
  <c r="K174" i="2" s="1"/>
  <c r="J174" i="2" s="1"/>
  <c r="I174" i="2" s="1"/>
  <c r="H174" i="2" s="1"/>
  <c r="G174" i="2" s="1"/>
  <c r="F174" i="2" s="1"/>
  <c r="E174" i="2" s="1"/>
  <c r="D174" i="2" s="1"/>
  <c r="C174" i="2" s="1"/>
  <c r="AE173" i="2"/>
  <c r="AD173" i="2" s="1"/>
  <c r="AC173" i="2" s="1"/>
  <c r="AB173" i="2" s="1"/>
  <c r="AA173" i="2" s="1"/>
  <c r="Z173" i="2" s="1"/>
  <c r="Y173" i="2" s="1"/>
  <c r="X173" i="2" s="1"/>
  <c r="W173" i="2" s="1"/>
  <c r="V173" i="2" s="1"/>
  <c r="U173" i="2" s="1"/>
  <c r="T173" i="2" s="1"/>
  <c r="S173" i="2" s="1"/>
  <c r="R173" i="2" s="1"/>
  <c r="Q173" i="2" s="1"/>
  <c r="P173" i="2" s="1"/>
  <c r="O173" i="2" s="1"/>
  <c r="N173" i="2" s="1"/>
  <c r="M173" i="2" s="1"/>
  <c r="L173" i="2" s="1"/>
  <c r="K173" i="2" s="1"/>
  <c r="J173" i="2" s="1"/>
  <c r="I173" i="2" s="1"/>
  <c r="H173" i="2" s="1"/>
  <c r="G173" i="2" s="1"/>
  <c r="F173" i="2" s="1"/>
  <c r="E173" i="2" s="1"/>
  <c r="D173" i="2" s="1"/>
  <c r="C173" i="2" s="1"/>
  <c r="AE161" i="2"/>
  <c r="AD161" i="2" s="1"/>
  <c r="AC161" i="2" s="1"/>
  <c r="AB161" i="2" s="1"/>
  <c r="AA161" i="2" s="1"/>
  <c r="Z161" i="2" s="1"/>
  <c r="Y161" i="2" s="1"/>
  <c r="X161" i="2" s="1"/>
  <c r="W161" i="2" s="1"/>
  <c r="V161" i="2" s="1"/>
  <c r="U161" i="2" s="1"/>
  <c r="T161" i="2" s="1"/>
  <c r="S161" i="2" s="1"/>
  <c r="R161" i="2" s="1"/>
  <c r="Q161" i="2" s="1"/>
  <c r="P161" i="2" s="1"/>
  <c r="O161" i="2" s="1"/>
  <c r="N161" i="2" s="1"/>
  <c r="M161" i="2" s="1"/>
  <c r="L161" i="2" s="1"/>
  <c r="K161" i="2" s="1"/>
  <c r="J161" i="2" s="1"/>
  <c r="I161" i="2" s="1"/>
  <c r="H161" i="2" s="1"/>
  <c r="G161" i="2" s="1"/>
  <c r="F161" i="2" s="1"/>
  <c r="E161" i="2" s="1"/>
  <c r="D161" i="2" s="1"/>
  <c r="C161" i="2" s="1"/>
  <c r="AE160" i="2"/>
  <c r="AD160" i="2" s="1"/>
  <c r="AC160" i="2" s="1"/>
  <c r="AB160" i="2" s="1"/>
  <c r="AA160" i="2" s="1"/>
  <c r="Z160" i="2" s="1"/>
  <c r="Y160" i="2" s="1"/>
  <c r="X160" i="2" s="1"/>
  <c r="W160" i="2" s="1"/>
  <c r="V160" i="2" s="1"/>
  <c r="U160" i="2" s="1"/>
  <c r="T160" i="2" s="1"/>
  <c r="S160" i="2" s="1"/>
  <c r="R160" i="2" s="1"/>
  <c r="Q160" i="2" s="1"/>
  <c r="P160" i="2" s="1"/>
  <c r="O160" i="2" s="1"/>
  <c r="N160" i="2" s="1"/>
  <c r="M160" i="2" s="1"/>
  <c r="L160" i="2" s="1"/>
  <c r="K160" i="2" s="1"/>
  <c r="J160" i="2" s="1"/>
  <c r="I160" i="2" s="1"/>
  <c r="H160" i="2" s="1"/>
  <c r="G160" i="2" s="1"/>
  <c r="F160" i="2" s="1"/>
  <c r="E160" i="2" s="1"/>
  <c r="D160" i="2" s="1"/>
  <c r="C160" i="2" s="1"/>
  <c r="C426" i="2"/>
  <c r="C611" i="2"/>
  <c r="C609" i="2"/>
  <c r="C545" i="2"/>
  <c r="C541" i="2"/>
  <c r="C536" i="2"/>
  <c r="C530" i="2"/>
  <c r="C525" i="2"/>
  <c r="C520" i="2"/>
  <c r="C612" i="2" s="1"/>
  <c r="C279" i="2"/>
  <c r="C277" i="2" s="1"/>
  <c r="C269" i="2" s="1"/>
  <c r="C272" i="2"/>
  <c r="C270" i="2"/>
  <c r="C260" i="2"/>
  <c r="C258" i="2"/>
  <c r="C257" i="2" s="1"/>
  <c r="C252" i="2"/>
  <c r="C244" i="2"/>
  <c r="C240" i="2" s="1"/>
  <c r="C216" i="2" s="1"/>
  <c r="C237" i="2"/>
  <c r="C230" i="2"/>
  <c r="C226" i="2"/>
  <c r="C219" i="2"/>
  <c r="C217" i="2"/>
  <c r="C213" i="2"/>
  <c r="C206" i="2" s="1"/>
  <c r="C202" i="2"/>
  <c r="C195" i="2"/>
  <c r="C193" i="2" s="1"/>
  <c r="C607" i="41"/>
  <c r="C257" i="41"/>
  <c r="C191" i="41" s="1"/>
  <c r="C67" i="40"/>
  <c r="C257" i="40"/>
  <c r="H657" i="39"/>
  <c r="H28" i="44" s="1"/>
  <c r="H27" i="44" s="1"/>
  <c r="X657" i="39"/>
  <c r="X28" i="44" s="1"/>
  <c r="X27" i="44" s="1"/>
  <c r="C605" i="5"/>
  <c r="G605" i="5"/>
  <c r="O605" i="5"/>
  <c r="S605" i="5"/>
  <c r="W605" i="5"/>
  <c r="AA605" i="5"/>
  <c r="AE605" i="5"/>
  <c r="R605" i="5"/>
  <c r="AD605" i="5"/>
  <c r="E605" i="5"/>
  <c r="I605" i="5"/>
  <c r="M605" i="5"/>
  <c r="Q605" i="5"/>
  <c r="U605" i="5"/>
  <c r="Y605" i="5"/>
  <c r="AC605" i="5"/>
  <c r="C187" i="2"/>
  <c r="C107" i="44"/>
  <c r="C67" i="44"/>
  <c r="C27" i="44"/>
  <c r="F559" i="65" l="1"/>
  <c r="F626" i="65" s="1"/>
  <c r="O565" i="65"/>
  <c r="O628" i="65" s="1"/>
  <c r="O571" i="65"/>
  <c r="O630" i="65" s="1"/>
  <c r="AD13" i="67"/>
  <c r="W391" i="65"/>
  <c r="K383" i="65"/>
  <c r="R391" i="65"/>
  <c r="W562" i="65"/>
  <c r="W627" i="65" s="1"/>
  <c r="G391" i="65"/>
  <c r="K559" i="65"/>
  <c r="K626" i="65" s="1"/>
  <c r="R562" i="65"/>
  <c r="R627" i="65" s="1"/>
  <c r="W407" i="65"/>
  <c r="K407" i="65"/>
  <c r="AA391" i="65"/>
  <c r="G562" i="65"/>
  <c r="G627" i="65" s="1"/>
  <c r="S415" i="65"/>
  <c r="C118" i="70"/>
  <c r="C55" i="71"/>
  <c r="D55" i="71" s="1"/>
  <c r="C54" i="71"/>
  <c r="D54" i="71" s="1"/>
  <c r="C120" i="70"/>
  <c r="C34" i="71"/>
  <c r="D34" i="71" s="1"/>
  <c r="C20" i="70"/>
  <c r="C67" i="70"/>
  <c r="C36" i="71"/>
  <c r="D36" i="71" s="1"/>
  <c r="C9" i="71"/>
  <c r="D9" i="71" s="1"/>
  <c r="C113" i="70"/>
  <c r="C12" i="71"/>
  <c r="D12" i="71" s="1"/>
  <c r="C59" i="70"/>
  <c r="D147" i="70"/>
  <c r="S571" i="65"/>
  <c r="S630" i="65" s="1"/>
  <c r="C62" i="71"/>
  <c r="D62" i="71" s="1"/>
  <c r="C155" i="70"/>
  <c r="C53" i="71"/>
  <c r="D53" i="71" s="1"/>
  <c r="C114" i="70"/>
  <c r="C95" i="70"/>
  <c r="C64" i="71"/>
  <c r="D64" i="71" s="1"/>
  <c r="C59" i="71"/>
  <c r="D59" i="71" s="1"/>
  <c r="C152" i="70"/>
  <c r="C145" i="70"/>
  <c r="C47" i="71"/>
  <c r="D47" i="71" s="1"/>
  <c r="C38" i="71"/>
  <c r="D38" i="71" s="1"/>
  <c r="C139" i="70"/>
  <c r="C122" i="70"/>
  <c r="C51" i="71"/>
  <c r="D51" i="71" s="1"/>
  <c r="C142" i="70"/>
  <c r="C44" i="71"/>
  <c r="D44" i="71" s="1"/>
  <c r="C29" i="71"/>
  <c r="D29" i="71" s="1"/>
  <c r="C106" i="70"/>
  <c r="C133" i="70"/>
  <c r="C19" i="71"/>
  <c r="D19" i="71" s="1"/>
  <c r="C128" i="70"/>
  <c r="C8" i="71"/>
  <c r="D8" i="71" s="1"/>
  <c r="C37" i="71"/>
  <c r="D37" i="71" s="1"/>
  <c r="C18" i="70"/>
  <c r="C18" i="71"/>
  <c r="D18" i="71" s="1"/>
  <c r="C132" i="70"/>
  <c r="C117" i="70"/>
  <c r="C7" i="71"/>
  <c r="D7" i="71" s="1"/>
  <c r="C140" i="70"/>
  <c r="C40" i="71"/>
  <c r="D40" i="71" s="1"/>
  <c r="C138" i="70"/>
  <c r="C35" i="71"/>
  <c r="D35" i="71" s="1"/>
  <c r="C26" i="70"/>
  <c r="C30" i="71"/>
  <c r="D30" i="71" s="1"/>
  <c r="C21" i="71"/>
  <c r="D21" i="71" s="1"/>
  <c r="C21" i="70"/>
  <c r="D148" i="70"/>
  <c r="D146" i="70"/>
  <c r="D149" i="70"/>
  <c r="C42" i="71"/>
  <c r="D42" i="71" s="1"/>
  <c r="C116" i="70"/>
  <c r="C43" i="71"/>
  <c r="D43" i="71" s="1"/>
  <c r="C119" i="70"/>
  <c r="C46" i="71"/>
  <c r="D46" i="71" s="1"/>
  <c r="C144" i="70"/>
  <c r="C89" i="70"/>
  <c r="C39" i="71"/>
  <c r="D39" i="71" s="1"/>
  <c r="C41" i="71"/>
  <c r="D41" i="71" s="1"/>
  <c r="C141" i="70"/>
  <c r="C137" i="70"/>
  <c r="C31" i="71"/>
  <c r="D31" i="71" s="1"/>
  <c r="C130" i="70"/>
  <c r="C15" i="71"/>
  <c r="D15" i="71" s="1"/>
  <c r="C33" i="71"/>
  <c r="D33" i="71" s="1"/>
  <c r="C32" i="70"/>
  <c r="C28" i="71"/>
  <c r="D28" i="71" s="1"/>
  <c r="C136" i="70"/>
  <c r="C14" i="71"/>
  <c r="D14" i="71" s="1"/>
  <c r="C64" i="70"/>
  <c r="C17" i="71"/>
  <c r="D17" i="71" s="1"/>
  <c r="C102" i="70"/>
  <c r="C25" i="71"/>
  <c r="D25" i="71" s="1"/>
  <c r="C12" i="70"/>
  <c r="C134" i="70"/>
  <c r="C20" i="71"/>
  <c r="D20" i="71" s="1"/>
  <c r="D150" i="70"/>
  <c r="D158" i="70"/>
  <c r="D135" i="70"/>
  <c r="C58" i="71"/>
  <c r="D58" i="71" s="1"/>
  <c r="C151" i="70"/>
  <c r="C45" i="71"/>
  <c r="D45" i="71" s="1"/>
  <c r="C143" i="70"/>
  <c r="C156" i="70"/>
  <c r="C63" i="71"/>
  <c r="D63" i="71" s="1"/>
  <c r="C61" i="71"/>
  <c r="D61" i="71" s="1"/>
  <c r="C154" i="70"/>
  <c r="C121" i="70"/>
  <c r="C50" i="71"/>
  <c r="D50" i="71" s="1"/>
  <c r="C11" i="71"/>
  <c r="D11" i="71" s="1"/>
  <c r="C111" i="70"/>
  <c r="C5" i="71"/>
  <c r="D5" i="71" s="1"/>
  <c r="C127" i="70"/>
  <c r="C129" i="70"/>
  <c r="C10" i="71"/>
  <c r="D10" i="71" s="1"/>
  <c r="C126" i="70"/>
  <c r="C4" i="71"/>
  <c r="D4" i="71" s="1"/>
  <c r="C26" i="71"/>
  <c r="D26" i="71" s="1"/>
  <c r="C72" i="70"/>
  <c r="C13" i="71"/>
  <c r="D13" i="71" s="1"/>
  <c r="C108" i="70"/>
  <c r="AF13" i="67"/>
  <c r="C105" i="70"/>
  <c r="C3" i="71"/>
  <c r="C33" i="70"/>
  <c r="C32" i="71"/>
  <c r="D32" i="71" s="1"/>
  <c r="C25" i="70"/>
  <c r="C22" i="71"/>
  <c r="D22" i="71" s="1"/>
  <c r="C131" i="70"/>
  <c r="C16" i="71"/>
  <c r="D16" i="71" s="1"/>
  <c r="C6" i="71"/>
  <c r="D6" i="71" s="1"/>
  <c r="C112" i="70"/>
  <c r="D153" i="70"/>
  <c r="T568" i="65"/>
  <c r="T629" i="65" s="1"/>
  <c r="C383" i="65"/>
  <c r="Y349" i="65"/>
  <c r="AA568" i="65"/>
  <c r="AA629" i="65" s="1"/>
  <c r="AA559" i="65"/>
  <c r="AA626" i="65" s="1"/>
  <c r="C559" i="65"/>
  <c r="C626" i="65" s="1"/>
  <c r="K571" i="65"/>
  <c r="K630" i="65" s="1"/>
  <c r="O559" i="65"/>
  <c r="O626" i="65" s="1"/>
  <c r="J562" i="65"/>
  <c r="J627" i="65" s="1"/>
  <c r="W367" i="65"/>
  <c r="W558" i="65" s="1"/>
  <c r="Z383" i="65"/>
  <c r="J383" i="65"/>
  <c r="AA562" i="65"/>
  <c r="AA627" i="65" s="1"/>
  <c r="O383" i="65"/>
  <c r="G383" i="65"/>
  <c r="C192" i="2"/>
  <c r="C367" i="5"/>
  <c r="C299" i="39"/>
  <c r="C298" i="39" s="1"/>
  <c r="C297" i="39" s="1"/>
  <c r="C269" i="5"/>
  <c r="C257" i="5" s="1"/>
  <c r="C301" i="5"/>
  <c r="C300" i="5" s="1"/>
  <c r="C192" i="39"/>
  <c r="C191" i="39" s="1"/>
  <c r="C5" i="39"/>
  <c r="C257" i="39"/>
  <c r="C7" i="40"/>
  <c r="C5" i="40" s="1"/>
  <c r="C192" i="40"/>
  <c r="C216" i="40"/>
  <c r="C349" i="41"/>
  <c r="C299" i="41" s="1"/>
  <c r="C298" i="41" s="1"/>
  <c r="C297" i="41" s="1"/>
  <c r="C80" i="41"/>
  <c r="C67" i="41" s="1"/>
  <c r="C5" i="41" s="1"/>
  <c r="L87" i="44"/>
  <c r="T107" i="44"/>
  <c r="N107" i="44"/>
  <c r="AA107" i="44"/>
  <c r="AB579" i="65"/>
  <c r="AB636" i="65" s="1"/>
  <c r="AB425" i="65"/>
  <c r="I486" i="65"/>
  <c r="I122" i="65"/>
  <c r="N579" i="65"/>
  <c r="N636" i="65" s="1"/>
  <c r="N425" i="65"/>
  <c r="I579" i="65"/>
  <c r="I636" i="65" s="1"/>
  <c r="I425" i="65"/>
  <c r="L568" i="65"/>
  <c r="L629" i="65" s="1"/>
  <c r="L579" i="65"/>
  <c r="L636" i="65" s="1"/>
  <c r="L425" i="65"/>
  <c r="AD399" i="65"/>
  <c r="S570" i="65"/>
  <c r="S407" i="65"/>
  <c r="AA567" i="65"/>
  <c r="AA565" i="65" s="1"/>
  <c r="AA628" i="65" s="1"/>
  <c r="AA399" i="65"/>
  <c r="W573" i="65"/>
  <c r="W415" i="65"/>
  <c r="O570" i="65"/>
  <c r="O568" i="65" s="1"/>
  <c r="O629" i="65" s="1"/>
  <c r="O407" i="65"/>
  <c r="AA191" i="65"/>
  <c r="Y425" i="65"/>
  <c r="X568" i="65"/>
  <c r="X629" i="65" s="1"/>
  <c r="H407" i="65"/>
  <c r="P579" i="65"/>
  <c r="P636" i="65" s="1"/>
  <c r="P425" i="65"/>
  <c r="AA415" i="65"/>
  <c r="C571" i="65"/>
  <c r="C630" i="65" s="1"/>
  <c r="S568" i="65"/>
  <c r="S629" i="65" s="1"/>
  <c r="V35" i="65"/>
  <c r="F35" i="65"/>
  <c r="X571" i="65"/>
  <c r="X630" i="65" s="1"/>
  <c r="W486" i="65"/>
  <c r="W122" i="65"/>
  <c r="V191" i="65"/>
  <c r="P191" i="65"/>
  <c r="K191" i="65"/>
  <c r="AA407" i="65"/>
  <c r="AE391" i="65"/>
  <c r="G559" i="65"/>
  <c r="G626" i="65" s="1"/>
  <c r="R565" i="65"/>
  <c r="R628" i="65" s="1"/>
  <c r="N562" i="65"/>
  <c r="N627" i="65" s="1"/>
  <c r="D559" i="65"/>
  <c r="D626" i="65" s="1"/>
  <c r="G301" i="65"/>
  <c r="G300" i="65" s="1"/>
  <c r="AD549" i="65"/>
  <c r="F549" i="65"/>
  <c r="AC478" i="65"/>
  <c r="AC606" i="65" s="1"/>
  <c r="M478" i="65"/>
  <c r="M606" i="65" s="1"/>
  <c r="S122" i="65"/>
  <c r="K122" i="65"/>
  <c r="K69" i="65"/>
  <c r="K68" i="65" s="1"/>
  <c r="W35" i="65"/>
  <c r="G35" i="65"/>
  <c r="Y8" i="65"/>
  <c r="I8" i="65"/>
  <c r="AC35" i="65"/>
  <c r="M35" i="65"/>
  <c r="Y497" i="65"/>
  <c r="Y608" i="65" s="1"/>
  <c r="G69" i="65"/>
  <c r="G68" i="65" s="1"/>
  <c r="X69" i="65"/>
  <c r="X68" i="65" s="1"/>
  <c r="R31" i="65"/>
  <c r="R460" i="65" s="1"/>
  <c r="Z549" i="65"/>
  <c r="R549" i="65"/>
  <c r="J549" i="65"/>
  <c r="Y478" i="65"/>
  <c r="Y606" i="65" s="1"/>
  <c r="I478" i="65"/>
  <c r="I606" i="65" s="1"/>
  <c r="C69" i="65"/>
  <c r="C68" i="65" s="1"/>
  <c r="AE35" i="65"/>
  <c r="O35" i="65"/>
  <c r="Q8" i="65"/>
  <c r="Q458" i="65" s="1"/>
  <c r="AF8" i="69"/>
  <c r="AF8" i="67"/>
  <c r="P8" i="69"/>
  <c r="P8" i="67"/>
  <c r="AC9" i="69"/>
  <c r="AC9" i="67"/>
  <c r="M9" i="69"/>
  <c r="M9" i="67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7"/>
  <c r="AA8" i="69"/>
  <c r="K8" i="69"/>
  <c r="K8" i="67"/>
  <c r="X9" i="69"/>
  <c r="X9" i="67"/>
  <c r="H9" i="69"/>
  <c r="H9" i="67"/>
  <c r="V23" i="69"/>
  <c r="V23" i="67"/>
  <c r="F23" i="69"/>
  <c r="F23" i="67"/>
  <c r="AA20" i="69"/>
  <c r="AA20" i="67"/>
  <c r="K20" i="69"/>
  <c r="K20" i="67"/>
  <c r="R22" i="69"/>
  <c r="R22" i="67"/>
  <c r="R8" i="69"/>
  <c r="R8" i="67"/>
  <c r="R98" i="67" s="1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7"/>
  <c r="AD9" i="69"/>
  <c r="N9" i="69"/>
  <c r="N9" i="67"/>
  <c r="AB23" i="69"/>
  <c r="AB23" i="67"/>
  <c r="L23" i="69"/>
  <c r="L23" i="67"/>
  <c r="Q20" i="69"/>
  <c r="Q20" i="67"/>
  <c r="AB22" i="69"/>
  <c r="AB22" i="67"/>
  <c r="L22" i="69"/>
  <c r="L22" i="67"/>
  <c r="AB8" i="69"/>
  <c r="AB8" i="67"/>
  <c r="L8" i="69"/>
  <c r="L8" i="67"/>
  <c r="Y9" i="69"/>
  <c r="Y9" i="67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9"/>
  <c r="AD8" i="67"/>
  <c r="N8" i="69"/>
  <c r="N8" i="67"/>
  <c r="N98" i="67" s="1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9"/>
  <c r="AC8" i="67"/>
  <c r="M8" i="69"/>
  <c r="M8" i="67"/>
  <c r="Z9" i="67"/>
  <c r="Z9" i="69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H568" i="65"/>
  <c r="H629" i="65" s="1"/>
  <c r="AE407" i="65"/>
  <c r="AE562" i="65"/>
  <c r="AE627" i="65" s="1"/>
  <c r="E349" i="65"/>
  <c r="T383" i="65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9"/>
  <c r="AF9" i="67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9"/>
  <c r="Z8" i="67"/>
  <c r="J8" i="69"/>
  <c r="J8" i="67"/>
  <c r="J98" i="67" s="1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9"/>
  <c r="Y8" i="67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P415" i="65"/>
  <c r="AE568" i="65"/>
  <c r="AE629" i="65" s="1"/>
  <c r="G399" i="65"/>
  <c r="S391" i="65"/>
  <c r="Z399" i="65"/>
  <c r="D383" i="65"/>
  <c r="AA301" i="65"/>
  <c r="AA300" i="65" s="1"/>
  <c r="T559" i="65"/>
  <c r="T626" i="65" s="1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7"/>
  <c r="AE8" i="69"/>
  <c r="O8" i="69"/>
  <c r="O8" i="67"/>
  <c r="AB9" i="69"/>
  <c r="AB9" i="67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AA571" i="65"/>
  <c r="AA630" i="65" s="1"/>
  <c r="C415" i="65"/>
  <c r="L415" i="65"/>
  <c r="W571" i="65"/>
  <c r="W630" i="65" s="1"/>
  <c r="K568" i="65"/>
  <c r="K629" i="65" s="1"/>
  <c r="G407" i="65"/>
  <c r="W399" i="65"/>
  <c r="AE565" i="65"/>
  <c r="AE628" i="65" s="1"/>
  <c r="W565" i="65"/>
  <c r="W628" i="65" s="1"/>
  <c r="O562" i="65"/>
  <c r="O627" i="65" s="1"/>
  <c r="S367" i="65"/>
  <c r="S558" i="65" s="1"/>
  <c r="C367" i="65"/>
  <c r="C558" i="65" s="1"/>
  <c r="AC349" i="65"/>
  <c r="M349" i="65"/>
  <c r="W301" i="65"/>
  <c r="W300" i="65" s="1"/>
  <c r="K391" i="65"/>
  <c r="Z562" i="65"/>
  <c r="Z627" i="65" s="1"/>
  <c r="AB568" i="65"/>
  <c r="AB629" i="65" s="1"/>
  <c r="P407" i="65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146" i="3"/>
  <c r="E128" i="3"/>
  <c r="E150" i="3"/>
  <c r="E149" i="3" s="1"/>
  <c r="E123" i="3"/>
  <c r="E121" i="3"/>
  <c r="E147" i="3"/>
  <c r="E129" i="3"/>
  <c r="E485" i="3" s="1"/>
  <c r="E119" i="3"/>
  <c r="E115" i="3"/>
  <c r="E475" i="3" s="1"/>
  <c r="E113" i="3"/>
  <c r="F120" i="3"/>
  <c r="G120" i="3"/>
  <c r="H118" i="3"/>
  <c r="I150" i="3"/>
  <c r="I147" i="3"/>
  <c r="I129" i="3"/>
  <c r="I127" i="3"/>
  <c r="I117" i="3"/>
  <c r="I114" i="3"/>
  <c r="J118" i="3"/>
  <c r="K118" i="3"/>
  <c r="L151" i="3"/>
  <c r="L146" i="3"/>
  <c r="L128" i="3"/>
  <c r="L123" i="3"/>
  <c r="L121" i="3"/>
  <c r="L119" i="3"/>
  <c r="L115" i="3"/>
  <c r="L113" i="3"/>
  <c r="L473" i="3" s="1"/>
  <c r="M150" i="3"/>
  <c r="M147" i="3"/>
  <c r="M129" i="3"/>
  <c r="M127" i="3"/>
  <c r="M117" i="3"/>
  <c r="M114" i="3"/>
  <c r="M474" i="3" s="1"/>
  <c r="N151" i="3"/>
  <c r="N146" i="3"/>
  <c r="N128" i="3"/>
  <c r="N123" i="3"/>
  <c r="N121" i="3"/>
  <c r="N119" i="3"/>
  <c r="N115" i="3"/>
  <c r="N113" i="3"/>
  <c r="N473" i="3" s="1"/>
  <c r="O150" i="3"/>
  <c r="O147" i="3"/>
  <c r="O129" i="3"/>
  <c r="O127" i="3"/>
  <c r="O483" i="3" s="1"/>
  <c r="O117" i="3"/>
  <c r="O114" i="3"/>
  <c r="O474" i="3" s="1"/>
  <c r="P118" i="3"/>
  <c r="Q118" i="3"/>
  <c r="Q116" i="3" s="1"/>
  <c r="Q476" i="3" s="1"/>
  <c r="R151" i="3"/>
  <c r="R146" i="3"/>
  <c r="R128" i="3"/>
  <c r="R123" i="3"/>
  <c r="R121" i="3"/>
  <c r="R119" i="3"/>
  <c r="R115" i="3"/>
  <c r="R113" i="3"/>
  <c r="R473" i="3" s="1"/>
  <c r="S151" i="3"/>
  <c r="S146" i="3"/>
  <c r="S128" i="3"/>
  <c r="S123" i="3"/>
  <c r="S121" i="3"/>
  <c r="S119" i="3"/>
  <c r="S115" i="3"/>
  <c r="S113" i="3"/>
  <c r="S473" i="3" s="1"/>
  <c r="T151" i="3"/>
  <c r="T146" i="3"/>
  <c r="T128" i="3"/>
  <c r="T123" i="3"/>
  <c r="T121" i="3"/>
  <c r="T119" i="3"/>
  <c r="T115" i="3"/>
  <c r="T113" i="3"/>
  <c r="T473" i="3" s="1"/>
  <c r="U118" i="3"/>
  <c r="W120" i="3"/>
  <c r="V118" i="3"/>
  <c r="AC118" i="3"/>
  <c r="AA120" i="3"/>
  <c r="AB151" i="3"/>
  <c r="AB499" i="3" s="1"/>
  <c r="AB146" i="3"/>
  <c r="AB128" i="3"/>
  <c r="AB123" i="3"/>
  <c r="AB121" i="3"/>
  <c r="AB119" i="3"/>
  <c r="AB115" i="3"/>
  <c r="AB113" i="3"/>
  <c r="Y118" i="3"/>
  <c r="X120" i="3"/>
  <c r="AD118" i="3"/>
  <c r="Z120" i="3"/>
  <c r="D118" i="3"/>
  <c r="AE120" i="3"/>
  <c r="C118" i="3"/>
  <c r="E118" i="3"/>
  <c r="F151" i="3"/>
  <c r="F499" i="3" s="1"/>
  <c r="F146" i="3"/>
  <c r="F128" i="3"/>
  <c r="F484" i="3" s="1"/>
  <c r="F123" i="3"/>
  <c r="F121" i="3"/>
  <c r="F119" i="3"/>
  <c r="F115" i="3"/>
  <c r="F475" i="3" s="1"/>
  <c r="F113" i="3"/>
  <c r="G151" i="3"/>
  <c r="G149" i="3" s="1"/>
  <c r="G146" i="3"/>
  <c r="G128" i="3"/>
  <c r="G123" i="3"/>
  <c r="G121" i="3"/>
  <c r="G119" i="3"/>
  <c r="G115" i="3"/>
  <c r="G475" i="3" s="1"/>
  <c r="G113" i="3"/>
  <c r="H150" i="3"/>
  <c r="H498" i="3" s="1"/>
  <c r="H147" i="3"/>
  <c r="H129" i="3"/>
  <c r="H485" i="3" s="1"/>
  <c r="H127" i="3"/>
  <c r="H117" i="3"/>
  <c r="H114" i="3"/>
  <c r="I120" i="3"/>
  <c r="I116" i="3" s="1"/>
  <c r="I476" i="3" s="1"/>
  <c r="J150" i="3"/>
  <c r="J147" i="3"/>
  <c r="J129" i="3"/>
  <c r="J127" i="3"/>
  <c r="J483" i="3" s="1"/>
  <c r="J117" i="3"/>
  <c r="J114" i="3"/>
  <c r="J474" i="3" s="1"/>
  <c r="K150" i="3"/>
  <c r="K147" i="3"/>
  <c r="K495" i="3" s="1"/>
  <c r="K129" i="3"/>
  <c r="K127" i="3"/>
  <c r="K117" i="3"/>
  <c r="K114" i="3"/>
  <c r="L118" i="3"/>
  <c r="M120" i="3"/>
  <c r="N118" i="3"/>
  <c r="O120" i="3"/>
  <c r="P150" i="3"/>
  <c r="P147" i="3"/>
  <c r="P129" i="3"/>
  <c r="P127" i="3"/>
  <c r="P117" i="3"/>
  <c r="P114" i="3"/>
  <c r="P474" i="3" s="1"/>
  <c r="Q150" i="3"/>
  <c r="Q147" i="3"/>
  <c r="Q495" i="3" s="1"/>
  <c r="Q129" i="3"/>
  <c r="Q127" i="3"/>
  <c r="Q117" i="3"/>
  <c r="Q114" i="3"/>
  <c r="R118" i="3"/>
  <c r="S118" i="3"/>
  <c r="T118" i="3"/>
  <c r="U150" i="3"/>
  <c r="U147" i="3"/>
  <c r="U129" i="3"/>
  <c r="U127" i="3"/>
  <c r="U117" i="3"/>
  <c r="U114" i="3"/>
  <c r="U474" i="3" s="1"/>
  <c r="W151" i="3"/>
  <c r="W499" i="3" s="1"/>
  <c r="W146" i="3"/>
  <c r="W128" i="3"/>
  <c r="W123" i="3"/>
  <c r="W121" i="3"/>
  <c r="W119" i="3"/>
  <c r="W115" i="3"/>
  <c r="W113" i="3"/>
  <c r="V150" i="3"/>
  <c r="V498" i="3" s="1"/>
  <c r="V147" i="3"/>
  <c r="V129" i="3"/>
  <c r="V127" i="3"/>
  <c r="V117" i="3"/>
  <c r="V114" i="3"/>
  <c r="AC150" i="3"/>
  <c r="AC147" i="3"/>
  <c r="AC129" i="3"/>
  <c r="AC127" i="3"/>
  <c r="AC117" i="3"/>
  <c r="AC114" i="3"/>
  <c r="AA151" i="3"/>
  <c r="AA499" i="3" s="1"/>
  <c r="AA146" i="3"/>
  <c r="AA128" i="3"/>
  <c r="AA484" i="3" s="1"/>
  <c r="AA123" i="3"/>
  <c r="AA121" i="3"/>
  <c r="AA119" i="3"/>
  <c r="AA115" i="3"/>
  <c r="AA475" i="3" s="1"/>
  <c r="AA113" i="3"/>
  <c r="AB118" i="3"/>
  <c r="Y150" i="3"/>
  <c r="Y147" i="3"/>
  <c r="Y495" i="3" s="1"/>
  <c r="Y129" i="3"/>
  <c r="Y127" i="3"/>
  <c r="Y117" i="3"/>
  <c r="Y114" i="3"/>
  <c r="Y474" i="3" s="1"/>
  <c r="X151" i="3"/>
  <c r="X146" i="3"/>
  <c r="X128" i="3"/>
  <c r="X123" i="3"/>
  <c r="X479" i="3" s="1"/>
  <c r="X121" i="3"/>
  <c r="X119" i="3"/>
  <c r="X115" i="3"/>
  <c r="X113" i="3"/>
  <c r="AD150" i="3"/>
  <c r="AD147" i="3"/>
  <c r="AD129" i="3"/>
  <c r="AD127" i="3"/>
  <c r="AD483" i="3" s="1"/>
  <c r="AD117" i="3"/>
  <c r="AD114" i="3"/>
  <c r="AD474" i="3" s="1"/>
  <c r="Z151" i="3"/>
  <c r="Z146" i="3"/>
  <c r="Z128" i="3"/>
  <c r="Z123" i="3"/>
  <c r="Z121" i="3"/>
  <c r="Z119" i="3"/>
  <c r="Z115" i="3"/>
  <c r="Z113" i="3"/>
  <c r="Z473" i="3" s="1"/>
  <c r="D150" i="3"/>
  <c r="D147" i="3"/>
  <c r="D495" i="3" s="1"/>
  <c r="D129" i="3"/>
  <c r="D127" i="3"/>
  <c r="D117" i="3"/>
  <c r="D114" i="3"/>
  <c r="AE151" i="3"/>
  <c r="AE146" i="3"/>
  <c r="AE128" i="3"/>
  <c r="AE123" i="3"/>
  <c r="AE479" i="3" s="1"/>
  <c r="AE121" i="3"/>
  <c r="AE119" i="3"/>
  <c r="AE115" i="3"/>
  <c r="AE113" i="3"/>
  <c r="C150" i="3"/>
  <c r="C147" i="3"/>
  <c r="C129" i="3"/>
  <c r="C127" i="3"/>
  <c r="C483" i="3" s="1"/>
  <c r="C117" i="3"/>
  <c r="C114" i="3"/>
  <c r="C474" i="3" s="1"/>
  <c r="E127" i="3"/>
  <c r="E117" i="3"/>
  <c r="E116" i="3" s="1"/>
  <c r="E476" i="3" s="1"/>
  <c r="E114" i="3"/>
  <c r="F118" i="3"/>
  <c r="G118" i="3"/>
  <c r="H120" i="3"/>
  <c r="I151" i="3"/>
  <c r="I146" i="3"/>
  <c r="I128" i="3"/>
  <c r="I123" i="3"/>
  <c r="I479" i="3" s="1"/>
  <c r="I121" i="3"/>
  <c r="I119" i="3"/>
  <c r="I115" i="3"/>
  <c r="I113" i="3"/>
  <c r="I473" i="3" s="1"/>
  <c r="J120" i="3"/>
  <c r="K120" i="3"/>
  <c r="L150" i="3"/>
  <c r="L147" i="3"/>
  <c r="L495" i="3" s="1"/>
  <c r="L129" i="3"/>
  <c r="L127" i="3"/>
  <c r="L117" i="3"/>
  <c r="L114" i="3"/>
  <c r="L474" i="3" s="1"/>
  <c r="M151" i="3"/>
  <c r="M146" i="3"/>
  <c r="M128" i="3"/>
  <c r="M123" i="3"/>
  <c r="M121" i="3"/>
  <c r="M119" i="3"/>
  <c r="M115" i="3"/>
  <c r="M113" i="3"/>
  <c r="M473" i="3" s="1"/>
  <c r="N150" i="3"/>
  <c r="N147" i="3"/>
  <c r="N129" i="3"/>
  <c r="N127" i="3"/>
  <c r="N483" i="3" s="1"/>
  <c r="N117" i="3"/>
  <c r="N114" i="3"/>
  <c r="N474" i="3" s="1"/>
  <c r="O151" i="3"/>
  <c r="O146" i="3"/>
  <c r="O128" i="3"/>
  <c r="O123" i="3"/>
  <c r="O121" i="3"/>
  <c r="O119" i="3"/>
  <c r="O116" i="3" s="1"/>
  <c r="O476" i="3" s="1"/>
  <c r="O115" i="3"/>
  <c r="O113" i="3"/>
  <c r="O473" i="3" s="1"/>
  <c r="P120" i="3"/>
  <c r="Q120" i="3"/>
  <c r="R150" i="3"/>
  <c r="R147" i="3"/>
  <c r="R129" i="3"/>
  <c r="R127" i="3"/>
  <c r="R483" i="3" s="1"/>
  <c r="R117" i="3"/>
  <c r="R114" i="3"/>
  <c r="R474" i="3" s="1"/>
  <c r="S150" i="3"/>
  <c r="S147" i="3"/>
  <c r="S129" i="3"/>
  <c r="S127" i="3"/>
  <c r="S117" i="3"/>
  <c r="S114" i="3"/>
  <c r="S474" i="3" s="1"/>
  <c r="T150" i="3"/>
  <c r="T147" i="3"/>
  <c r="T129" i="3"/>
  <c r="T127" i="3"/>
  <c r="T483" i="3" s="1"/>
  <c r="T117" i="3"/>
  <c r="T114" i="3"/>
  <c r="T474" i="3" s="1"/>
  <c r="U120" i="3"/>
  <c r="W118" i="3"/>
  <c r="V120" i="3"/>
  <c r="AC120" i="3"/>
  <c r="AA118" i="3"/>
  <c r="AB150" i="3"/>
  <c r="AB147" i="3"/>
  <c r="AB129" i="3"/>
  <c r="AB127" i="3"/>
  <c r="AB117" i="3"/>
  <c r="AB116" i="3" s="1"/>
  <c r="AB114" i="3"/>
  <c r="AB474" i="3" s="1"/>
  <c r="Y120" i="3"/>
  <c r="X118" i="3"/>
  <c r="AD120" i="3"/>
  <c r="Z118" i="3"/>
  <c r="D120" i="3"/>
  <c r="AE118" i="3"/>
  <c r="C120" i="3"/>
  <c r="E120" i="3"/>
  <c r="F150" i="3"/>
  <c r="F498" i="3" s="1"/>
  <c r="F147" i="3"/>
  <c r="F129" i="3"/>
  <c r="F485" i="3" s="1"/>
  <c r="F127" i="3"/>
  <c r="F117" i="3"/>
  <c r="F114" i="3"/>
  <c r="G150" i="3"/>
  <c r="G498" i="3" s="1"/>
  <c r="G147" i="3"/>
  <c r="G129" i="3"/>
  <c r="G485" i="3" s="1"/>
  <c r="G127" i="3"/>
  <c r="G117" i="3"/>
  <c r="G116" i="3" s="1"/>
  <c r="G476" i="3" s="1"/>
  <c r="G114" i="3"/>
  <c r="H151" i="3"/>
  <c r="H499" i="3" s="1"/>
  <c r="H146" i="3"/>
  <c r="H128" i="3"/>
  <c r="H484" i="3" s="1"/>
  <c r="H123" i="3"/>
  <c r="H121" i="3"/>
  <c r="H119" i="3"/>
  <c r="H115" i="3"/>
  <c r="H475" i="3" s="1"/>
  <c r="H113" i="3"/>
  <c r="I118" i="3"/>
  <c r="J151" i="3"/>
  <c r="J146" i="3"/>
  <c r="J494" i="3" s="1"/>
  <c r="J128" i="3"/>
  <c r="J123" i="3"/>
  <c r="J121" i="3"/>
  <c r="J119" i="3"/>
  <c r="J115" i="3"/>
  <c r="J113" i="3"/>
  <c r="J473" i="3" s="1"/>
  <c r="K151" i="3"/>
  <c r="K146" i="3"/>
  <c r="K494" i="3" s="1"/>
  <c r="K128" i="3"/>
  <c r="K123" i="3"/>
  <c r="K479" i="3" s="1"/>
  <c r="K121" i="3"/>
  <c r="K119" i="3"/>
  <c r="K116" i="3" s="1"/>
  <c r="K476" i="3" s="1"/>
  <c r="K115" i="3"/>
  <c r="K113" i="3"/>
  <c r="K473" i="3" s="1"/>
  <c r="L120" i="3"/>
  <c r="M118" i="3"/>
  <c r="N120" i="3"/>
  <c r="O118" i="3"/>
  <c r="P151" i="3"/>
  <c r="P146" i="3"/>
  <c r="P128" i="3"/>
  <c r="P123" i="3"/>
  <c r="P479" i="3" s="1"/>
  <c r="P121" i="3"/>
  <c r="P119" i="3"/>
  <c r="P116" i="3" s="1"/>
  <c r="P476" i="3" s="1"/>
  <c r="P115" i="3"/>
  <c r="P475" i="3" s="1"/>
  <c r="P113" i="3"/>
  <c r="P473" i="3" s="1"/>
  <c r="Q151" i="3"/>
  <c r="Q146" i="3"/>
  <c r="Q494" i="3" s="1"/>
  <c r="Q128" i="3"/>
  <c r="Q123" i="3"/>
  <c r="Q479" i="3" s="1"/>
  <c r="Q121" i="3"/>
  <c r="Q119" i="3"/>
  <c r="Q115" i="3"/>
  <c r="Q113" i="3"/>
  <c r="Q473" i="3" s="1"/>
  <c r="R120" i="3"/>
  <c r="S120" i="3"/>
  <c r="S116" i="3" s="1"/>
  <c r="S476" i="3" s="1"/>
  <c r="T120" i="3"/>
  <c r="U151" i="3"/>
  <c r="U499" i="3" s="1"/>
  <c r="U146" i="3"/>
  <c r="U128" i="3"/>
  <c r="U484" i="3" s="1"/>
  <c r="U123" i="3"/>
  <c r="U121" i="3"/>
  <c r="U477" i="3" s="1"/>
  <c r="U119" i="3"/>
  <c r="U115" i="3"/>
  <c r="U113" i="3"/>
  <c r="W150" i="3"/>
  <c r="W149" i="3" s="1"/>
  <c r="W147" i="3"/>
  <c r="W129" i="3"/>
  <c r="W127" i="3"/>
  <c r="W117" i="3"/>
  <c r="W116" i="3" s="1"/>
  <c r="W476" i="3" s="1"/>
  <c r="W114" i="3"/>
  <c r="V151" i="3"/>
  <c r="V146" i="3"/>
  <c r="V128" i="3"/>
  <c r="V484" i="3" s="1"/>
  <c r="V123" i="3"/>
  <c r="V121" i="3"/>
  <c r="V477" i="3" s="1"/>
  <c r="V119" i="3"/>
  <c r="V115" i="3"/>
  <c r="V475" i="3" s="1"/>
  <c r="V113" i="3"/>
  <c r="AC151" i="3"/>
  <c r="AC499" i="3" s="1"/>
  <c r="AC146" i="3"/>
  <c r="AC128" i="3"/>
  <c r="AC484" i="3" s="1"/>
  <c r="AC123" i="3"/>
  <c r="AC121" i="3"/>
  <c r="AC477" i="3" s="1"/>
  <c r="AC119" i="3"/>
  <c r="AC115" i="3"/>
  <c r="AC475" i="3" s="1"/>
  <c r="AC113" i="3"/>
  <c r="AA150" i="3"/>
  <c r="AA498" i="3" s="1"/>
  <c r="AA147" i="3"/>
  <c r="AA129" i="3"/>
  <c r="AA485" i="3" s="1"/>
  <c r="AA127" i="3"/>
  <c r="AA117" i="3"/>
  <c r="AA114" i="3"/>
  <c r="AA474" i="3" s="1"/>
  <c r="AB120" i="3"/>
  <c r="Y151" i="3"/>
  <c r="Y146" i="3"/>
  <c r="Y494" i="3" s="1"/>
  <c r="Y128" i="3"/>
  <c r="Y123" i="3"/>
  <c r="Y479" i="3" s="1"/>
  <c r="Y121" i="3"/>
  <c r="Y119" i="3"/>
  <c r="Y116" i="3" s="1"/>
  <c r="Y476" i="3" s="1"/>
  <c r="Y115" i="3"/>
  <c r="Y113" i="3"/>
  <c r="Y473" i="3" s="1"/>
  <c r="X150" i="3"/>
  <c r="X147" i="3"/>
  <c r="X495" i="3" s="1"/>
  <c r="X129" i="3"/>
  <c r="X127" i="3"/>
  <c r="X117" i="3"/>
  <c r="X114" i="3"/>
  <c r="AD151" i="3"/>
  <c r="AD146" i="3"/>
  <c r="AD128" i="3"/>
  <c r="AD123" i="3"/>
  <c r="AD479" i="3" s="1"/>
  <c r="AD121" i="3"/>
  <c r="AD119" i="3"/>
  <c r="AD115" i="3"/>
  <c r="AD113" i="3"/>
  <c r="AD473" i="3" s="1"/>
  <c r="Z150" i="3"/>
  <c r="Z147" i="3"/>
  <c r="Z495" i="3" s="1"/>
  <c r="Z129" i="3"/>
  <c r="Z127" i="3"/>
  <c r="Z117" i="3"/>
  <c r="Z114" i="3"/>
  <c r="Z474" i="3" s="1"/>
  <c r="D151" i="3"/>
  <c r="D146" i="3"/>
  <c r="D494" i="3" s="1"/>
  <c r="D128" i="3"/>
  <c r="D123" i="3"/>
  <c r="D479" i="3" s="1"/>
  <c r="D121" i="3"/>
  <c r="D119" i="3"/>
  <c r="D116" i="3" s="1"/>
  <c r="D476" i="3" s="1"/>
  <c r="D115" i="3"/>
  <c r="D475" i="3" s="1"/>
  <c r="D113" i="3"/>
  <c r="D473" i="3" s="1"/>
  <c r="AE150" i="3"/>
  <c r="AE147" i="3"/>
  <c r="AE495" i="3" s="1"/>
  <c r="AE129" i="3"/>
  <c r="AE127" i="3"/>
  <c r="AE117" i="3"/>
  <c r="AE114" i="3"/>
  <c r="C151" i="3"/>
  <c r="C146" i="3"/>
  <c r="C128" i="3"/>
  <c r="C123" i="3"/>
  <c r="C479" i="3" s="1"/>
  <c r="C121" i="3"/>
  <c r="C119" i="3"/>
  <c r="C115" i="3"/>
  <c r="C113" i="3"/>
  <c r="C473" i="3" s="1"/>
  <c r="C106" i="3"/>
  <c r="F110" i="3"/>
  <c r="O110" i="3"/>
  <c r="X108" i="3"/>
  <c r="X104" i="3"/>
  <c r="P106" i="3"/>
  <c r="AB108" i="3"/>
  <c r="AB104" i="3"/>
  <c r="AB103" i="3" s="1"/>
  <c r="K106" i="3"/>
  <c r="W110" i="3"/>
  <c r="AA104" i="3"/>
  <c r="Q109" i="3"/>
  <c r="Q107" i="3" s="1"/>
  <c r="Q469" i="3" s="1"/>
  <c r="C109" i="3"/>
  <c r="C105" i="3"/>
  <c r="F106" i="3"/>
  <c r="O106" i="3"/>
  <c r="X110" i="3"/>
  <c r="P109" i="3"/>
  <c r="P105" i="3"/>
  <c r="AB110" i="3"/>
  <c r="AB470" i="3" s="1"/>
  <c r="K109" i="3"/>
  <c r="K105" i="3"/>
  <c r="W106" i="3"/>
  <c r="AA109" i="3"/>
  <c r="Q105" i="3"/>
  <c r="G110" i="3"/>
  <c r="C108" i="3"/>
  <c r="C104" i="3"/>
  <c r="F109" i="3"/>
  <c r="F105" i="3"/>
  <c r="O109" i="3"/>
  <c r="O105" i="3"/>
  <c r="O103" i="3" s="1"/>
  <c r="X106" i="3"/>
  <c r="P108" i="3"/>
  <c r="P104" i="3"/>
  <c r="AB106" i="3"/>
  <c r="K108" i="3"/>
  <c r="K104" i="3"/>
  <c r="W109" i="3"/>
  <c r="W105" i="3"/>
  <c r="W103" i="3" s="1"/>
  <c r="AA108" i="3"/>
  <c r="AC110" i="3"/>
  <c r="C110" i="3"/>
  <c r="F108" i="3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03" i="3" s="1"/>
  <c r="AA110" i="3"/>
  <c r="AC106" i="3"/>
  <c r="Q108" i="3"/>
  <c r="Q104" i="3"/>
  <c r="G106" i="3"/>
  <c r="Y110" i="3"/>
  <c r="D108" i="3"/>
  <c r="R106" i="3"/>
  <c r="Z108" i="3"/>
  <c r="H106" i="3"/>
  <c r="I104" i="3"/>
  <c r="U109" i="3"/>
  <c r="M105" i="3"/>
  <c r="AA106" i="3"/>
  <c r="AC109" i="3"/>
  <c r="AC105" i="3"/>
  <c r="AC103" i="3" s="1"/>
  <c r="Q110" i="3"/>
  <c r="G109" i="3"/>
  <c r="G105" i="3"/>
  <c r="Y106" i="3"/>
  <c r="V109" i="3"/>
  <c r="R105" i="3"/>
  <c r="E109" i="3"/>
  <c r="H105" i="3"/>
  <c r="H103" i="3" s="1"/>
  <c r="I110" i="3"/>
  <c r="U108" i="3"/>
  <c r="AD109" i="3"/>
  <c r="AC108" i="3"/>
  <c r="AC104" i="3"/>
  <c r="Q106" i="3"/>
  <c r="G108" i="3"/>
  <c r="G104" i="3"/>
  <c r="G103" i="3" s="1"/>
  <c r="Y109" i="3"/>
  <c r="Y105" i="3"/>
  <c r="V106" i="3"/>
  <c r="D104" i="3"/>
  <c r="E106" i="3"/>
  <c r="Z104" i="3"/>
  <c r="I108" i="3"/>
  <c r="U105" i="3"/>
  <c r="U103" i="3" s="1"/>
  <c r="AD105" i="3"/>
  <c r="Y108" i="3"/>
  <c r="Y104" i="3"/>
  <c r="V105" i="3"/>
  <c r="V103" i="3" s="1"/>
  <c r="D110" i="3"/>
  <c r="R109" i="3"/>
  <c r="E105" i="3"/>
  <c r="Z110" i="3"/>
  <c r="H109" i="3"/>
  <c r="U104" i="3"/>
  <c r="S110" i="3"/>
  <c r="M109" i="3"/>
  <c r="L110" i="3"/>
  <c r="AD108" i="3"/>
  <c r="AD104" i="3"/>
  <c r="S106" i="3"/>
  <c r="S103" i="3" s="1"/>
  <c r="M108" i="3"/>
  <c r="M104" i="3"/>
  <c r="N109" i="3"/>
  <c r="V108" i="3"/>
  <c r="V104" i="3"/>
  <c r="D106" i="3"/>
  <c r="R108" i="3"/>
  <c r="R104" i="3"/>
  <c r="R103" i="3" s="1"/>
  <c r="E108" i="3"/>
  <c r="E104" i="3"/>
  <c r="Z106" i="3"/>
  <c r="H108" i="3"/>
  <c r="H104" i="3"/>
  <c r="I106" i="3"/>
  <c r="U110" i="3"/>
  <c r="AD110" i="3"/>
  <c r="S109" i="3"/>
  <c r="S105" i="3"/>
  <c r="M110" i="3"/>
  <c r="N106" i="3"/>
  <c r="V110" i="3"/>
  <c r="D109" i="3"/>
  <c r="D105" i="3"/>
  <c r="R110" i="3"/>
  <c r="E110" i="3"/>
  <c r="Z109" i="3"/>
  <c r="Z105" i="3"/>
  <c r="H110" i="3"/>
  <c r="H470" i="3" s="1"/>
  <c r="I109" i="3"/>
  <c r="I105" i="3"/>
  <c r="U106" i="3"/>
  <c r="AD106" i="3"/>
  <c r="AD103" i="3" s="1"/>
  <c r="S108" i="3"/>
  <c r="S104" i="3"/>
  <c r="M106" i="3"/>
  <c r="N105" i="3"/>
  <c r="N103" i="3" s="1"/>
  <c r="N108" i="3"/>
  <c r="N104" i="3"/>
  <c r="L106" i="3"/>
  <c r="N110" i="3"/>
  <c r="N470" i="3" s="1"/>
  <c r="L109" i="3"/>
  <c r="L105" i="3"/>
  <c r="L108" i="3"/>
  <c r="L104" i="3"/>
  <c r="AE108" i="3"/>
  <c r="AE104" i="3"/>
  <c r="AE110" i="3"/>
  <c r="J106" i="3"/>
  <c r="J103" i="3" s="1"/>
  <c r="AE106" i="3"/>
  <c r="J110" i="3"/>
  <c r="AE109" i="3"/>
  <c r="AE105" i="3"/>
  <c r="AE103" i="3" s="1"/>
  <c r="J109" i="3"/>
  <c r="J105" i="3"/>
  <c r="T106" i="3"/>
  <c r="J108" i="3"/>
  <c r="J104" i="3"/>
  <c r="T109" i="3"/>
  <c r="T105" i="3"/>
  <c r="T108" i="3"/>
  <c r="T107" i="3" s="1"/>
  <c r="T469" i="3" s="1"/>
  <c r="T104" i="3"/>
  <c r="T110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L111" i="65" s="1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V111" i="65" s="1"/>
  <c r="F122" i="65"/>
  <c r="AC605" i="65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D112" i="65"/>
  <c r="AD383" i="65"/>
  <c r="AD349" i="65"/>
  <c r="L301" i="65"/>
  <c r="L300" i="65" s="1"/>
  <c r="Z122" i="65"/>
  <c r="J122" i="65"/>
  <c r="AE112" i="65"/>
  <c r="AE111" i="65" s="1"/>
  <c r="W112" i="65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F349" i="65"/>
  <c r="V301" i="65"/>
  <c r="V300" i="65" s="1"/>
  <c r="F301" i="65"/>
  <c r="F300" i="65" s="1"/>
  <c r="AA618" i="65"/>
  <c r="K618" i="65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Q299" i="65" s="1"/>
  <c r="X549" i="65"/>
  <c r="P549" i="65"/>
  <c r="H549" i="65"/>
  <c r="V613" i="65"/>
  <c r="V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D31" i="65" s="1"/>
  <c r="D460" i="65" s="1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AE299" i="65" s="1"/>
  <c r="J349" i="65"/>
  <c r="AC301" i="65"/>
  <c r="AC300" i="65" s="1"/>
  <c r="AC299" i="65" s="1"/>
  <c r="M301" i="65"/>
  <c r="M300" i="65" s="1"/>
  <c r="M29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67" i="65"/>
  <c r="O464" i="65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V69" i="65"/>
  <c r="V68" i="65" s="1"/>
  <c r="AB8" i="65"/>
  <c r="L8" i="65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9" i="3"/>
  <c r="E494" i="3"/>
  <c r="E484" i="3"/>
  <c r="E474" i="3"/>
  <c r="F494" i="3"/>
  <c r="F47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8" i="3"/>
  <c r="E496" i="3"/>
  <c r="E483" i="3"/>
  <c r="E479" i="3"/>
  <c r="E473" i="3"/>
  <c r="F507" i="3"/>
  <c r="F496" i="3"/>
  <c r="F483" i="3"/>
  <c r="F479" i="3"/>
  <c r="F473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77" i="3"/>
  <c r="F501" i="3"/>
  <c r="F495" i="3"/>
  <c r="F477" i="3"/>
  <c r="E495" i="2"/>
  <c r="E491" i="2"/>
  <c r="E485" i="2"/>
  <c r="E475" i="2"/>
  <c r="E473" i="2"/>
  <c r="G507" i="3"/>
  <c r="G501" i="3"/>
  <c r="G495" i="3"/>
  <c r="G496" i="3"/>
  <c r="G483" i="3"/>
  <c r="G479" i="3"/>
  <c r="G477" i="3"/>
  <c r="G473" i="3"/>
  <c r="H494" i="3"/>
  <c r="H116" i="3"/>
  <c r="H476" i="3" s="1"/>
  <c r="H474" i="3"/>
  <c r="I507" i="3"/>
  <c r="I501" i="3"/>
  <c r="I498" i="3"/>
  <c r="I149" i="3"/>
  <c r="I495" i="3"/>
  <c r="I496" i="3"/>
  <c r="I485" i="3"/>
  <c r="I483" i="3"/>
  <c r="I477" i="3"/>
  <c r="I475" i="3"/>
  <c r="J507" i="3"/>
  <c r="J501" i="3"/>
  <c r="J498" i="3"/>
  <c r="J149" i="3"/>
  <c r="J495" i="3"/>
  <c r="J496" i="3"/>
  <c r="J485" i="3"/>
  <c r="J479" i="3"/>
  <c r="J477" i="3"/>
  <c r="J475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8" i="3"/>
  <c r="K149" i="3"/>
  <c r="K496" i="3"/>
  <c r="K485" i="3"/>
  <c r="K483" i="3"/>
  <c r="K477" i="3"/>
  <c r="K475" i="3"/>
  <c r="L507" i="3"/>
  <c r="L501" i="3"/>
  <c r="L498" i="3"/>
  <c r="L149" i="3"/>
  <c r="L496" i="3"/>
  <c r="L485" i="3"/>
  <c r="L483" i="3"/>
  <c r="L479" i="3"/>
  <c r="L477" i="3"/>
  <c r="L475" i="3"/>
  <c r="M499" i="3"/>
  <c r="M494" i="3"/>
  <c r="M484" i="3"/>
  <c r="M116" i="3"/>
  <c r="M476" i="3" s="1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9" i="3"/>
  <c r="N494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99" i="3"/>
  <c r="O494" i="3"/>
  <c r="O484" i="3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99" i="3"/>
  <c r="P494" i="3"/>
  <c r="P484" i="3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8" i="3"/>
  <c r="Q149" i="3"/>
  <c r="Q496" i="3"/>
  <c r="Q485" i="3"/>
  <c r="Q483" i="3"/>
  <c r="Q477" i="3"/>
  <c r="Q475" i="3"/>
  <c r="R507" i="3"/>
  <c r="R501" i="3"/>
  <c r="R498" i="3"/>
  <c r="R149" i="3"/>
  <c r="R495" i="3"/>
  <c r="R496" i="3"/>
  <c r="R485" i="3"/>
  <c r="R479" i="3"/>
  <c r="R477" i="3"/>
  <c r="R475" i="3"/>
  <c r="S507" i="3"/>
  <c r="S501" i="3"/>
  <c r="S498" i="3"/>
  <c r="S149" i="3"/>
  <c r="S495" i="3"/>
  <c r="S496" i="3"/>
  <c r="S485" i="3"/>
  <c r="S483" i="3"/>
  <c r="S479" i="3"/>
  <c r="S477" i="3"/>
  <c r="S475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9" i="3"/>
  <c r="T494" i="3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W475" i="3"/>
  <c r="W473" i="3"/>
  <c r="AC507" i="3"/>
  <c r="AC501" i="3"/>
  <c r="AC498" i="3"/>
  <c r="AC495" i="3"/>
  <c r="AC496" i="3"/>
  <c r="AC485" i="3"/>
  <c r="AC483" i="3"/>
  <c r="AC479" i="3"/>
  <c r="AC473" i="3"/>
  <c r="AB523" i="3"/>
  <c r="AB521" i="3"/>
  <c r="AB187" i="3"/>
  <c r="AB519" i="3"/>
  <c r="AA507" i="3"/>
  <c r="AA501" i="3"/>
  <c r="AA495" i="3"/>
  <c r="AA496" i="3"/>
  <c r="AA483" i="3"/>
  <c r="AA479" i="3"/>
  <c r="AA477" i="3"/>
  <c r="AA473" i="3"/>
  <c r="AD522" i="3"/>
  <c r="Y499" i="3"/>
  <c r="Y484" i="3"/>
  <c r="X523" i="3"/>
  <c r="X521" i="3"/>
  <c r="X187" i="3"/>
  <c r="X519" i="3"/>
  <c r="C507" i="3"/>
  <c r="C501" i="3"/>
  <c r="C498" i="3"/>
  <c r="C149" i="3"/>
  <c r="C495" i="3"/>
  <c r="C496" i="3"/>
  <c r="C485" i="3"/>
  <c r="C477" i="3"/>
  <c r="C475" i="3"/>
  <c r="Z522" i="3"/>
  <c r="D499" i="3"/>
  <c r="D484" i="3"/>
  <c r="D474" i="3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8" i="3"/>
  <c r="U495" i="3"/>
  <c r="U496" i="3"/>
  <c r="U485" i="3"/>
  <c r="U483" i="3"/>
  <c r="U479" i="3"/>
  <c r="U475" i="3"/>
  <c r="U473" i="3"/>
  <c r="V507" i="3"/>
  <c r="V501" i="3"/>
  <c r="V495" i="3"/>
  <c r="V496" i="3"/>
  <c r="V485" i="3"/>
  <c r="V483" i="3"/>
  <c r="V479" i="3"/>
  <c r="V473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AB484" i="3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8" i="3"/>
  <c r="AD149" i="3"/>
  <c r="AD495" i="3"/>
  <c r="AD496" i="3"/>
  <c r="AD485" i="3"/>
  <c r="AD477" i="3"/>
  <c r="AD475" i="3"/>
  <c r="Y522" i="3"/>
  <c r="X499" i="3"/>
  <c r="X494" i="3"/>
  <c r="X484" i="3"/>
  <c r="X116" i="3"/>
  <c r="X476" i="3" s="1"/>
  <c r="X474" i="3"/>
  <c r="C523" i="3"/>
  <c r="C521" i="3"/>
  <c r="C187" i="3"/>
  <c r="C519" i="3"/>
  <c r="Z507" i="3"/>
  <c r="Z501" i="3"/>
  <c r="Z498" i="3"/>
  <c r="Z149" i="3"/>
  <c r="Z496" i="3"/>
  <c r="Z485" i="3"/>
  <c r="Z483" i="3"/>
  <c r="Z479" i="3"/>
  <c r="Z477" i="3"/>
  <c r="Z475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8" i="3"/>
  <c r="AE149" i="3"/>
  <c r="AE496" i="3"/>
  <c r="AE485" i="3"/>
  <c r="AE483" i="3"/>
  <c r="AE477" i="3"/>
  <c r="AE475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4" i="3"/>
  <c r="G484" i="3"/>
  <c r="G474" i="3"/>
  <c r="H507" i="3"/>
  <c r="H501" i="3"/>
  <c r="H495" i="3"/>
  <c r="H496" i="3"/>
  <c r="H483" i="3"/>
  <c r="H479" i="3"/>
  <c r="H477" i="3"/>
  <c r="H473" i="3"/>
  <c r="I499" i="3"/>
  <c r="I494" i="3"/>
  <c r="I484" i="3"/>
  <c r="I474" i="3"/>
  <c r="J499" i="3"/>
  <c r="J484" i="3"/>
  <c r="J116" i="3"/>
  <c r="J476" i="3" s="1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99" i="3"/>
  <c r="K484" i="3"/>
  <c r="K474" i="3"/>
  <c r="L499" i="3"/>
  <c r="L494" i="3"/>
  <c r="L484" i="3"/>
  <c r="L116" i="3"/>
  <c r="L476" i="3" s="1"/>
  <c r="M507" i="3"/>
  <c r="M501" i="3"/>
  <c r="M498" i="3"/>
  <c r="M149" i="3"/>
  <c r="M495" i="3"/>
  <c r="M496" i="3"/>
  <c r="M485" i="3"/>
  <c r="M483" i="3"/>
  <c r="M479" i="3"/>
  <c r="M477" i="3"/>
  <c r="M475" i="3"/>
  <c r="M112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8" i="3"/>
  <c r="N149" i="3"/>
  <c r="N495" i="3"/>
  <c r="N496" i="3"/>
  <c r="N485" i="3"/>
  <c r="N479" i="3"/>
  <c r="N477" i="3"/>
  <c r="N475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8" i="3"/>
  <c r="O149" i="3"/>
  <c r="O495" i="3"/>
  <c r="O496" i="3"/>
  <c r="O485" i="3"/>
  <c r="O479" i="3"/>
  <c r="O477" i="3"/>
  <c r="O475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8" i="3"/>
  <c r="P149" i="3"/>
  <c r="P495" i="3"/>
  <c r="P496" i="3"/>
  <c r="P485" i="3"/>
  <c r="P483" i="3"/>
  <c r="P477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9" i="3"/>
  <c r="Q484" i="3"/>
  <c r="Q474" i="3"/>
  <c r="R499" i="3"/>
  <c r="R494" i="3"/>
  <c r="R484" i="3"/>
  <c r="R116" i="3"/>
  <c r="R476" i="3" s="1"/>
  <c r="S499" i="3"/>
  <c r="S494" i="3"/>
  <c r="S48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8" i="3"/>
  <c r="T149" i="3"/>
  <c r="T495" i="3"/>
  <c r="T496" i="3"/>
  <c r="T485" i="3"/>
  <c r="T479" i="3"/>
  <c r="T477" i="3"/>
  <c r="T475" i="3"/>
  <c r="S498" i="2"/>
  <c r="S497" i="2" s="1"/>
  <c r="S608" i="2" s="1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4" i="3"/>
  <c r="W484" i="3"/>
  <c r="W474" i="3"/>
  <c r="AC494" i="3"/>
  <c r="AC116" i="3"/>
  <c r="AC476" i="3" s="1"/>
  <c r="AC474" i="3"/>
  <c r="AB522" i="3"/>
  <c r="AA494" i="3"/>
  <c r="AA116" i="3"/>
  <c r="AA476" i="3" s="1"/>
  <c r="AD523" i="3"/>
  <c r="AD521" i="3"/>
  <c r="AD187" i="3"/>
  <c r="AD519" i="3"/>
  <c r="Y507" i="3"/>
  <c r="Y501" i="3"/>
  <c r="Y498" i="3"/>
  <c r="Y149" i="3"/>
  <c r="Y496" i="3"/>
  <c r="Y485" i="3"/>
  <c r="Y483" i="3"/>
  <c r="Y477" i="3"/>
  <c r="Y475" i="3"/>
  <c r="X522" i="3"/>
  <c r="C499" i="3"/>
  <c r="C494" i="3"/>
  <c r="C484" i="3"/>
  <c r="C116" i="3"/>
  <c r="C476" i="3" s="1"/>
  <c r="Z523" i="3"/>
  <c r="Z521" i="3"/>
  <c r="Z187" i="3"/>
  <c r="Z519" i="3"/>
  <c r="D507" i="3"/>
  <c r="D501" i="3"/>
  <c r="D498" i="3"/>
  <c r="D149" i="3"/>
  <c r="D496" i="3"/>
  <c r="D485" i="3"/>
  <c r="D483" i="3"/>
  <c r="D477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187" i="3"/>
  <c r="E519" i="3"/>
  <c r="F523" i="3"/>
  <c r="F521" i="3"/>
  <c r="F187" i="3"/>
  <c r="F519" i="3"/>
  <c r="F498" i="2"/>
  <c r="F497" i="2" s="1"/>
  <c r="F608" i="2" s="1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4" i="3"/>
  <c r="U116" i="3"/>
  <c r="U476" i="3" s="1"/>
  <c r="V494" i="3"/>
  <c r="V116" i="3"/>
  <c r="V476" i="3" s="1"/>
  <c r="V474" i="3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8" i="3"/>
  <c r="AB495" i="3"/>
  <c r="AB496" i="3"/>
  <c r="AB485" i="3"/>
  <c r="AB483" i="3"/>
  <c r="AB479" i="3"/>
  <c r="AB477" i="3"/>
  <c r="AB475" i="3"/>
  <c r="AB473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9" i="3"/>
  <c r="AD494" i="3"/>
  <c r="AD484" i="3"/>
  <c r="AD116" i="3"/>
  <c r="AD476" i="3" s="1"/>
  <c r="Y523" i="3"/>
  <c r="Y521" i="3"/>
  <c r="Y187" i="3"/>
  <c r="Y519" i="3"/>
  <c r="X507" i="3"/>
  <c r="X501" i="3"/>
  <c r="X498" i="3"/>
  <c r="X149" i="3"/>
  <c r="X496" i="3"/>
  <c r="X485" i="3"/>
  <c r="X483" i="3"/>
  <c r="X477" i="3"/>
  <c r="X475" i="3"/>
  <c r="X473" i="3"/>
  <c r="C522" i="3"/>
  <c r="Z499" i="3"/>
  <c r="Z494" i="3"/>
  <c r="Z484" i="3"/>
  <c r="Z116" i="3"/>
  <c r="Z476" i="3" s="1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50" i="5"/>
  <c r="C36" i="5"/>
  <c r="AD62" i="5"/>
  <c r="AD60" i="5" s="1"/>
  <c r="AD462" i="5" s="1"/>
  <c r="AD47" i="5"/>
  <c r="AD14" i="5"/>
  <c r="AA103" i="2"/>
  <c r="AA94" i="2"/>
  <c r="AA91" i="2" s="1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9" i="5"/>
  <c r="K56" i="1"/>
  <c r="K53" i="1" s="1"/>
  <c r="K461" i="1" s="1"/>
  <c r="K9" i="1"/>
  <c r="U84" i="5"/>
  <c r="U81" i="5" s="1"/>
  <c r="U50" i="5"/>
  <c r="U36" i="5"/>
  <c r="AE9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91" i="5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81" i="5"/>
  <c r="C70" i="5"/>
  <c r="C62" i="5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9" i="3" s="1"/>
  <c r="C68" i="3" s="1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L35" i="1" s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60" i="5"/>
  <c r="C462" i="5" s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47" i="1"/>
  <c r="H36" i="1"/>
  <c r="J9" i="5"/>
  <c r="AB56" i="1"/>
  <c r="AB53" i="1" s="1"/>
  <c r="AB461" i="1" s="1"/>
  <c r="AB9" i="1"/>
  <c r="Y470" i="2"/>
  <c r="G9" i="5"/>
  <c r="W84" i="5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9" i="5"/>
  <c r="Y56" i="1"/>
  <c r="Y53" i="1" s="1"/>
  <c r="Y461" i="1" s="1"/>
  <c r="Y9" i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60" i="1"/>
  <c r="H462" i="1" s="1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70" i="2"/>
  <c r="Z9" i="5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81" i="5"/>
  <c r="W70" i="5"/>
  <c r="W69" i="5" s="1"/>
  <c r="W68" i="5" s="1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60" i="5"/>
  <c r="L462" i="5" s="1"/>
  <c r="L9" i="5"/>
  <c r="M56" i="1"/>
  <c r="M53" i="1" s="1"/>
  <c r="M461" i="1" s="1"/>
  <c r="M9" i="1"/>
  <c r="J56" i="1"/>
  <c r="J53" i="1" s="1"/>
  <c r="J461" i="1" s="1"/>
  <c r="J9" i="1"/>
  <c r="U470" i="2"/>
  <c r="U81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AD91" i="2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AD80" i="1" s="1"/>
  <c r="AD465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60" i="1"/>
  <c r="G462" i="1" s="1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7" i="3"/>
  <c r="P94" i="3"/>
  <c r="P91" i="3" s="1"/>
  <c r="AD470" i="3"/>
  <c r="AD50" i="3"/>
  <c r="AD32" i="3"/>
  <c r="AD14" i="3"/>
  <c r="O107" i="3"/>
  <c r="O469" i="3" s="1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84" i="3"/>
  <c r="AA81" i="3" s="1"/>
  <c r="AA39" i="3"/>
  <c r="AA17" i="3"/>
  <c r="M70" i="3"/>
  <c r="M62" i="3"/>
  <c r="M60" i="3" s="1"/>
  <c r="M47" i="3"/>
  <c r="M36" i="3"/>
  <c r="J17" i="3"/>
  <c r="AE62" i="3"/>
  <c r="AE60" i="3" s="1"/>
  <c r="AE47" i="3"/>
  <c r="X107" i="3"/>
  <c r="X469" i="3" s="1"/>
  <c r="K9" i="3"/>
  <c r="AB107" i="3"/>
  <c r="AB469" i="3" s="1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84" i="3"/>
  <c r="AE81" i="3" s="1"/>
  <c r="AE39" i="3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53" i="3" s="1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84" i="3"/>
  <c r="R81" i="3" s="1"/>
  <c r="R39" i="3"/>
  <c r="R17" i="3"/>
  <c r="R470" i="3"/>
  <c r="R50" i="3"/>
  <c r="R32" i="3"/>
  <c r="R14" i="3"/>
  <c r="U107" i="3"/>
  <c r="U469" i="3" s="1"/>
  <c r="T36" i="3"/>
  <c r="U575" i="3"/>
  <c r="U632" i="3" s="1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84" i="3"/>
  <c r="H81" i="3" s="1"/>
  <c r="H39" i="3"/>
  <c r="H17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AE8" i="1" l="1"/>
  <c r="Q8" i="1"/>
  <c r="N112" i="3"/>
  <c r="Z497" i="2"/>
  <c r="Z608" i="2" s="1"/>
  <c r="AA497" i="2"/>
  <c r="AA608" i="2" s="1"/>
  <c r="G499" i="3"/>
  <c r="R461" i="3"/>
  <c r="Q80" i="1"/>
  <c r="Q465" i="1" s="1"/>
  <c r="C101" i="71"/>
  <c r="D101" i="71" s="1"/>
  <c r="C86" i="70"/>
  <c r="D131" i="70"/>
  <c r="D33" i="70"/>
  <c r="D108" i="70"/>
  <c r="D127" i="70"/>
  <c r="D151" i="70"/>
  <c r="D102" i="70"/>
  <c r="D136" i="70"/>
  <c r="D141" i="70"/>
  <c r="D144" i="70"/>
  <c r="D116" i="70"/>
  <c r="D21" i="70"/>
  <c r="D18" i="70"/>
  <c r="D139" i="70"/>
  <c r="D152" i="70"/>
  <c r="D114" i="70"/>
  <c r="D67" i="70"/>
  <c r="C24" i="71"/>
  <c r="D24" i="71" s="1"/>
  <c r="C16" i="70"/>
  <c r="AE474" i="3"/>
  <c r="C165" i="70"/>
  <c r="C74" i="71"/>
  <c r="D74" i="71" s="1"/>
  <c r="AE473" i="3"/>
  <c r="C73" i="71"/>
  <c r="D73" i="71" s="1"/>
  <c r="C65" i="70"/>
  <c r="D112" i="70"/>
  <c r="D3" i="71"/>
  <c r="D126" i="70"/>
  <c r="D121" i="70"/>
  <c r="D156" i="70"/>
  <c r="D134" i="70"/>
  <c r="D130" i="70"/>
  <c r="D138" i="70"/>
  <c r="D117" i="70"/>
  <c r="D133" i="70"/>
  <c r="D142" i="70"/>
  <c r="D113" i="70"/>
  <c r="D20" i="70"/>
  <c r="C62" i="70"/>
  <c r="C100" i="71"/>
  <c r="D100" i="71" s="1"/>
  <c r="C75" i="71"/>
  <c r="D75" i="71" s="1"/>
  <c r="C115" i="70"/>
  <c r="D25" i="70"/>
  <c r="D105" i="70"/>
  <c r="D72" i="70"/>
  <c r="D111" i="70"/>
  <c r="D154" i="70"/>
  <c r="D143" i="70"/>
  <c r="D12" i="70"/>
  <c r="D64" i="70"/>
  <c r="D32" i="70"/>
  <c r="D119" i="70"/>
  <c r="D132" i="70"/>
  <c r="D106" i="70"/>
  <c r="D155" i="70"/>
  <c r="D118" i="70"/>
  <c r="C15" i="70"/>
  <c r="C23" i="71"/>
  <c r="D23" i="71" s="1"/>
  <c r="D129" i="70"/>
  <c r="D137" i="70"/>
  <c r="D89" i="70"/>
  <c r="D26" i="70"/>
  <c r="D140" i="70"/>
  <c r="D128" i="70"/>
  <c r="D122" i="70"/>
  <c r="D145" i="70"/>
  <c r="D95" i="70"/>
  <c r="D59" i="70"/>
  <c r="D120" i="70"/>
  <c r="AA149" i="3"/>
  <c r="W299" i="65"/>
  <c r="M80" i="5"/>
  <c r="M465" i="5" s="1"/>
  <c r="H149" i="3"/>
  <c r="AA299" i="65"/>
  <c r="AB80" i="3"/>
  <c r="O69" i="2"/>
  <c r="O68" i="2" s="1"/>
  <c r="G497" i="2"/>
  <c r="G608" i="2" s="1"/>
  <c r="K299" i="65"/>
  <c r="V149" i="3"/>
  <c r="AB149" i="3"/>
  <c r="L8" i="5"/>
  <c r="W498" i="3"/>
  <c r="F149" i="3"/>
  <c r="G299" i="65"/>
  <c r="E299" i="65"/>
  <c r="U35" i="3"/>
  <c r="V19" i="67" s="1"/>
  <c r="Y35" i="1"/>
  <c r="I8" i="1"/>
  <c r="O8" i="1"/>
  <c r="C69" i="5"/>
  <c r="C68" i="5" s="1"/>
  <c r="W497" i="2"/>
  <c r="W608" i="2" s="1"/>
  <c r="AB497" i="2"/>
  <c r="AB608" i="2" s="1"/>
  <c r="N497" i="2"/>
  <c r="N608" i="2" s="1"/>
  <c r="X112" i="3"/>
  <c r="AC149" i="3"/>
  <c r="U149" i="3"/>
  <c r="P35" i="2"/>
  <c r="AB476" i="3"/>
  <c r="AB112" i="3"/>
  <c r="Z620" i="65"/>
  <c r="Z613" i="65" s="1"/>
  <c r="Z659" i="65" s="1"/>
  <c r="Z524" i="65"/>
  <c r="F620" i="65"/>
  <c r="F613" i="65" s="1"/>
  <c r="F659" i="65" s="1"/>
  <c r="F524" i="65"/>
  <c r="I35" i="1"/>
  <c r="AE497" i="2"/>
  <c r="AE608" i="2" s="1"/>
  <c r="X497" i="2"/>
  <c r="X608" i="2" s="1"/>
  <c r="AC112" i="2"/>
  <c r="E520" i="3"/>
  <c r="E612" i="3" s="1"/>
  <c r="R497" i="2"/>
  <c r="R608" i="2" s="1"/>
  <c r="P497" i="3"/>
  <c r="P608" i="3" s="1"/>
  <c r="H112" i="3"/>
  <c r="F122" i="2"/>
  <c r="K111" i="65"/>
  <c r="O463" i="65"/>
  <c r="O602" i="65" s="1"/>
  <c r="C463" i="65"/>
  <c r="C602" i="65" s="1"/>
  <c r="K613" i="65"/>
  <c r="K659" i="65" s="1"/>
  <c r="W111" i="65"/>
  <c r="Z299" i="65"/>
  <c r="AD620" i="65"/>
  <c r="AD613" i="65" s="1"/>
  <c r="AD659" i="65" s="1"/>
  <c r="AD524" i="65"/>
  <c r="C191" i="40"/>
  <c r="Z80" i="2"/>
  <c r="Z465" i="2" s="1"/>
  <c r="AC604" i="65"/>
  <c r="AC658" i="65" s="1"/>
  <c r="J620" i="65"/>
  <c r="J613" i="65" s="1"/>
  <c r="J659" i="65" s="1"/>
  <c r="J524" i="65"/>
  <c r="D80" i="1"/>
  <c r="D465" i="1" s="1"/>
  <c r="D112" i="2"/>
  <c r="U112" i="2"/>
  <c r="K67" i="65"/>
  <c r="M35" i="1"/>
  <c r="V499" i="3"/>
  <c r="T497" i="2"/>
  <c r="T608" i="2" s="1"/>
  <c r="L497" i="2"/>
  <c r="L608" i="2" s="1"/>
  <c r="AE463" i="65"/>
  <c r="AE602" i="65" s="1"/>
  <c r="L633" i="65"/>
  <c r="L661" i="65" s="1"/>
  <c r="Y112" i="3"/>
  <c r="R620" i="65"/>
  <c r="R613" i="65" s="1"/>
  <c r="R659" i="65" s="1"/>
  <c r="R524" i="65"/>
  <c r="AB462" i="3"/>
  <c r="AC15" i="69"/>
  <c r="AC15" i="67"/>
  <c r="T459" i="3"/>
  <c r="U10" i="69"/>
  <c r="U10" i="67"/>
  <c r="U97" i="67" s="1"/>
  <c r="R462" i="3"/>
  <c r="S15" i="69"/>
  <c r="S15" i="67"/>
  <c r="Y459" i="3"/>
  <c r="Z10" i="69"/>
  <c r="Z10" i="67"/>
  <c r="Z97" i="67" s="1"/>
  <c r="U462" i="3"/>
  <c r="V15" i="69"/>
  <c r="V15" i="67"/>
  <c r="U459" i="3"/>
  <c r="V10" i="69"/>
  <c r="V10" i="67"/>
  <c r="V97" i="67" s="1"/>
  <c r="S14" i="69"/>
  <c r="S14" i="67"/>
  <c r="G462" i="3"/>
  <c r="H15" i="69"/>
  <c r="H15" i="67"/>
  <c r="N462" i="3"/>
  <c r="O15" i="69"/>
  <c r="O15" i="67"/>
  <c r="G53" i="3"/>
  <c r="H14" i="69"/>
  <c r="H14" i="67"/>
  <c r="J21" i="69"/>
  <c r="J21" i="67"/>
  <c r="S53" i="3"/>
  <c r="T14" i="69"/>
  <c r="T14" i="67"/>
  <c r="AA459" i="3"/>
  <c r="AB10" i="69"/>
  <c r="AB10" i="67"/>
  <c r="AB97" i="67" s="1"/>
  <c r="P462" i="3"/>
  <c r="Q15" i="69"/>
  <c r="Q15" i="67"/>
  <c r="G459" i="3"/>
  <c r="H10" i="69"/>
  <c r="H10" i="67"/>
  <c r="H97" i="67" s="1"/>
  <c r="P53" i="3"/>
  <c r="Q14" i="69"/>
  <c r="Q14" i="67"/>
  <c r="AD53" i="3"/>
  <c r="AD461" i="3" s="1"/>
  <c r="AE14" i="69"/>
  <c r="AE14" i="67"/>
  <c r="O459" i="3"/>
  <c r="P10" i="69"/>
  <c r="P10" i="67"/>
  <c r="P97" i="67" s="1"/>
  <c r="T21" i="69"/>
  <c r="T21" i="67"/>
  <c r="O53" i="3"/>
  <c r="P14" i="69"/>
  <c r="P14" i="67"/>
  <c r="AE21" i="69"/>
  <c r="AE21" i="67"/>
  <c r="T462" i="3"/>
  <c r="U15" i="69"/>
  <c r="U15" i="67"/>
  <c r="S21" i="69"/>
  <c r="S21" i="67"/>
  <c r="W21" i="69"/>
  <c r="W21" i="67"/>
  <c r="N459" i="3"/>
  <c r="O10" i="69"/>
  <c r="O10" i="67"/>
  <c r="O97" i="67" s="1"/>
  <c r="Y462" i="3"/>
  <c r="Z15" i="69"/>
  <c r="Z15" i="67"/>
  <c r="I462" i="3"/>
  <c r="J15" i="69"/>
  <c r="J15" i="67"/>
  <c r="Y53" i="3"/>
  <c r="Z14" i="69"/>
  <c r="Z14" i="67"/>
  <c r="K21" i="69"/>
  <c r="K21" i="67"/>
  <c r="V459" i="3"/>
  <c r="W10" i="69"/>
  <c r="W10" i="67"/>
  <c r="W97" i="67" s="1"/>
  <c r="R21" i="69"/>
  <c r="R21" i="67"/>
  <c r="M459" i="3"/>
  <c r="N10" i="69"/>
  <c r="N10" i="67"/>
  <c r="AC462" i="3"/>
  <c r="AD15" i="69"/>
  <c r="AD15" i="67"/>
  <c r="N21" i="69"/>
  <c r="N21" i="67"/>
  <c r="Z459" i="3"/>
  <c r="AA10" i="69"/>
  <c r="AA10" i="67"/>
  <c r="AA97" i="67" s="1"/>
  <c r="X459" i="3"/>
  <c r="Y10" i="67"/>
  <c r="Y97" i="67" s="1"/>
  <c r="Y10" i="69"/>
  <c r="E459" i="3"/>
  <c r="F10" i="69"/>
  <c r="F10" i="67"/>
  <c r="F97" i="67" s="1"/>
  <c r="AC53" i="3"/>
  <c r="AD14" i="69"/>
  <c r="AD14" i="67"/>
  <c r="F53" i="3"/>
  <c r="G14" i="69"/>
  <c r="G14" i="67"/>
  <c r="X21" i="69"/>
  <c r="X21" i="67"/>
  <c r="L459" i="3"/>
  <c r="M10" i="69"/>
  <c r="M10" i="67"/>
  <c r="M97" i="67" s="1"/>
  <c r="S462" i="3"/>
  <c r="T15" i="69"/>
  <c r="T15" i="67"/>
  <c r="AD462" i="3"/>
  <c r="AE15" i="69"/>
  <c r="AE15" i="67"/>
  <c r="D21" i="68"/>
  <c r="D21" i="66"/>
  <c r="AE53" i="1"/>
  <c r="AE461" i="1" s="1"/>
  <c r="G14" i="68"/>
  <c r="G14" i="66"/>
  <c r="D35" i="1"/>
  <c r="C462" i="3"/>
  <c r="D15" i="69"/>
  <c r="D15" i="67"/>
  <c r="C53" i="3"/>
  <c r="D14" i="69"/>
  <c r="D14" i="67"/>
  <c r="AE462" i="5"/>
  <c r="F15" i="66"/>
  <c r="F15" i="68"/>
  <c r="O112" i="3"/>
  <c r="AE98" i="67"/>
  <c r="M98" i="67"/>
  <c r="W98" i="67"/>
  <c r="AB98" i="67"/>
  <c r="Q98" i="67"/>
  <c r="K98" i="67"/>
  <c r="P98" i="67"/>
  <c r="I21" i="69"/>
  <c r="I21" i="67"/>
  <c r="R459" i="3"/>
  <c r="S10" i="69"/>
  <c r="S10" i="67"/>
  <c r="S97" i="67" s="1"/>
  <c r="I459" i="3"/>
  <c r="J10" i="69"/>
  <c r="J10" i="67"/>
  <c r="Q459" i="3"/>
  <c r="R10" i="69"/>
  <c r="R10" i="67"/>
  <c r="D459" i="3"/>
  <c r="E10" i="69"/>
  <c r="E10" i="67"/>
  <c r="E97" i="67" s="1"/>
  <c r="AB465" i="3"/>
  <c r="AC17" i="69"/>
  <c r="AC17" i="67"/>
  <c r="M53" i="3"/>
  <c r="N14" i="69"/>
  <c r="N14" i="67"/>
  <c r="Z53" i="3"/>
  <c r="AA14" i="69"/>
  <c r="AA14" i="67"/>
  <c r="L21" i="69"/>
  <c r="L21" i="67"/>
  <c r="AE462" i="2"/>
  <c r="D15" i="68"/>
  <c r="D15" i="66"/>
  <c r="G21" i="68"/>
  <c r="G21" i="66"/>
  <c r="AE53" i="5"/>
  <c r="AE461" i="5" s="1"/>
  <c r="F14" i="66"/>
  <c r="F14" i="68"/>
  <c r="D16" i="69"/>
  <c r="D16" i="67"/>
  <c r="E98" i="67"/>
  <c r="F98" i="67"/>
  <c r="O98" i="67"/>
  <c r="D98" i="67"/>
  <c r="I98" i="67"/>
  <c r="X98" i="67"/>
  <c r="V19" i="69"/>
  <c r="V462" i="3"/>
  <c r="W15" i="69"/>
  <c r="W15" i="67"/>
  <c r="Y21" i="69"/>
  <c r="Y21" i="67"/>
  <c r="J462" i="3"/>
  <c r="K15" i="69"/>
  <c r="K15" i="67"/>
  <c r="Q462" i="3"/>
  <c r="R15" i="69"/>
  <c r="R15" i="67"/>
  <c r="J53" i="3"/>
  <c r="K14" i="69"/>
  <c r="K14" i="67"/>
  <c r="J459" i="3"/>
  <c r="K10" i="69"/>
  <c r="K10" i="67"/>
  <c r="K97" i="67" s="1"/>
  <c r="M462" i="3"/>
  <c r="N15" i="69"/>
  <c r="N15" i="67"/>
  <c r="P459" i="3"/>
  <c r="Q10" i="69"/>
  <c r="Q10" i="67"/>
  <c r="Q97" i="67" s="1"/>
  <c r="AB21" i="69"/>
  <c r="AB21" i="67"/>
  <c r="S459" i="3"/>
  <c r="T10" i="69"/>
  <c r="T10" i="67"/>
  <c r="T97" i="67" s="1"/>
  <c r="AA53" i="3"/>
  <c r="AB14" i="69"/>
  <c r="AB14" i="67"/>
  <c r="W459" i="3"/>
  <c r="X10" i="69"/>
  <c r="X10" i="67"/>
  <c r="X97" i="67" s="1"/>
  <c r="W462" i="3"/>
  <c r="X15" i="69"/>
  <c r="X15" i="67"/>
  <c r="AC459" i="3"/>
  <c r="AD10" i="69"/>
  <c r="AD10" i="67"/>
  <c r="AD97" i="67" s="1"/>
  <c r="AD459" i="3"/>
  <c r="AE10" i="69"/>
  <c r="AE10" i="67"/>
  <c r="AE97" i="67" s="1"/>
  <c r="F459" i="3"/>
  <c r="G10" i="69"/>
  <c r="G10" i="67"/>
  <c r="G97" i="67" s="1"/>
  <c r="H459" i="3"/>
  <c r="I10" i="69"/>
  <c r="I10" i="67"/>
  <c r="I97" i="67" s="1"/>
  <c r="H462" i="3"/>
  <c r="I15" i="69"/>
  <c r="I15" i="67"/>
  <c r="T53" i="3"/>
  <c r="U14" i="69"/>
  <c r="U14" i="67"/>
  <c r="V21" i="69"/>
  <c r="V21" i="67"/>
  <c r="U53" i="3"/>
  <c r="V14" i="69"/>
  <c r="V14" i="67"/>
  <c r="X462" i="3"/>
  <c r="Y15" i="69"/>
  <c r="Y15" i="67"/>
  <c r="AE53" i="3"/>
  <c r="AE461" i="3" s="1"/>
  <c r="AF14" i="69"/>
  <c r="AF14" i="67"/>
  <c r="H21" i="69"/>
  <c r="H21" i="67"/>
  <c r="X53" i="3"/>
  <c r="Y14" i="69"/>
  <c r="Y14" i="67"/>
  <c r="O21" i="69"/>
  <c r="O21" i="67"/>
  <c r="N8" i="3"/>
  <c r="AE459" i="3"/>
  <c r="AF10" i="69"/>
  <c r="AF10" i="67"/>
  <c r="AF97" i="67" s="1"/>
  <c r="F21" i="69"/>
  <c r="F21" i="67"/>
  <c r="AB459" i="3"/>
  <c r="AC10" i="67"/>
  <c r="AC97" i="67" s="1"/>
  <c r="AC10" i="69"/>
  <c r="AF21" i="69"/>
  <c r="AF21" i="67"/>
  <c r="E53" i="3"/>
  <c r="F14" i="69"/>
  <c r="F14" i="67"/>
  <c r="E21" i="69"/>
  <c r="E21" i="67"/>
  <c r="AA462" i="3"/>
  <c r="AB15" i="69"/>
  <c r="AB15" i="67"/>
  <c r="AA21" i="69"/>
  <c r="AA21" i="67"/>
  <c r="D53" i="3"/>
  <c r="E14" i="69"/>
  <c r="E14" i="67"/>
  <c r="Q21" i="69"/>
  <c r="Q21" i="67"/>
  <c r="K459" i="3"/>
  <c r="L10" i="69"/>
  <c r="L10" i="67"/>
  <c r="L97" i="67" s="1"/>
  <c r="L53" i="3"/>
  <c r="M14" i="69"/>
  <c r="M14" i="67"/>
  <c r="G21" i="69"/>
  <c r="G21" i="67"/>
  <c r="K462" i="3"/>
  <c r="L15" i="69"/>
  <c r="L15" i="67"/>
  <c r="W53" i="3"/>
  <c r="X14" i="69"/>
  <c r="X14" i="67"/>
  <c r="P21" i="69"/>
  <c r="P21" i="67"/>
  <c r="AC21" i="69"/>
  <c r="AC21" i="67"/>
  <c r="K53" i="3"/>
  <c r="L14" i="69"/>
  <c r="L14" i="67"/>
  <c r="M21" i="69"/>
  <c r="M21" i="67"/>
  <c r="AE459" i="2"/>
  <c r="D10" i="68"/>
  <c r="D10" i="66"/>
  <c r="T8" i="5"/>
  <c r="N69" i="5"/>
  <c r="N68" i="5" s="1"/>
  <c r="AE462" i="1"/>
  <c r="G15" i="66"/>
  <c r="G15" i="68"/>
  <c r="AE459" i="1"/>
  <c r="G10" i="66"/>
  <c r="G10" i="68"/>
  <c r="Y8" i="1"/>
  <c r="X80" i="5"/>
  <c r="X465" i="5" s="1"/>
  <c r="R299" i="65"/>
  <c r="AC98" i="67"/>
  <c r="AD98" i="67"/>
  <c r="G98" i="67"/>
  <c r="L98" i="67"/>
  <c r="AF98" i="67"/>
  <c r="Q53" i="3"/>
  <c r="R14" i="69"/>
  <c r="R14" i="67"/>
  <c r="H53" i="3"/>
  <c r="I14" i="69"/>
  <c r="I14" i="67"/>
  <c r="U21" i="69"/>
  <c r="U21" i="67"/>
  <c r="Z21" i="69"/>
  <c r="Z21" i="67"/>
  <c r="V53" i="3"/>
  <c r="W14" i="69"/>
  <c r="W14" i="67"/>
  <c r="N53" i="3"/>
  <c r="O14" i="69"/>
  <c r="O14" i="67"/>
  <c r="E462" i="3"/>
  <c r="F15" i="69"/>
  <c r="F15" i="67"/>
  <c r="AD21" i="69"/>
  <c r="AD21" i="67"/>
  <c r="AE462" i="3"/>
  <c r="AF15" i="69"/>
  <c r="AF15" i="67"/>
  <c r="D462" i="3"/>
  <c r="E15" i="69"/>
  <c r="E15" i="67"/>
  <c r="I53" i="3"/>
  <c r="J14" i="69"/>
  <c r="J14" i="67"/>
  <c r="Z462" i="3"/>
  <c r="AA15" i="69"/>
  <c r="AA15" i="67"/>
  <c r="AB53" i="3"/>
  <c r="AC14" i="69"/>
  <c r="AC14" i="67"/>
  <c r="F462" i="3"/>
  <c r="G15" i="69"/>
  <c r="G15" i="67"/>
  <c r="O462" i="3"/>
  <c r="P15" i="69"/>
  <c r="P15" i="67"/>
  <c r="L462" i="3"/>
  <c r="M15" i="69"/>
  <c r="M15" i="67"/>
  <c r="AE53" i="2"/>
  <c r="AE461" i="2" s="1"/>
  <c r="D14" i="66"/>
  <c r="D14" i="68"/>
  <c r="G12" i="68"/>
  <c r="G11" i="68" s="1"/>
  <c r="G12" i="66"/>
  <c r="G11" i="66" s="1"/>
  <c r="G16" i="68"/>
  <c r="G16" i="66"/>
  <c r="AE459" i="5"/>
  <c r="F10" i="66"/>
  <c r="F10" i="68"/>
  <c r="D21" i="69"/>
  <c r="D21" i="67"/>
  <c r="F21" i="68"/>
  <c r="F21" i="66"/>
  <c r="C459" i="3"/>
  <c r="D10" i="69"/>
  <c r="D10" i="67"/>
  <c r="D97" i="67" s="1"/>
  <c r="U98" i="67"/>
  <c r="V98" i="67"/>
  <c r="T98" i="67"/>
  <c r="Y98" i="67"/>
  <c r="Z98" i="67"/>
  <c r="S98" i="67"/>
  <c r="H98" i="67"/>
  <c r="AA98" i="67"/>
  <c r="T299" i="65"/>
  <c r="U299" i="65"/>
  <c r="P299" i="65"/>
  <c r="T112" i="3"/>
  <c r="D112" i="3"/>
  <c r="P112" i="3"/>
  <c r="P69" i="5"/>
  <c r="P68" i="5" s="1"/>
  <c r="X80" i="1"/>
  <c r="X465" i="1" s="1"/>
  <c r="M35" i="5"/>
  <c r="N35" i="2"/>
  <c r="O35" i="2"/>
  <c r="M69" i="2"/>
  <c r="M68" i="2" s="1"/>
  <c r="Z8" i="1"/>
  <c r="C35" i="3"/>
  <c r="F35" i="3"/>
  <c r="Y80" i="3"/>
  <c r="J80" i="5"/>
  <c r="J465" i="5" s="1"/>
  <c r="N8" i="5"/>
  <c r="P8" i="5"/>
  <c r="V8" i="5"/>
  <c r="M8" i="5"/>
  <c r="Z69" i="3"/>
  <c r="Z68" i="3" s="1"/>
  <c r="S8" i="2"/>
  <c r="AE8" i="3"/>
  <c r="G35" i="3"/>
  <c r="G8" i="1"/>
  <c r="S69" i="2"/>
  <c r="S68" i="2" s="1"/>
  <c r="S464" i="2" s="1"/>
  <c r="W8" i="5"/>
  <c r="W458" i="5" s="1"/>
  <c r="D69" i="5"/>
  <c r="D68" i="5" s="1"/>
  <c r="D464" i="5" s="1"/>
  <c r="AE80" i="5"/>
  <c r="D35" i="2"/>
  <c r="AD35" i="2"/>
  <c r="X35" i="3"/>
  <c r="K8" i="3"/>
  <c r="I80" i="2"/>
  <c r="I465" i="2" s="1"/>
  <c r="G69" i="5"/>
  <c r="G68" i="5" s="1"/>
  <c r="AC8" i="1"/>
  <c r="C35" i="1"/>
  <c r="C31" i="1" s="1"/>
  <c r="C460" i="1" s="1"/>
  <c r="C80" i="1"/>
  <c r="C465" i="1" s="1"/>
  <c r="P69" i="2"/>
  <c r="P68" i="2" s="1"/>
  <c r="X299" i="65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H442" i="3"/>
  <c r="H586" i="3" s="1"/>
  <c r="H586" i="2"/>
  <c r="H643" i="2" s="1"/>
  <c r="N290" i="3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AB290" i="3"/>
  <c r="M290" i="3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9"/>
  <c r="O170" i="3"/>
  <c r="O512" i="3" s="1"/>
  <c r="O512" i="39"/>
  <c r="O155" i="3"/>
  <c r="O154" i="39"/>
  <c r="O503" i="39"/>
  <c r="O502" i="39" s="1"/>
  <c r="Q169" i="3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W160" i="39" s="1"/>
  <c r="W111" i="39" s="1"/>
  <c r="W4" i="39" s="1"/>
  <c r="Y171" i="3"/>
  <c r="Y513" i="3" s="1"/>
  <c r="Y513" i="39"/>
  <c r="AA172" i="3"/>
  <c r="AA514" i="3" s="1"/>
  <c r="AA514" i="39"/>
  <c r="AA162" i="3"/>
  <c r="AA161" i="39"/>
  <c r="AC171" i="3"/>
  <c r="AC513" i="3" s="1"/>
  <c r="AC513" i="39"/>
  <c r="AE172" i="3"/>
  <c r="AE514" i="39"/>
  <c r="AE162" i="3"/>
  <c r="AE161" i="39"/>
  <c r="AE160" i="39" s="1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9"/>
  <c r="E164" i="3"/>
  <c r="I171" i="3"/>
  <c r="I513" i="3" s="1"/>
  <c r="I513" i="39"/>
  <c r="C169" i="3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518" i="1" s="1"/>
  <c r="AE515" i="1" s="1"/>
  <c r="AE611" i="1" s="1"/>
  <c r="AE435" i="3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U160" i="39" s="1"/>
  <c r="U111" i="39" s="1"/>
  <c r="U4" i="39" s="1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9"/>
  <c r="Z170" i="3"/>
  <c r="Z512" i="3" s="1"/>
  <c r="Z512" i="39"/>
  <c r="Z155" i="3"/>
  <c r="Z503" i="39"/>
  <c r="Z502" i="39" s="1"/>
  <c r="Z154" i="39"/>
  <c r="AB169" i="3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D142" i="3"/>
  <c r="D490" i="5"/>
  <c r="D141" i="5"/>
  <c r="V136" i="3"/>
  <c r="D183" i="3"/>
  <c r="D182" i="1"/>
  <c r="D518" i="1" s="1"/>
  <c r="D515" i="1" s="1"/>
  <c r="D611" i="1" s="1"/>
  <c r="J132" i="3"/>
  <c r="S142" i="3"/>
  <c r="S141" i="5"/>
  <c r="S490" i="5"/>
  <c r="S489" i="5" s="1"/>
  <c r="S607" i="5" s="1"/>
  <c r="AA136" i="3"/>
  <c r="T136" i="3"/>
  <c r="I136" i="3"/>
  <c r="Z183" i="3"/>
  <c r="Z182" i="1"/>
  <c r="Z518" i="1" s="1"/>
  <c r="Z515" i="1" s="1"/>
  <c r="Z611" i="1" s="1"/>
  <c r="I488" i="1"/>
  <c r="N125" i="3"/>
  <c r="N481" i="3" s="1"/>
  <c r="N481" i="1"/>
  <c r="Y183" i="3"/>
  <c r="Y182" i="1"/>
  <c r="E488" i="1"/>
  <c r="G125" i="3"/>
  <c r="G481" i="3" s="1"/>
  <c r="G481" i="1"/>
  <c r="C183" i="3"/>
  <c r="C182" i="1"/>
  <c r="H488" i="1"/>
  <c r="O125" i="3"/>
  <c r="O481" i="3" s="1"/>
  <c r="O481" i="1"/>
  <c r="S183" i="3"/>
  <c r="S182" i="1"/>
  <c r="S518" i="1" s="1"/>
  <c r="S515" i="1" s="1"/>
  <c r="S611" i="1" s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AE259" i="3"/>
  <c r="T546" i="1"/>
  <c r="T287" i="1"/>
  <c r="T267" i="3"/>
  <c r="T237" i="1"/>
  <c r="T230" i="1" s="1"/>
  <c r="T534" i="1" s="1"/>
  <c r="O548" i="1"/>
  <c r="O271" i="3"/>
  <c r="O245" i="3"/>
  <c r="O244" i="1"/>
  <c r="O240" i="1" s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N531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V586" i="5"/>
  <c r="V643" i="5" s="1"/>
  <c r="AC444" i="3"/>
  <c r="AC588" i="3" s="1"/>
  <c r="AC588" i="2"/>
  <c r="AC645" i="2" s="1"/>
  <c r="T440" i="5"/>
  <c r="T585" i="5"/>
  <c r="G139" i="3"/>
  <c r="Q290" i="3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K290" i="3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9"/>
  <c r="W170" i="3"/>
  <c r="W512" i="3" s="1"/>
  <c r="W512" i="39"/>
  <c r="W155" i="3"/>
  <c r="W503" i="39"/>
  <c r="W502" i="39" s="1"/>
  <c r="W154" i="39"/>
  <c r="Y169" i="3"/>
  <c r="Y511" i="39"/>
  <c r="AA170" i="3"/>
  <c r="AA512" i="3" s="1"/>
  <c r="AA512" i="39"/>
  <c r="AA155" i="3"/>
  <c r="AA503" i="39"/>
  <c r="AA502" i="39" s="1"/>
  <c r="AA154" i="39"/>
  <c r="AC169" i="3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9"/>
  <c r="D164" i="3"/>
  <c r="G171" i="3"/>
  <c r="G513" i="3" s="1"/>
  <c r="G513" i="39"/>
  <c r="I169" i="3"/>
  <c r="I511" i="39"/>
  <c r="C164" i="3"/>
  <c r="H171" i="3"/>
  <c r="H513" i="3" s="1"/>
  <c r="H513" i="39"/>
  <c r="L172" i="3"/>
  <c r="L514" i="3" s="1"/>
  <c r="L514" i="39"/>
  <c r="L162" i="3"/>
  <c r="L161" i="39"/>
  <c r="N171" i="3"/>
  <c r="N513" i="3" s="1"/>
  <c r="N513" i="39"/>
  <c r="P172" i="3"/>
  <c r="P514" i="3" s="1"/>
  <c r="P514" i="39"/>
  <c r="P162" i="3"/>
  <c r="P161" i="39"/>
  <c r="P509" i="39" s="1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X509" i="39" s="1"/>
  <c r="Z171" i="3"/>
  <c r="Z513" i="3" s="1"/>
  <c r="Z513" i="39"/>
  <c r="AB172" i="3"/>
  <c r="AB514" i="3" s="1"/>
  <c r="AB514" i="39"/>
  <c r="AB162" i="3"/>
  <c r="AB161" i="39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O517" i="41" s="1"/>
  <c r="O515" i="41" s="1"/>
  <c r="O611" i="41" s="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5"/>
  <c r="J429" i="3"/>
  <c r="G578" i="5"/>
  <c r="G635" i="5" s="1"/>
  <c r="D435" i="3"/>
  <c r="D434" i="5"/>
  <c r="D580" i="5" s="1"/>
  <c r="D637" i="5" s="1"/>
  <c r="C427" i="3"/>
  <c r="C426" i="5"/>
  <c r="AB578" i="1"/>
  <c r="N578" i="1"/>
  <c r="I578" i="1"/>
  <c r="J578" i="1"/>
  <c r="R578" i="1"/>
  <c r="S578" i="1"/>
  <c r="AA578" i="1"/>
  <c r="W432" i="3"/>
  <c r="W431" i="2"/>
  <c r="W579" i="2" s="1"/>
  <c r="W636" i="2" s="1"/>
  <c r="G432" i="3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M509" i="39" s="1"/>
  <c r="O171" i="3"/>
  <c r="O513" i="3" s="1"/>
  <c r="O513" i="39"/>
  <c r="Q172" i="3"/>
  <c r="Q514" i="3" s="1"/>
  <c r="Q514" i="39"/>
  <c r="Q162" i="3"/>
  <c r="Q161" i="39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D509" i="39" s="1"/>
  <c r="E168" i="3"/>
  <c r="E510" i="3" s="1"/>
  <c r="E510" i="39"/>
  <c r="G172" i="3"/>
  <c r="G514" i="3" s="1"/>
  <c r="G514" i="39"/>
  <c r="G162" i="3"/>
  <c r="G161" i="39"/>
  <c r="I168" i="3"/>
  <c r="I510" i="3" s="1"/>
  <c r="I510" i="39"/>
  <c r="C172" i="3"/>
  <c r="C514" i="3" s="1"/>
  <c r="C514" i="39"/>
  <c r="C162" i="3"/>
  <c r="C161" i="39"/>
  <c r="C509" i="39" s="1"/>
  <c r="J168" i="3"/>
  <c r="J510" i="3" s="1"/>
  <c r="J510" i="39"/>
  <c r="H172" i="3"/>
  <c r="H514" i="3" s="1"/>
  <c r="H514" i="39"/>
  <c r="H162" i="3"/>
  <c r="H161" i="39"/>
  <c r="L171" i="3"/>
  <c r="L513" i="3" s="1"/>
  <c r="L513" i="39"/>
  <c r="N172" i="3"/>
  <c r="N514" i="3" s="1"/>
  <c r="N514" i="39"/>
  <c r="N162" i="3"/>
  <c r="N161" i="39"/>
  <c r="N509" i="39" s="1"/>
  <c r="P171" i="3"/>
  <c r="P513" i="3" s="1"/>
  <c r="P513" i="39"/>
  <c r="R172" i="3"/>
  <c r="R514" i="3" s="1"/>
  <c r="R514" i="39"/>
  <c r="R162" i="3"/>
  <c r="R161" i="39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AA517" i="41" s="1"/>
  <c r="AA515" i="41" s="1"/>
  <c r="AA611" i="41" s="1"/>
  <c r="F503" i="4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T126" i="3"/>
  <c r="T482" i="3" s="1"/>
  <c r="T482" i="1"/>
  <c r="W124" i="3"/>
  <c r="W480" i="3" s="1"/>
  <c r="W480" i="1"/>
  <c r="W122" i="1"/>
  <c r="C133" i="3"/>
  <c r="AC183" i="3"/>
  <c r="AC182" i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Y488" i="1"/>
  <c r="E125" i="3"/>
  <c r="E481" i="3" s="1"/>
  <c r="E481" i="1"/>
  <c r="J183" i="3"/>
  <c r="J182" i="1"/>
  <c r="J518" i="1" s="1"/>
  <c r="J515" i="1" s="1"/>
  <c r="J611" i="1" s="1"/>
  <c r="C488" i="1"/>
  <c r="H125" i="3"/>
  <c r="H481" i="3" s="1"/>
  <c r="H481" i="1"/>
  <c r="R183" i="3"/>
  <c r="R182" i="1"/>
  <c r="R518" i="1" s="1"/>
  <c r="R515" i="1" s="1"/>
  <c r="R611" i="1" s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3" s="1"/>
  <c r="S434" i="5"/>
  <c r="S580" i="5" s="1"/>
  <c r="S637" i="5" s="1"/>
  <c r="R427" i="3"/>
  <c r="R426" i="5"/>
  <c r="Q429" i="3"/>
  <c r="O578" i="5"/>
  <c r="O635" i="5" s="1"/>
  <c r="K435" i="3"/>
  <c r="K434" i="3" s="1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573" i="2" s="1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AE279" i="1"/>
  <c r="AE277" i="1" s="1"/>
  <c r="AE249" i="3"/>
  <c r="T283" i="3"/>
  <c r="T259" i="3"/>
  <c r="O287" i="1"/>
  <c r="O546" i="1"/>
  <c r="O267" i="3"/>
  <c r="O237" i="1"/>
  <c r="W548" i="1"/>
  <c r="W271" i="3"/>
  <c r="W245" i="3"/>
  <c r="W244" i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V179" i="3"/>
  <c r="V178" i="40"/>
  <c r="P585" i="5"/>
  <c r="P440" i="5"/>
  <c r="F145" i="3"/>
  <c r="F493" i="3" s="1"/>
  <c r="F141" i="39"/>
  <c r="D290" i="3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AE289" i="3"/>
  <c r="AE547" i="3" s="1"/>
  <c r="S289" i="3"/>
  <c r="S547" i="3" s="1"/>
  <c r="R290" i="3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AC503" i="41"/>
  <c r="AC154" i="41"/>
  <c r="I504" i="41"/>
  <c r="H174" i="4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9"/>
  <c r="I164" i="3"/>
  <c r="J171" i="3"/>
  <c r="J513" i="3" s="1"/>
  <c r="J513" i="39"/>
  <c r="H169" i="3"/>
  <c r="H511" i="39"/>
  <c r="L170" i="3"/>
  <c r="L512" i="3" s="1"/>
  <c r="L512" i="39"/>
  <c r="L155" i="3"/>
  <c r="L503" i="39"/>
  <c r="L502" i="39" s="1"/>
  <c r="L154" i="39"/>
  <c r="N169" i="3"/>
  <c r="N511" i="39"/>
  <c r="P170" i="3"/>
  <c r="P512" i="3" s="1"/>
  <c r="P512" i="39"/>
  <c r="P155" i="3"/>
  <c r="P503" i="39"/>
  <c r="P502" i="39" s="1"/>
  <c r="P154" i="39"/>
  <c r="R169" i="3"/>
  <c r="R511" i="39"/>
  <c r="U163" i="3"/>
  <c r="V169" i="3"/>
  <c r="V511" i="39"/>
  <c r="X170" i="3"/>
  <c r="X512" i="3" s="1"/>
  <c r="X512" i="39"/>
  <c r="X155" i="3"/>
  <c r="X503" i="39"/>
  <c r="X502" i="39" s="1"/>
  <c r="X154" i="39"/>
  <c r="Z169" i="3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K173" i="41" s="1"/>
  <c r="K111" i="41" s="1"/>
  <c r="K4" i="41" s="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P429" i="3"/>
  <c r="N578" i="5"/>
  <c r="N635" i="5" s="1"/>
  <c r="J435" i="3"/>
  <c r="J434" i="3" s="1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9"/>
  <c r="M170" i="3"/>
  <c r="M512" i="3" s="1"/>
  <c r="M512" i="39"/>
  <c r="M155" i="3"/>
  <c r="M503" i="39"/>
  <c r="M502" i="39" s="1"/>
  <c r="M154" i="39"/>
  <c r="O169" i="3"/>
  <c r="O511" i="39"/>
  <c r="Q170" i="3"/>
  <c r="Q512" i="3" s="1"/>
  <c r="Q512" i="39"/>
  <c r="Q155" i="3"/>
  <c r="Q503" i="39"/>
  <c r="Q502" i="39" s="1"/>
  <c r="Q154" i="39"/>
  <c r="S169" i="3"/>
  <c r="S511" i="39"/>
  <c r="U168" i="3"/>
  <c r="U510" i="3" s="1"/>
  <c r="U510" i="39"/>
  <c r="T172" i="3"/>
  <c r="T514" i="3" s="1"/>
  <c r="T514" i="39"/>
  <c r="T162" i="3"/>
  <c r="T161" i="39"/>
  <c r="W171" i="3"/>
  <c r="W513" i="3" s="1"/>
  <c r="W513" i="39"/>
  <c r="Y172" i="3"/>
  <c r="Y514" i="3" s="1"/>
  <c r="Y514" i="39"/>
  <c r="Y162" i="3"/>
  <c r="Y161" i="39"/>
  <c r="Y160" i="39" s="1"/>
  <c r="AA171" i="3"/>
  <c r="AA513" i="3" s="1"/>
  <c r="AA513" i="39"/>
  <c r="AC172" i="3"/>
  <c r="AC514" i="3" s="1"/>
  <c r="AC514" i="39"/>
  <c r="AC162" i="3"/>
  <c r="AC161" i="39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3" s="1"/>
  <c r="H516" i="3" s="1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K140" i="3"/>
  <c r="K488" i="3" s="1"/>
  <c r="K488" i="5"/>
  <c r="Z132" i="3"/>
  <c r="U131" i="3"/>
  <c r="U130" i="5"/>
  <c r="AB133" i="3"/>
  <c r="P133" i="3"/>
  <c r="Y134" i="3"/>
  <c r="AC131" i="3"/>
  <c r="AC130" i="5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9"/>
  <c r="N170" i="3"/>
  <c r="N512" i="3" s="1"/>
  <c r="N512" i="39"/>
  <c r="N155" i="3"/>
  <c r="N503" i="39"/>
  <c r="N502" i="39" s="1"/>
  <c r="N154" i="39"/>
  <c r="P169" i="3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AA504" i="41"/>
  <c r="G504" i="41"/>
  <c r="K134" i="3"/>
  <c r="Z131" i="3"/>
  <c r="Z130" i="5"/>
  <c r="G135" i="3"/>
  <c r="L124" i="3"/>
  <c r="L480" i="3" s="1"/>
  <c r="L480" i="1"/>
  <c r="L122" i="1"/>
  <c r="X133" i="3"/>
  <c r="P136" i="3"/>
  <c r="AC134" i="3"/>
  <c r="F183" i="3"/>
  <c r="F182" i="1"/>
  <c r="F518" i="1" s="1"/>
  <c r="F515" i="1" s="1"/>
  <c r="F611" i="1" s="1"/>
  <c r="K488" i="1"/>
  <c r="T124" i="3"/>
  <c r="T122" i="1"/>
  <c r="T480" i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N518" i="1" s="1"/>
  <c r="N515" i="1" s="1"/>
  <c r="N611" i="1" s="1"/>
  <c r="U488" i="1"/>
  <c r="Y125" i="3"/>
  <c r="Y481" i="3" s="1"/>
  <c r="Y481" i="1"/>
  <c r="G183" i="3"/>
  <c r="G182" i="1"/>
  <c r="G518" i="1" s="1"/>
  <c r="G515" i="1" s="1"/>
  <c r="G611" i="1" s="1"/>
  <c r="J488" i="1"/>
  <c r="C125" i="3"/>
  <c r="C481" i="3" s="1"/>
  <c r="C481" i="1"/>
  <c r="O183" i="3"/>
  <c r="O182" i="1"/>
  <c r="R488" i="1"/>
  <c r="S125" i="3"/>
  <c r="S481" i="3" s="1"/>
  <c r="S481" i="1"/>
  <c r="M183" i="3"/>
  <c r="M182" i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Y412" i="3"/>
  <c r="Y394" i="3"/>
  <c r="Y393" i="2"/>
  <c r="Y564" i="2" s="1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40"/>
  <c r="F290" i="3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K509" i="39" s="1"/>
  <c r="M171" i="3"/>
  <c r="M513" i="3" s="1"/>
  <c r="M513" i="39"/>
  <c r="O172" i="3"/>
  <c r="O514" i="3" s="1"/>
  <c r="O514" i="39"/>
  <c r="O162" i="3"/>
  <c r="O161" i="39"/>
  <c r="Q171" i="3"/>
  <c r="Q513" i="3" s="1"/>
  <c r="Q513" i="39"/>
  <c r="S172" i="3"/>
  <c r="S514" i="3" s="1"/>
  <c r="S514" i="39"/>
  <c r="S162" i="3"/>
  <c r="S161" i="39"/>
  <c r="S509" i="39" s="1"/>
  <c r="U164" i="3"/>
  <c r="V165" i="3"/>
  <c r="W166" i="3"/>
  <c r="X163" i="3"/>
  <c r="Z165" i="3"/>
  <c r="AA166" i="3"/>
  <c r="AB163" i="3"/>
  <c r="AD165" i="3"/>
  <c r="AE166" i="3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3" s="1"/>
  <c r="G516" i="3" s="1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Y136" i="3"/>
  <c r="AB183" i="3"/>
  <c r="AB182" i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V578" i="1"/>
  <c r="AD578" i="1"/>
  <c r="F578" i="1"/>
  <c r="AE578" i="1"/>
  <c r="Z578" i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9"/>
  <c r="G164" i="3"/>
  <c r="C171" i="3"/>
  <c r="C513" i="3" s="1"/>
  <c r="C513" i="39"/>
  <c r="J169" i="3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3" s="1"/>
  <c r="R486" i="3" s="1"/>
  <c r="R130" i="5"/>
  <c r="Z133" i="3"/>
  <c r="G133" i="3"/>
  <c r="AB134" i="3"/>
  <c r="X131" i="3"/>
  <c r="X130" i="5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3" s="1"/>
  <c r="AD426" i="5"/>
  <c r="AE429" i="3"/>
  <c r="AB578" i="5"/>
  <c r="AB635" i="5" s="1"/>
  <c r="X435" i="3"/>
  <c r="X434" i="3" s="1"/>
  <c r="X434" i="5"/>
  <c r="X580" i="5" s="1"/>
  <c r="X637" i="5" s="1"/>
  <c r="W427" i="3"/>
  <c r="W426" i="5"/>
  <c r="V429" i="3"/>
  <c r="T578" i="5"/>
  <c r="T635" i="5" s="1"/>
  <c r="P435" i="3"/>
  <c r="P434" i="5"/>
  <c r="P580" i="5" s="1"/>
  <c r="P637" i="5" s="1"/>
  <c r="O427" i="3"/>
  <c r="O426" i="5"/>
  <c r="N429" i="3"/>
  <c r="L578" i="5"/>
  <c r="L635" i="5" s="1"/>
  <c r="G435" i="3"/>
  <c r="G434" i="3" s="1"/>
  <c r="G434" i="5"/>
  <c r="G580" i="5" s="1"/>
  <c r="G637" i="5" s="1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9"/>
  <c r="Y170" i="3"/>
  <c r="Y512" i="3" s="1"/>
  <c r="Y512" i="39"/>
  <c r="Y155" i="3"/>
  <c r="Y503" i="39"/>
  <c r="Y502" i="39" s="1"/>
  <c r="Y154" i="39"/>
  <c r="AA169" i="3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154" i="41"/>
  <c r="Y504" i="41"/>
  <c r="AB504" i="41"/>
  <c r="K135" i="3"/>
  <c r="U142" i="3"/>
  <c r="U490" i="5"/>
  <c r="U489" i="5" s="1"/>
  <c r="U607" i="5" s="1"/>
  <c r="U141" i="5"/>
  <c r="G136" i="3"/>
  <c r="X134" i="3"/>
  <c r="Q183" i="3"/>
  <c r="Q182" i="3" s="1"/>
  <c r="Q518" i="3" s="1"/>
  <c r="Q182" i="1"/>
  <c r="Q173" i="1" s="1"/>
  <c r="Q111" i="1" s="1"/>
  <c r="AC142" i="3"/>
  <c r="AC490" i="5"/>
  <c r="AC489" i="5" s="1"/>
  <c r="AC607" i="5" s="1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AE130" i="5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O578" i="1"/>
  <c r="W578" i="1"/>
  <c r="T578" i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F509" i="39" s="1"/>
  <c r="D168" i="3"/>
  <c r="D510" i="3" s="1"/>
  <c r="D510" i="39"/>
  <c r="E172" i="3"/>
  <c r="E514" i="3" s="1"/>
  <c r="E514" i="39"/>
  <c r="E162" i="3"/>
  <c r="E161" i="3" s="1"/>
  <c r="E161" i="39"/>
  <c r="G168" i="3"/>
  <c r="G510" i="3" s="1"/>
  <c r="G510" i="39"/>
  <c r="I172" i="3"/>
  <c r="I514" i="3" s="1"/>
  <c r="I514" i="39"/>
  <c r="I162" i="3"/>
  <c r="I161" i="39"/>
  <c r="I509" i="39" s="1"/>
  <c r="C168" i="3"/>
  <c r="C510" i="3" s="1"/>
  <c r="C510" i="39"/>
  <c r="J172" i="3"/>
  <c r="J514" i="3" s="1"/>
  <c r="J514" i="39"/>
  <c r="J162" i="3"/>
  <c r="J161" i="3" s="1"/>
  <c r="J509" i="3" s="1"/>
  <c r="J161" i="39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509" i="39" s="1"/>
  <c r="X171" i="3"/>
  <c r="X513" i="3" s="1"/>
  <c r="X513" i="39"/>
  <c r="Z172" i="3"/>
  <c r="Z514" i="3" s="1"/>
  <c r="Z514" i="39"/>
  <c r="Z162" i="3"/>
  <c r="Z161" i="39"/>
  <c r="AB171" i="3"/>
  <c r="AB513" i="3" s="1"/>
  <c r="AB513" i="39"/>
  <c r="AD172" i="3"/>
  <c r="AD514" i="3" s="1"/>
  <c r="AD514" i="39"/>
  <c r="AD162" i="3"/>
  <c r="AD161" i="39"/>
  <c r="AD509" i="39" s="1"/>
  <c r="S175" i="3"/>
  <c r="S174" i="3" s="1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3" s="1"/>
  <c r="O516" i="3" s="1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V173" i="41" s="1"/>
  <c r="V111" i="41" s="1"/>
  <c r="V4" i="41" s="1"/>
  <c r="J504" i="41"/>
  <c r="P504" i="41"/>
  <c r="N174" i="41"/>
  <c r="S503" i="41"/>
  <c r="S502" i="41" s="1"/>
  <c r="S154" i="41"/>
  <c r="Z142" i="3"/>
  <c r="Z141" i="5"/>
  <c r="Z490" i="5"/>
  <c r="Z489" i="5" s="1"/>
  <c r="Z607" i="5" s="1"/>
  <c r="U134" i="3"/>
  <c r="G131" i="3"/>
  <c r="G130" i="5"/>
  <c r="AB136" i="3"/>
  <c r="AA183" i="3"/>
  <c r="AA182" i="3" s="1"/>
  <c r="AA518" i="3" s="1"/>
  <c r="AA182" i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5"/>
  <c r="W133" i="3"/>
  <c r="J136" i="3"/>
  <c r="F134" i="3"/>
  <c r="S131" i="3"/>
  <c r="S130" i="5"/>
  <c r="S486" i="5" s="1"/>
  <c r="S478" i="5" s="1"/>
  <c r="M133" i="3"/>
  <c r="N133" i="3"/>
  <c r="Q133" i="3"/>
  <c r="I183" i="3"/>
  <c r="I182" i="3" s="1"/>
  <c r="I518" i="3" s="1"/>
  <c r="I182" i="1"/>
  <c r="N488" i="1"/>
  <c r="U125" i="3"/>
  <c r="U481" i="3" s="1"/>
  <c r="U481" i="1"/>
  <c r="E183" i="3"/>
  <c r="E182" i="3" s="1"/>
  <c r="E518" i="3" s="1"/>
  <c r="E182" i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X518" i="1" s="1"/>
  <c r="X515" i="1" s="1"/>
  <c r="X611" i="1" s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U429" i="3"/>
  <c r="S578" i="5"/>
  <c r="S635" i="5" s="1"/>
  <c r="O435" i="3"/>
  <c r="O434" i="3" s="1"/>
  <c r="O434" i="5"/>
  <c r="O580" i="5" s="1"/>
  <c r="O637" i="5" s="1"/>
  <c r="N427" i="3"/>
  <c r="N426" i="5"/>
  <c r="M429" i="3"/>
  <c r="K578" i="5"/>
  <c r="K635" i="5" s="1"/>
  <c r="H435" i="3"/>
  <c r="H434" i="3" s="1"/>
  <c r="H434" i="5"/>
  <c r="H580" i="5" s="1"/>
  <c r="H637" i="5" s="1"/>
  <c r="F427" i="3"/>
  <c r="F426" i="5"/>
  <c r="E429" i="3"/>
  <c r="C578" i="5"/>
  <c r="C635" i="5" s="1"/>
  <c r="L578" i="1"/>
  <c r="AC578" i="1"/>
  <c r="P578" i="1"/>
  <c r="X578" i="1"/>
  <c r="G578" i="1"/>
  <c r="E578" i="1"/>
  <c r="H578" i="1"/>
  <c r="J432" i="3"/>
  <c r="J431" i="3" s="1"/>
  <c r="J431" i="2"/>
  <c r="J579" i="2" s="1"/>
  <c r="J636" i="2" s="1"/>
  <c r="R432" i="3"/>
  <c r="R431" i="3" s="1"/>
  <c r="R431" i="2"/>
  <c r="R579" i="2" s="1"/>
  <c r="R636" i="2" s="1"/>
  <c r="D432" i="3"/>
  <c r="D431" i="3" s="1"/>
  <c r="D431" i="2"/>
  <c r="D579" i="2" s="1"/>
  <c r="D636" i="2" s="1"/>
  <c r="F432" i="3"/>
  <c r="F431" i="3" s="1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AE230" i="1" s="1"/>
  <c r="AE534" i="1" s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H217" i="1" s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3" s="1"/>
  <c r="N380" i="2"/>
  <c r="N243" i="3"/>
  <c r="AB403" i="3"/>
  <c r="AB369" i="3"/>
  <c r="AB368" i="3" s="1"/>
  <c r="AB368" i="2"/>
  <c r="M394" i="3"/>
  <c r="M393" i="2"/>
  <c r="M564" i="2" s="1"/>
  <c r="Z394" i="3"/>
  <c r="Z393" i="2"/>
  <c r="Z564" i="2" s="1"/>
  <c r="H394" i="3"/>
  <c r="H393" i="2"/>
  <c r="H564" i="2" s="1"/>
  <c r="D403" i="3"/>
  <c r="D360" i="3"/>
  <c r="D359" i="2"/>
  <c r="D358" i="2" s="1"/>
  <c r="AE263" i="3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48" i="3"/>
  <c r="T278" i="3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AE242" i="3"/>
  <c r="T282" i="3"/>
  <c r="T251" i="3"/>
  <c r="O547" i="1"/>
  <c r="O265" i="3"/>
  <c r="O242" i="3"/>
  <c r="W282" i="3"/>
  <c r="W251" i="3"/>
  <c r="W230" i="1"/>
  <c r="W534" i="1" s="1"/>
  <c r="Y423" i="3"/>
  <c r="Y574" i="3" s="1"/>
  <c r="Y631" i="3" s="1"/>
  <c r="Y574" i="2"/>
  <c r="Y631" i="2" s="1"/>
  <c r="Y405" i="3"/>
  <c r="Y379" i="3"/>
  <c r="H276" i="3"/>
  <c r="H261" i="3"/>
  <c r="H260" i="1"/>
  <c r="H258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391" i="2"/>
  <c r="N563" i="2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AE542" i="1" s="1"/>
  <c r="T284" i="3"/>
  <c r="T268" i="3"/>
  <c r="T246" i="3"/>
  <c r="T226" i="1"/>
  <c r="T533" i="1" s="1"/>
  <c r="O276" i="3"/>
  <c r="O261" i="3"/>
  <c r="O260" i="1"/>
  <c r="O258" i="1" s="1"/>
  <c r="O542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570" i="2" s="1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573" i="2" s="1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J573" i="5" s="1"/>
  <c r="J571" i="5" s="1"/>
  <c r="J630" i="5" s="1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H391" i="1" s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C415" i="1" s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M557" i="5" s="1"/>
  <c r="M556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K217" i="5" s="1"/>
  <c r="K531" i="5" s="1"/>
  <c r="Y224" i="3"/>
  <c r="G276" i="3"/>
  <c r="G261" i="3"/>
  <c r="G260" i="1"/>
  <c r="G258" i="1" s="1"/>
  <c r="G542" i="1" s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S531" i="5" s="1"/>
  <c r="R547" i="5"/>
  <c r="R223" i="3"/>
  <c r="R196" i="3"/>
  <c r="R195" i="5"/>
  <c r="R193" i="5" s="1"/>
  <c r="R526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O298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C542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564" i="2" s="1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AB573" i="5" s="1"/>
  <c r="AB571" i="5" s="1"/>
  <c r="AB630" i="5" s="1"/>
  <c r="I207" i="3"/>
  <c r="U417" i="1"/>
  <c r="W234" i="3"/>
  <c r="V236" i="3"/>
  <c r="O546" i="5"/>
  <c r="O287" i="5"/>
  <c r="S359" i="1"/>
  <c r="S358" i="1" s="1"/>
  <c r="S349" i="1" s="1"/>
  <c r="S299" i="1" s="1"/>
  <c r="T417" i="1"/>
  <c r="T415" i="1" s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I531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W359" i="5"/>
  <c r="W358" i="5" s="1"/>
  <c r="W349" i="5" s="1"/>
  <c r="W299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D573" i="5" s="1"/>
  <c r="D571" i="5" s="1"/>
  <c r="D630" i="5" s="1"/>
  <c r="M417" i="1"/>
  <c r="AE417" i="5"/>
  <c r="T417" i="5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C531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AA526" i="5" s="1"/>
  <c r="S263" i="3"/>
  <c r="S219" i="1"/>
  <c r="S217" i="1" s="1"/>
  <c r="Y263" i="3"/>
  <c r="Y219" i="1"/>
  <c r="Y217" i="1" s="1"/>
  <c r="Y531" i="1" s="1"/>
  <c r="I263" i="3"/>
  <c r="I219" i="1"/>
  <c r="I217" i="1" s="1"/>
  <c r="F263" i="3"/>
  <c r="F219" i="1"/>
  <c r="F217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3" s="1"/>
  <c r="Y371" i="2"/>
  <c r="H285" i="3"/>
  <c r="H262" i="3"/>
  <c r="C406" i="3"/>
  <c r="C384" i="3"/>
  <c r="C560" i="3" s="1"/>
  <c r="C383" i="2"/>
  <c r="C560" i="2"/>
  <c r="C559" i="2" s="1"/>
  <c r="C626" i="2" s="1"/>
  <c r="C362" i="3"/>
  <c r="C302" i="2"/>
  <c r="P416" i="3"/>
  <c r="P572" i="3" s="1"/>
  <c r="P415" i="2"/>
  <c r="P572" i="2"/>
  <c r="P571" i="2" s="1"/>
  <c r="P630" i="2" s="1"/>
  <c r="P397" i="3"/>
  <c r="P372" i="3"/>
  <c r="P371" i="2"/>
  <c r="N416" i="3"/>
  <c r="N572" i="3" s="1"/>
  <c r="N572" i="2"/>
  <c r="N571" i="2" s="1"/>
  <c r="N630" i="2" s="1"/>
  <c r="N397" i="3"/>
  <c r="N372" i="3"/>
  <c r="N371" i="2"/>
  <c r="N285" i="3"/>
  <c r="N262" i="3"/>
  <c r="AB406" i="3"/>
  <c r="AB384" i="3"/>
  <c r="AB560" i="3" s="1"/>
  <c r="AB560" i="2"/>
  <c r="AB559" i="2" s="1"/>
  <c r="AB626" i="2" s="1"/>
  <c r="AB362" i="3"/>
  <c r="AB302" i="2"/>
  <c r="M406" i="3"/>
  <c r="M384" i="3"/>
  <c r="M560" i="3" s="1"/>
  <c r="M383" i="2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559" i="2" s="1"/>
  <c r="H626" i="2" s="1"/>
  <c r="H383" i="2"/>
  <c r="H362" i="3"/>
  <c r="H302" i="2"/>
  <c r="D416" i="3"/>
  <c r="D572" i="3" s="1"/>
  <c r="D572" i="2"/>
  <c r="D571" i="2" s="1"/>
  <c r="D630" i="2" s="1"/>
  <c r="D415" i="2"/>
  <c r="D397" i="3"/>
  <c r="D372" i="3"/>
  <c r="D371" i="3" s="1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3" s="1"/>
  <c r="P374" i="2"/>
  <c r="N410" i="3"/>
  <c r="N409" i="2"/>
  <c r="N570" i="2" s="1"/>
  <c r="N387" i="3"/>
  <c r="N353" i="3"/>
  <c r="N281" i="3"/>
  <c r="N264" i="3"/>
  <c r="N241" i="3"/>
  <c r="AB410" i="3"/>
  <c r="AB409" i="3" s="1"/>
  <c r="AB570" i="3" s="1"/>
  <c r="AB409" i="2"/>
  <c r="AB570" i="2" s="1"/>
  <c r="AB387" i="3"/>
  <c r="AB353" i="3"/>
  <c r="M419" i="3"/>
  <c r="M396" i="3"/>
  <c r="M375" i="3"/>
  <c r="M374" i="2"/>
  <c r="Z410" i="3"/>
  <c r="Z409" i="3" s="1"/>
  <c r="Z570" i="3" s="1"/>
  <c r="Z409" i="2"/>
  <c r="Z570" i="2" s="1"/>
  <c r="Z387" i="3"/>
  <c r="Z353" i="3"/>
  <c r="H419" i="3"/>
  <c r="H396" i="3"/>
  <c r="H375" i="3"/>
  <c r="H374" i="2"/>
  <c r="D419" i="3"/>
  <c r="D396" i="3"/>
  <c r="D375" i="3"/>
  <c r="D374" i="2"/>
  <c r="AE273" i="3"/>
  <c r="AE272" i="1"/>
  <c r="AE270" i="1" s="1"/>
  <c r="AE250" i="3"/>
  <c r="T281" i="3"/>
  <c r="T264" i="3"/>
  <c r="T241" i="3"/>
  <c r="O273" i="3"/>
  <c r="O272" i="1"/>
  <c r="O270" i="1" s="1"/>
  <c r="O250" i="3"/>
  <c r="W281" i="3"/>
  <c r="W264" i="3"/>
  <c r="W241" i="3"/>
  <c r="W240" i="1"/>
  <c r="W535" i="1" s="1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58" i="1" s="1"/>
  <c r="U542" i="1" s="1"/>
  <c r="U226" i="1"/>
  <c r="U533" i="1" s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3" s="1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3" s="1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P557" i="1" s="1"/>
  <c r="P556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Y298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C298" i="5" s="1"/>
  <c r="Y197" i="3"/>
  <c r="G273" i="3"/>
  <c r="G272" i="1"/>
  <c r="G270" i="1" s="1"/>
  <c r="G269" i="1" s="1"/>
  <c r="G543" i="1" s="1"/>
  <c r="G250" i="3"/>
  <c r="AA412" i="3"/>
  <c r="AA394" i="3"/>
  <c r="AA393" i="2"/>
  <c r="AA369" i="3"/>
  <c r="AA368" i="2"/>
  <c r="W412" i="3"/>
  <c r="W394" i="3"/>
  <c r="W393" i="2"/>
  <c r="W564" i="2" s="1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571" i="2" s="1"/>
  <c r="I630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T349" i="2" s="1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Q573" i="5" s="1"/>
  <c r="Q571" i="5" s="1"/>
  <c r="Q630" i="5" s="1"/>
  <c r="M359" i="1"/>
  <c r="M358" i="1" s="1"/>
  <c r="M349" i="1" s="1"/>
  <c r="M299" i="1" s="1"/>
  <c r="M557" i="1" s="1"/>
  <c r="M556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77" i="1"/>
  <c r="M248" i="3"/>
  <c r="K422" i="3"/>
  <c r="K400" i="3"/>
  <c r="K566" i="3" s="1"/>
  <c r="K566" i="2"/>
  <c r="K382" i="3"/>
  <c r="K361" i="3"/>
  <c r="AC413" i="3"/>
  <c r="AC390" i="3"/>
  <c r="AC370" i="3"/>
  <c r="AC352" i="3"/>
  <c r="X422" i="3"/>
  <c r="X400" i="3"/>
  <c r="X566" i="2"/>
  <c r="X399" i="2"/>
  <c r="X382" i="3"/>
  <c r="X361" i="3"/>
  <c r="D546" i="1"/>
  <c r="D545" i="1" s="1"/>
  <c r="D619" i="1" s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568" i="2" s="1"/>
  <c r="V629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407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Y563" i="5"/>
  <c r="Y562" i="5" s="1"/>
  <c r="Y627" i="5" s="1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V298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3" s="1"/>
  <c r="W237" i="5"/>
  <c r="W230" i="5" s="1"/>
  <c r="W534" i="5" s="1"/>
  <c r="W210" i="3"/>
  <c r="V231" i="3"/>
  <c r="V212" i="3"/>
  <c r="V200" i="3"/>
  <c r="O221" i="3"/>
  <c r="O198" i="3"/>
  <c r="S563" i="1"/>
  <c r="S562" i="1" s="1"/>
  <c r="S627" i="1" s="1"/>
  <c r="X292" i="3"/>
  <c r="X550" i="2"/>
  <c r="X291" i="2"/>
  <c r="X191" i="2" s="1"/>
  <c r="F563" i="1"/>
  <c r="Q292" i="3"/>
  <c r="Q550" i="2"/>
  <c r="Q549" i="2" s="1"/>
  <c r="Q620" i="2" s="1"/>
  <c r="Q291" i="2"/>
  <c r="Q191" i="2" s="1"/>
  <c r="W563" i="1"/>
  <c r="W562" i="1" s="1"/>
  <c r="W627" i="1" s="1"/>
  <c r="I294" i="3"/>
  <c r="I552" i="2"/>
  <c r="I621" i="2" s="1"/>
  <c r="N563" i="1"/>
  <c r="V563" i="1"/>
  <c r="V562" i="1" s="1"/>
  <c r="V627" i="1" s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R298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AA531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I534" i="1" s="1"/>
  <c r="F548" i="1"/>
  <c r="F271" i="3"/>
  <c r="F245" i="3"/>
  <c r="F244" i="1"/>
  <c r="F240" i="1" s="1"/>
  <c r="F535" i="1" s="1"/>
  <c r="J359" i="1"/>
  <c r="J358" i="1" s="1"/>
  <c r="J349" i="1" s="1"/>
  <c r="J299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557" i="5" s="1"/>
  <c r="Q556" i="5" s="1"/>
  <c r="I359" i="5"/>
  <c r="I358" i="5" s="1"/>
  <c r="I349" i="5" s="1"/>
  <c r="I299" i="5" s="1"/>
  <c r="AD359" i="1"/>
  <c r="AD358" i="1" s="1"/>
  <c r="AD349" i="1" s="1"/>
  <c r="AD299" i="1" s="1"/>
  <c r="Z359" i="5"/>
  <c r="Z358" i="5" s="1"/>
  <c r="Z349" i="5" s="1"/>
  <c r="Z299" i="5" s="1"/>
  <c r="L359" i="5"/>
  <c r="L358" i="5" s="1"/>
  <c r="L349" i="5" s="1"/>
  <c r="L299" i="5" s="1"/>
  <c r="L557" i="5" s="1"/>
  <c r="L556" i="5" s="1"/>
  <c r="AC359" i="5"/>
  <c r="AC358" i="5" s="1"/>
  <c r="AC349" i="5" s="1"/>
  <c r="AC299" i="5" s="1"/>
  <c r="L546" i="5"/>
  <c r="L287" i="5"/>
  <c r="L234" i="3"/>
  <c r="L207" i="3"/>
  <c r="J547" i="5"/>
  <c r="J232" i="3"/>
  <c r="J220" i="3"/>
  <c r="J219" i="5"/>
  <c r="J217" i="5" s="1"/>
  <c r="J531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49" i="2" s="1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49" i="2" s="1"/>
  <c r="M315" i="2"/>
  <c r="Z421" i="3"/>
  <c r="Z398" i="3"/>
  <c r="Z373" i="3"/>
  <c r="Z351" i="3"/>
  <c r="Z350" i="2"/>
  <c r="Z349" i="2" s="1"/>
  <c r="Z315" i="2"/>
  <c r="H421" i="3"/>
  <c r="H398" i="3"/>
  <c r="H373" i="3"/>
  <c r="H351" i="3"/>
  <c r="H350" i="2"/>
  <c r="H315" i="2"/>
  <c r="O294" i="3"/>
  <c r="O552" i="2"/>
  <c r="O621" i="2" s="1"/>
  <c r="D408" i="3"/>
  <c r="D569" i="3" s="1"/>
  <c r="D569" i="2"/>
  <c r="D389" i="3"/>
  <c r="D366" i="3"/>
  <c r="AE266" i="3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3" s="1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567" i="2" s="1"/>
  <c r="M376" i="3"/>
  <c r="M354" i="3"/>
  <c r="Z420" i="3"/>
  <c r="Z402" i="3"/>
  <c r="Z401" i="2"/>
  <c r="Z567" i="2" s="1"/>
  <c r="Z565" i="2" s="1"/>
  <c r="Z628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T547" i="1"/>
  <c r="T265" i="3"/>
  <c r="T242" i="3"/>
  <c r="O282" i="3"/>
  <c r="O251" i="3"/>
  <c r="O230" i="1"/>
  <c r="O534" i="1" s="1"/>
  <c r="W547" i="1"/>
  <c r="W545" i="1" s="1"/>
  <c r="W619" i="1" s="1"/>
  <c r="W265" i="3"/>
  <c r="W242" i="3"/>
  <c r="Y414" i="3"/>
  <c r="Y392" i="3"/>
  <c r="Y563" i="3" s="1"/>
  <c r="Y563" i="2"/>
  <c r="Y391" i="2"/>
  <c r="Y357" i="3"/>
  <c r="H284" i="3"/>
  <c r="H268" i="3"/>
  <c r="H246" i="3"/>
  <c r="H226" i="1"/>
  <c r="H533" i="1" s="1"/>
  <c r="C414" i="3"/>
  <c r="C392" i="3"/>
  <c r="C391" i="2"/>
  <c r="C563" i="2"/>
  <c r="C562" i="2" s="1"/>
  <c r="C627" i="2" s="1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3" s="1"/>
  <c r="N258" i="3" s="1"/>
  <c r="N542" i="3" s="1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562" i="2" s="1"/>
  <c r="M627" i="2" s="1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562" i="2" s="1"/>
  <c r="H627" i="2" s="1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AE268" i="3"/>
  <c r="AE246" i="3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99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K301" i="2" s="1"/>
  <c r="K300" i="2" s="1"/>
  <c r="AC388" i="3"/>
  <c r="X384" i="3"/>
  <c r="X560" i="3" s="1"/>
  <c r="X560" i="2"/>
  <c r="X302" i="2"/>
  <c r="X301" i="2" s="1"/>
  <c r="X300" i="2" s="1"/>
  <c r="D247" i="3"/>
  <c r="G411" i="3"/>
  <c r="G362" i="3"/>
  <c r="J408" i="3"/>
  <c r="J569" i="3" s="1"/>
  <c r="J569" i="2"/>
  <c r="J373" i="3"/>
  <c r="C266" i="3"/>
  <c r="C219" i="1"/>
  <c r="C217" i="1" s="1"/>
  <c r="C531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G531" i="1" s="1"/>
  <c r="AA396" i="3"/>
  <c r="W405" i="3"/>
  <c r="W353" i="3"/>
  <c r="M285" i="3"/>
  <c r="K394" i="3"/>
  <c r="K393" i="2"/>
  <c r="AC398" i="3"/>
  <c r="AC360" i="3"/>
  <c r="AC359" i="2"/>
  <c r="AC358" i="2" s="1"/>
  <c r="X394" i="3"/>
  <c r="X393" i="2"/>
  <c r="X564" i="2" s="1"/>
  <c r="G408" i="3"/>
  <c r="G569" i="3" s="1"/>
  <c r="G569" i="2"/>
  <c r="G373" i="3"/>
  <c r="J395" i="3"/>
  <c r="J363" i="3"/>
  <c r="AC280" i="3"/>
  <c r="AC279" i="3" s="1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O571" i="2" s="1"/>
  <c r="O630" i="2" s="1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T389" i="3"/>
  <c r="S416" i="3"/>
  <c r="S572" i="3" s="1"/>
  <c r="S572" i="2"/>
  <c r="F204" i="3"/>
  <c r="AA548" i="5"/>
  <c r="AA545" i="5" s="1"/>
  <c r="AA619" i="5" s="1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AD573" i="1" s="1"/>
  <c r="AD571" i="1" s="1"/>
  <c r="AD630" i="1" s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387" i="3"/>
  <c r="U353" i="3"/>
  <c r="S214" i="3"/>
  <c r="S213" i="3" s="1"/>
  <c r="S213" i="5"/>
  <c r="S206" i="5" s="1"/>
  <c r="S529" i="5" s="1"/>
  <c r="R548" i="5"/>
  <c r="R224" i="3"/>
  <c r="R197" i="3"/>
  <c r="M255" i="3"/>
  <c r="M539" i="3" s="1"/>
  <c r="M539" i="5"/>
  <c r="M220" i="3"/>
  <c r="M219" i="5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568" i="2" s="1"/>
  <c r="AA629" i="2" s="1"/>
  <c r="AA407" i="2"/>
  <c r="AA389" i="3"/>
  <c r="AA366" i="3"/>
  <c r="W408" i="3"/>
  <c r="W569" i="3" s="1"/>
  <c r="W569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3" s="1"/>
  <c r="G374" i="2"/>
  <c r="J406" i="3"/>
  <c r="J384" i="3"/>
  <c r="J560" i="3" s="1"/>
  <c r="J560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N557" i="5" s="1"/>
  <c r="N556" i="5" s="1"/>
  <c r="U413" i="3"/>
  <c r="U390" i="3"/>
  <c r="U370" i="3"/>
  <c r="U352" i="3"/>
  <c r="E359" i="1"/>
  <c r="E358" i="1" s="1"/>
  <c r="E349" i="1" s="1"/>
  <c r="E299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568" i="2" s="1"/>
  <c r="T629" i="2" s="1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Q573" i="1" s="1"/>
  <c r="Q571" i="1" s="1"/>
  <c r="Q630" i="1" s="1"/>
  <c r="L417" i="5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3" s="1"/>
  <c r="AA371" i="2"/>
  <c r="W416" i="3"/>
  <c r="W572" i="3" s="1"/>
  <c r="W572" i="2"/>
  <c r="W571" i="2" s="1"/>
  <c r="W630" i="2" s="1"/>
  <c r="W397" i="3"/>
  <c r="W372" i="3"/>
  <c r="W371" i="2"/>
  <c r="M275" i="3"/>
  <c r="M243" i="3"/>
  <c r="M532" i="1"/>
  <c r="K418" i="3"/>
  <c r="K417" i="2"/>
  <c r="K573" i="2" s="1"/>
  <c r="K571" i="2" s="1"/>
  <c r="K630" i="2" s="1"/>
  <c r="K395" i="3"/>
  <c r="K378" i="3"/>
  <c r="K377" i="3" s="1"/>
  <c r="K377" i="2"/>
  <c r="K356" i="3"/>
  <c r="K355" i="2"/>
  <c r="AC404" i="3"/>
  <c r="AC386" i="3"/>
  <c r="AC385" i="2"/>
  <c r="AC561" i="2" s="1"/>
  <c r="AC559" i="2" s="1"/>
  <c r="AC626" i="2" s="1"/>
  <c r="AC363" i="3"/>
  <c r="AC328" i="2"/>
  <c r="X418" i="3"/>
  <c r="X417" i="2"/>
  <c r="X573" i="2" s="1"/>
  <c r="X395" i="3"/>
  <c r="X378" i="3"/>
  <c r="X377" i="3" s="1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3" s="1"/>
  <c r="I380" i="2"/>
  <c r="I360" i="3"/>
  <c r="I359" i="2"/>
  <c r="I358" i="2" s="1"/>
  <c r="G393" i="1"/>
  <c r="G564" i="1" s="1"/>
  <c r="D293" i="3"/>
  <c r="D551" i="3" s="1"/>
  <c r="D551" i="2"/>
  <c r="U403" i="3"/>
  <c r="U381" i="3"/>
  <c r="U380" i="3" s="1"/>
  <c r="U380" i="2"/>
  <c r="U360" i="3"/>
  <c r="U359" i="2"/>
  <c r="U358" i="2" s="1"/>
  <c r="H563" i="1"/>
  <c r="S231" i="3"/>
  <c r="S210" i="3"/>
  <c r="R234" i="3"/>
  <c r="R207" i="3"/>
  <c r="R206" i="5"/>
  <c r="R529" i="5" s="1"/>
  <c r="AD393" i="5"/>
  <c r="AD564" i="5" s="1"/>
  <c r="M547" i="5"/>
  <c r="M214" i="3"/>
  <c r="M213" i="3" s="1"/>
  <c r="M213" i="5"/>
  <c r="M206" i="5" s="1"/>
  <c r="M529" i="5" s="1"/>
  <c r="X548" i="5"/>
  <c r="X218" i="3"/>
  <c r="R417" i="5"/>
  <c r="R415" i="5" s="1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H359" i="5"/>
  <c r="H358" i="5" s="1"/>
  <c r="H349" i="5" s="1"/>
  <c r="H299" i="5" s="1"/>
  <c r="H557" i="5" s="1"/>
  <c r="H556" i="5" s="1"/>
  <c r="L197" i="3"/>
  <c r="J199" i="3"/>
  <c r="K417" i="5"/>
  <c r="Y209" i="3"/>
  <c r="R560" i="1"/>
  <c r="R559" i="1" s="1"/>
  <c r="R626" i="1" s="1"/>
  <c r="R383" i="1"/>
  <c r="Q403" i="3"/>
  <c r="Q381" i="3"/>
  <c r="Q380" i="3" s="1"/>
  <c r="Q380" i="2"/>
  <c r="Q360" i="3"/>
  <c r="Q359" i="2"/>
  <c r="Q358" i="2" s="1"/>
  <c r="AD223" i="3"/>
  <c r="AD205" i="3"/>
  <c r="S563" i="5"/>
  <c r="T419" i="3"/>
  <c r="T396" i="3"/>
  <c r="T375" i="3"/>
  <c r="T374" i="3" s="1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E526" i="5" s="1"/>
  <c r="E525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3" s="1"/>
  <c r="F260" i="1"/>
  <c r="F258" i="1" s="1"/>
  <c r="F542" i="1" s="1"/>
  <c r="J393" i="1"/>
  <c r="J564" i="1" s="1"/>
  <c r="F560" i="5"/>
  <c r="F559" i="5" s="1"/>
  <c r="F626" i="5" s="1"/>
  <c r="F383" i="5"/>
  <c r="I215" i="3"/>
  <c r="G393" i="5"/>
  <c r="G564" i="5" s="1"/>
  <c r="G562" i="5" s="1"/>
  <c r="G627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V526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01" i="3"/>
  <c r="K527" i="3" s="1"/>
  <c r="K527" i="5"/>
  <c r="AD293" i="3"/>
  <c r="AD551" i="3" s="1"/>
  <c r="AD551" i="2"/>
  <c r="K393" i="5"/>
  <c r="P417" i="1"/>
  <c r="C227" i="3"/>
  <c r="C226" i="5"/>
  <c r="C533" i="5" s="1"/>
  <c r="K417" i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3" s="1"/>
  <c r="X213" i="5"/>
  <c r="X206" i="5" s="1"/>
  <c r="X529" i="5" s="1"/>
  <c r="R417" i="1"/>
  <c r="Q411" i="3"/>
  <c r="Q388" i="3"/>
  <c r="Q365" i="3"/>
  <c r="Q364" i="3" s="1"/>
  <c r="Q364" i="2"/>
  <c r="Q341" i="2"/>
  <c r="AD546" i="5"/>
  <c r="AD287" i="5"/>
  <c r="AD234" i="3"/>
  <c r="AD207" i="3"/>
  <c r="S417" i="5"/>
  <c r="T404" i="3"/>
  <c r="T386" i="3"/>
  <c r="T385" i="2"/>
  <c r="T561" i="2" s="1"/>
  <c r="T363" i="3"/>
  <c r="T328" i="2"/>
  <c r="S418" i="3"/>
  <c r="S417" i="2"/>
  <c r="S573" i="2" s="1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I253" i="3"/>
  <c r="I537" i="5"/>
  <c r="I252" i="5"/>
  <c r="I225" i="3"/>
  <c r="I532" i="3" s="1"/>
  <c r="I532" i="5"/>
  <c r="I209" i="3"/>
  <c r="J359" i="5"/>
  <c r="J358" i="5" s="1"/>
  <c r="J349" i="5" s="1"/>
  <c r="J299" i="5" s="1"/>
  <c r="J298" i="5" s="1"/>
  <c r="Z546" i="5"/>
  <c r="Z287" i="5"/>
  <c r="Z234" i="3"/>
  <c r="Z207" i="3"/>
  <c r="Y417" i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I295" i="3"/>
  <c r="I553" i="3" s="1"/>
  <c r="I622" i="3" s="1"/>
  <c r="I553" i="2"/>
  <c r="I622" i="2" s="1"/>
  <c r="N417" i="1"/>
  <c r="V417" i="1"/>
  <c r="H417" i="5"/>
  <c r="H573" i="5" s="1"/>
  <c r="H571" i="5" s="1"/>
  <c r="H630" i="5" s="1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F526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O263" i="3"/>
  <c r="O219" i="1"/>
  <c r="O217" i="1" s="1"/>
  <c r="W263" i="3"/>
  <c r="W219" i="1"/>
  <c r="W217" i="1" s="1"/>
  <c r="Y406" i="3"/>
  <c r="Y384" i="3"/>
  <c r="Y560" i="2"/>
  <c r="Y559" i="2" s="1"/>
  <c r="Y626" i="2" s="1"/>
  <c r="Y362" i="3"/>
  <c r="Y302" i="2"/>
  <c r="H274" i="3"/>
  <c r="H247" i="3"/>
  <c r="C416" i="3"/>
  <c r="C572" i="3" s="1"/>
  <c r="C572" i="2"/>
  <c r="C397" i="3"/>
  <c r="C372" i="3"/>
  <c r="C371" i="3" s="1"/>
  <c r="C371" i="2"/>
  <c r="C286" i="3"/>
  <c r="C544" i="3" s="1"/>
  <c r="C618" i="3" s="1"/>
  <c r="C544" i="2"/>
  <c r="P406" i="3"/>
  <c r="P384" i="3"/>
  <c r="P560" i="3" s="1"/>
  <c r="P560" i="2"/>
  <c r="P559" i="2" s="1"/>
  <c r="P626" i="2" s="1"/>
  <c r="P362" i="3"/>
  <c r="P302" i="2"/>
  <c r="N406" i="3"/>
  <c r="N384" i="3"/>
  <c r="N560" i="3" s="1"/>
  <c r="N560" i="2"/>
  <c r="N362" i="3"/>
  <c r="N302" i="2"/>
  <c r="N274" i="3"/>
  <c r="N247" i="3"/>
  <c r="AB416" i="3"/>
  <c r="AB572" i="3" s="1"/>
  <c r="AB572" i="2"/>
  <c r="AB571" i="2" s="1"/>
  <c r="AB630" i="2" s="1"/>
  <c r="AB415" i="2"/>
  <c r="AB397" i="3"/>
  <c r="AB372" i="3"/>
  <c r="AB371" i="2"/>
  <c r="M416" i="3"/>
  <c r="M572" i="3" s="1"/>
  <c r="M572" i="2"/>
  <c r="M571" i="2" s="1"/>
  <c r="M630" i="2" s="1"/>
  <c r="M397" i="3"/>
  <c r="M372" i="3"/>
  <c r="M371" i="2"/>
  <c r="Z416" i="3"/>
  <c r="Z572" i="3" s="1"/>
  <c r="Z572" i="2"/>
  <c r="Z571" i="2" s="1"/>
  <c r="Z630" i="2" s="1"/>
  <c r="Z397" i="3"/>
  <c r="Z372" i="3"/>
  <c r="Z371" i="2"/>
  <c r="H416" i="3"/>
  <c r="H572" i="3" s="1"/>
  <c r="H572" i="2"/>
  <c r="H397" i="3"/>
  <c r="H372" i="3"/>
  <c r="H371" i="2"/>
  <c r="H367" i="2" s="1"/>
  <c r="H558" i="2" s="1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AE247" i="3"/>
  <c r="T285" i="3"/>
  <c r="T262" i="3"/>
  <c r="O274" i="3"/>
  <c r="O247" i="3"/>
  <c r="W285" i="3"/>
  <c r="W262" i="3"/>
  <c r="Y410" i="3"/>
  <c r="Y409" i="2"/>
  <c r="Y570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C549" i="2" s="1"/>
  <c r="C620" i="2" s="1"/>
  <c r="P410" i="3"/>
  <c r="P409" i="2"/>
  <c r="P387" i="3"/>
  <c r="P353" i="3"/>
  <c r="N419" i="3"/>
  <c r="N396" i="3"/>
  <c r="N375" i="3"/>
  <c r="N374" i="2"/>
  <c r="N273" i="3"/>
  <c r="N272" i="3" s="1"/>
  <c r="N272" i="1"/>
  <c r="N270" i="1" s="1"/>
  <c r="N269" i="1" s="1"/>
  <c r="N543" i="1" s="1"/>
  <c r="N250" i="3"/>
  <c r="AB419" i="3"/>
  <c r="AB396" i="3"/>
  <c r="AB375" i="3"/>
  <c r="AB374" i="3" s="1"/>
  <c r="AB374" i="2"/>
  <c r="M410" i="3"/>
  <c r="M409" i="2"/>
  <c r="M570" i="2" s="1"/>
  <c r="M387" i="3"/>
  <c r="M353" i="3"/>
  <c r="Z419" i="3"/>
  <c r="Z396" i="3"/>
  <c r="Z375" i="3"/>
  <c r="Z374" i="2"/>
  <c r="H410" i="3"/>
  <c r="H409" i="2"/>
  <c r="H570" i="2" s="1"/>
  <c r="H387" i="3"/>
  <c r="H353" i="3"/>
  <c r="O292" i="3"/>
  <c r="O291" i="2"/>
  <c r="O191" i="2" s="1"/>
  <c r="O550" i="2"/>
  <c r="O549" i="2" s="1"/>
  <c r="D410" i="3"/>
  <c r="D409" i="3" s="1"/>
  <c r="D570" i="3" s="1"/>
  <c r="D409" i="2"/>
  <c r="D570" i="2" s="1"/>
  <c r="D387" i="3"/>
  <c r="D353" i="3"/>
  <c r="AE281" i="3"/>
  <c r="AE264" i="3"/>
  <c r="AE241" i="3"/>
  <c r="T273" i="3"/>
  <c r="T272" i="1"/>
  <c r="T270" i="1" s="1"/>
  <c r="T250" i="3"/>
  <c r="O281" i="3"/>
  <c r="O264" i="3"/>
  <c r="O241" i="3"/>
  <c r="W273" i="3"/>
  <c r="W272" i="1"/>
  <c r="W270" i="1" s="1"/>
  <c r="W250" i="3"/>
  <c r="Y418" i="3"/>
  <c r="Y417" i="3" s="1"/>
  <c r="Y573" i="3" s="1"/>
  <c r="Y417" i="2"/>
  <c r="Y573" i="2" s="1"/>
  <c r="Y395" i="3"/>
  <c r="Y378" i="3"/>
  <c r="Y377" i="2"/>
  <c r="Y367" i="2" s="1"/>
  <c r="Y558" i="2" s="1"/>
  <c r="Y356" i="3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X349" i="2" s="1"/>
  <c r="D266" i="3"/>
  <c r="D219" i="1"/>
  <c r="D217" i="1" s="1"/>
  <c r="G369" i="3"/>
  <c r="G368" i="2"/>
  <c r="G367" i="2" s="1"/>
  <c r="G558" i="2" s="1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O301" i="2" s="1"/>
  <c r="AA247" i="3"/>
  <c r="I397" i="3"/>
  <c r="U402" i="3"/>
  <c r="U401" i="2"/>
  <c r="U567" i="2" s="1"/>
  <c r="U565" i="2" s="1"/>
  <c r="U628" i="2" s="1"/>
  <c r="U302" i="2"/>
  <c r="M253" i="3"/>
  <c r="M252" i="5"/>
  <c r="M537" i="5"/>
  <c r="G251" i="3"/>
  <c r="AA382" i="3"/>
  <c r="W395" i="3"/>
  <c r="W363" i="3"/>
  <c r="M273" i="3"/>
  <c r="M272" i="1"/>
  <c r="M270" i="1" s="1"/>
  <c r="M269" i="1" s="1"/>
  <c r="M543" i="1" s="1"/>
  <c r="K420" i="3"/>
  <c r="K372" i="3"/>
  <c r="K371" i="3" s="1"/>
  <c r="K371" i="2"/>
  <c r="AC416" i="3"/>
  <c r="AC572" i="3" s="1"/>
  <c r="AC572" i="2"/>
  <c r="AC376" i="3"/>
  <c r="X420" i="3"/>
  <c r="X372" i="3"/>
  <c r="X371" i="3" s="1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V421" i="3"/>
  <c r="V381" i="3"/>
  <c r="V380" i="3" s="1"/>
  <c r="V380" i="2"/>
  <c r="V351" i="3"/>
  <c r="V350" i="2"/>
  <c r="O376" i="3"/>
  <c r="V285" i="3"/>
  <c r="AA547" i="1"/>
  <c r="I359" i="1"/>
  <c r="I358" i="1" s="1"/>
  <c r="I349" i="1" s="1"/>
  <c r="I299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571" i="2" s="1"/>
  <c r="J630" i="2" s="1"/>
  <c r="J390" i="3"/>
  <c r="J356" i="3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U571" i="2" s="1"/>
  <c r="U630" i="2" s="1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3" s="1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L220" i="3"/>
  <c r="L219" i="5"/>
  <c r="L217" i="5" s="1"/>
  <c r="J207" i="3"/>
  <c r="K209" i="3"/>
  <c r="K359" i="1"/>
  <c r="K358" i="1" s="1"/>
  <c r="K349" i="1" s="1"/>
  <c r="K299" i="1" s="1"/>
  <c r="K557" i="1" s="1"/>
  <c r="K556" i="1" s="1"/>
  <c r="O410" i="3"/>
  <c r="O409" i="2"/>
  <c r="O570" i="2" s="1"/>
  <c r="O387" i="3"/>
  <c r="O353" i="3"/>
  <c r="V281" i="3"/>
  <c r="V264" i="3"/>
  <c r="V241" i="3"/>
  <c r="AA273" i="3"/>
  <c r="AA272" i="3" s="1"/>
  <c r="AA272" i="1"/>
  <c r="AA270" i="1" s="1"/>
  <c r="AA250" i="3"/>
  <c r="I560" i="1"/>
  <c r="I559" i="1" s="1"/>
  <c r="I626" i="1" s="1"/>
  <c r="I383" i="1"/>
  <c r="I414" i="3"/>
  <c r="I392" i="3"/>
  <c r="I563" i="2"/>
  <c r="I357" i="3"/>
  <c r="N393" i="5"/>
  <c r="N564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3" s="1"/>
  <c r="S237" i="5"/>
  <c r="S230" i="5" s="1"/>
  <c r="S534" i="5" s="1"/>
  <c r="S207" i="3"/>
  <c r="R236" i="3"/>
  <c r="R218" i="3"/>
  <c r="R217" i="5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557" i="1" s="1"/>
  <c r="R556" i="1" s="1"/>
  <c r="Q386" i="3"/>
  <c r="Q385" i="2"/>
  <c r="Q561" i="2" s="1"/>
  <c r="AD229" i="3"/>
  <c r="S359" i="5"/>
  <c r="S358" i="5" s="1"/>
  <c r="S349" i="5" s="1"/>
  <c r="S299" i="5" s="1"/>
  <c r="S557" i="5" s="1"/>
  <c r="S556" i="5" s="1"/>
  <c r="T388" i="3"/>
  <c r="S402" i="3"/>
  <c r="S401" i="2"/>
  <c r="S302" i="2"/>
  <c r="S301" i="2" s="1"/>
  <c r="S300" i="2" s="1"/>
  <c r="E229" i="3"/>
  <c r="AA199" i="3"/>
  <c r="G417" i="5"/>
  <c r="Z209" i="3"/>
  <c r="N234" i="3"/>
  <c r="W417" i="5"/>
  <c r="V229" i="3"/>
  <c r="X295" i="3"/>
  <c r="X553" i="3" s="1"/>
  <c r="X622" i="3" s="1"/>
  <c r="X553" i="2"/>
  <c r="X622" i="2" s="1"/>
  <c r="N359" i="1"/>
  <c r="N358" i="1" s="1"/>
  <c r="N349" i="1" s="1"/>
  <c r="N299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3" s="1"/>
  <c r="AA358" i="3" s="1"/>
  <c r="AA359" i="2"/>
  <c r="AA358" i="2" s="1"/>
  <c r="W403" i="3"/>
  <c r="W381" i="3"/>
  <c r="W380" i="2"/>
  <c r="W360" i="3"/>
  <c r="W359" i="3" s="1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562" i="2" s="1"/>
  <c r="G627" i="2" s="1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565" i="2" s="1"/>
  <c r="O628" i="2" s="1"/>
  <c r="O382" i="3"/>
  <c r="O361" i="3"/>
  <c r="V546" i="1"/>
  <c r="V545" i="1" s="1"/>
  <c r="V619" i="1" s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04" i="3"/>
  <c r="I386" i="3"/>
  <c r="I385" i="2"/>
  <c r="I561" i="2" s="1"/>
  <c r="I363" i="3"/>
  <c r="I328" i="2"/>
  <c r="G417" i="1"/>
  <c r="G573" i="1" s="1"/>
  <c r="G571" i="1" s="1"/>
  <c r="G630" i="1" s="1"/>
  <c r="U404" i="3"/>
  <c r="U386" i="3"/>
  <c r="U385" i="2"/>
  <c r="U561" i="2" s="1"/>
  <c r="U363" i="3"/>
  <c r="U328" i="2"/>
  <c r="H359" i="1"/>
  <c r="H358" i="1" s="1"/>
  <c r="H349" i="1" s="1"/>
  <c r="H299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Y557" i="5" s="1"/>
  <c r="Y556" i="5" s="1"/>
  <c r="M218" i="3"/>
  <c r="M217" i="5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Z531" i="5" s="1"/>
  <c r="W546" i="5"/>
  <c r="W287" i="5"/>
  <c r="V547" i="5"/>
  <c r="O227" i="3"/>
  <c r="O226" i="3" s="1"/>
  <c r="O533" i="3" s="1"/>
  <c r="O226" i="5"/>
  <c r="O533" i="5" s="1"/>
  <c r="X359" i="5"/>
  <c r="X358" i="5" s="1"/>
  <c r="X349" i="5" s="1"/>
  <c r="X299" i="5" s="1"/>
  <c r="X557" i="5" s="1"/>
  <c r="X556" i="5" s="1"/>
  <c r="T359" i="5"/>
  <c r="T358" i="5" s="1"/>
  <c r="T349" i="5" s="1"/>
  <c r="T299" i="5" s="1"/>
  <c r="L214" i="3"/>
  <c r="L213" i="3" s="1"/>
  <c r="L213" i="5"/>
  <c r="L206" i="5" s="1"/>
  <c r="L529" i="5" s="1"/>
  <c r="K229" i="3"/>
  <c r="AD267" i="3"/>
  <c r="G283" i="3"/>
  <c r="G259" i="3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363" i="3"/>
  <c r="G328" i="3"/>
  <c r="G328" i="2"/>
  <c r="G301" i="2" s="1"/>
  <c r="J419" i="3"/>
  <c r="J396" i="3"/>
  <c r="J375" i="3"/>
  <c r="J374" i="2"/>
  <c r="J367" i="2" s="1"/>
  <c r="J558" i="2" s="1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O349" i="2" s="1"/>
  <c r="V263" i="3"/>
  <c r="V219" i="1"/>
  <c r="V217" i="1" s="1"/>
  <c r="V531" i="1" s="1"/>
  <c r="AA263" i="3"/>
  <c r="AA219" i="1"/>
  <c r="AA217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3" s="1"/>
  <c r="X237" i="5"/>
  <c r="X230" i="5" s="1"/>
  <c r="X534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562" i="2" s="1"/>
  <c r="T627" i="2" s="1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3" s="1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3" s="1"/>
  <c r="I237" i="5"/>
  <c r="I230" i="5" s="1"/>
  <c r="I534" i="5" s="1"/>
  <c r="I210" i="3"/>
  <c r="M563" i="5"/>
  <c r="M562" i="5" s="1"/>
  <c r="M627" i="5" s="1"/>
  <c r="Z231" i="3"/>
  <c r="Z212" i="3"/>
  <c r="Z200" i="3"/>
  <c r="N238" i="3"/>
  <c r="N237" i="3" s="1"/>
  <c r="N237" i="5"/>
  <c r="N230" i="5" s="1"/>
  <c r="N534" i="5" s="1"/>
  <c r="N210" i="3"/>
  <c r="W221" i="3"/>
  <c r="W198" i="3"/>
  <c r="V223" i="3"/>
  <c r="V205" i="3"/>
  <c r="O238" i="3"/>
  <c r="O237" i="3" s="1"/>
  <c r="O237" i="5"/>
  <c r="O230" i="5" s="1"/>
  <c r="O534" i="5" s="1"/>
  <c r="O210" i="3"/>
  <c r="X563" i="5"/>
  <c r="S292" i="3"/>
  <c r="S550" i="2"/>
  <c r="S549" i="2" s="1"/>
  <c r="S620" i="2" s="1"/>
  <c r="S291" i="2"/>
  <c r="S191" i="2" s="1"/>
  <c r="D563" i="5"/>
  <c r="M563" i="1"/>
  <c r="AE563" i="5"/>
  <c r="T563" i="5"/>
  <c r="T562" i="5" s="1"/>
  <c r="T627" i="5" s="1"/>
  <c r="L223" i="3"/>
  <c r="L205" i="3"/>
  <c r="J238" i="3"/>
  <c r="J237" i="3" s="1"/>
  <c r="J237" i="5"/>
  <c r="J230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559" i="2" s="1"/>
  <c r="Q626" i="2" s="1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565" i="2" s="1"/>
  <c r="T628" i="2" s="1"/>
  <c r="T382" i="3"/>
  <c r="T361" i="3"/>
  <c r="S413" i="3"/>
  <c r="S390" i="3"/>
  <c r="S370" i="3"/>
  <c r="S352" i="3"/>
  <c r="F547" i="5"/>
  <c r="F545" i="5" s="1"/>
  <c r="F619" i="5" s="1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545" i="1" s="1"/>
  <c r="S619" i="1" s="1"/>
  <c r="S287" i="1"/>
  <c r="S267" i="3"/>
  <c r="S237" i="1"/>
  <c r="S230" i="1" s="1"/>
  <c r="S534" i="1" s="1"/>
  <c r="Y548" i="1"/>
  <c r="Y271" i="3"/>
  <c r="Y245" i="3"/>
  <c r="Y244" i="1"/>
  <c r="Y240" i="1" s="1"/>
  <c r="Y535" i="1" s="1"/>
  <c r="I554" i="1"/>
  <c r="I623" i="1" s="1"/>
  <c r="I280" i="3"/>
  <c r="I279" i="1"/>
  <c r="I277" i="1" s="1"/>
  <c r="I269" i="1" s="1"/>
  <c r="I543" i="1" s="1"/>
  <c r="I249" i="3"/>
  <c r="F283" i="3"/>
  <c r="F259" i="3"/>
  <c r="AB359" i="5"/>
  <c r="AB358" i="5" s="1"/>
  <c r="AB349" i="5" s="1"/>
  <c r="AB299" i="5" s="1"/>
  <c r="AB557" i="5" s="1"/>
  <c r="AB556" i="5" s="1"/>
  <c r="I236" i="3"/>
  <c r="I224" i="3"/>
  <c r="I197" i="3"/>
  <c r="M417" i="5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E359" i="5"/>
  <c r="E358" i="5" s="1"/>
  <c r="E349" i="5" s="1"/>
  <c r="E299" i="5" s="1"/>
  <c r="E298" i="5" s="1"/>
  <c r="Q359" i="1"/>
  <c r="Q358" i="1" s="1"/>
  <c r="Q349" i="1" s="1"/>
  <c r="Q299" i="1" s="1"/>
  <c r="D359" i="1"/>
  <c r="D358" i="1" s="1"/>
  <c r="D349" i="1" s="1"/>
  <c r="D299" i="1" s="1"/>
  <c r="D298" i="1" s="1"/>
  <c r="I286" i="3"/>
  <c r="I544" i="3" s="1"/>
  <c r="I618" i="3" s="1"/>
  <c r="I544" i="2"/>
  <c r="T359" i="1"/>
  <c r="T358" i="1" s="1"/>
  <c r="T349" i="1" s="1"/>
  <c r="T299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545" i="5" s="1"/>
  <c r="K619" i="5" s="1"/>
  <c r="K287" i="5"/>
  <c r="K234" i="3"/>
  <c r="K207" i="3"/>
  <c r="AD295" i="3"/>
  <c r="AD553" i="3" s="1"/>
  <c r="AD622" i="3" s="1"/>
  <c r="AD553" i="2"/>
  <c r="AD622" i="2" s="1"/>
  <c r="U417" i="5"/>
  <c r="U573" i="5" s="1"/>
  <c r="U571" i="5" s="1"/>
  <c r="U630" i="5" s="1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AD535" i="1" s="1"/>
  <c r="S403" i="3"/>
  <c r="S381" i="3"/>
  <c r="S380" i="3" s="1"/>
  <c r="S380" i="2"/>
  <c r="S360" i="3"/>
  <c r="S359" i="2"/>
  <c r="S358" i="2" s="1"/>
  <c r="F223" i="3"/>
  <c r="F205" i="3"/>
  <c r="E238" i="3"/>
  <c r="E237" i="3" s="1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I231" i="3"/>
  <c r="I212" i="3"/>
  <c r="I200" i="3"/>
  <c r="J563" i="5"/>
  <c r="J562" i="5" s="1"/>
  <c r="J627" i="5" s="1"/>
  <c r="J391" i="5"/>
  <c r="Z221" i="3"/>
  <c r="Z198" i="3"/>
  <c r="U563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I562" i="5" s="1"/>
  <c r="I627" i="5" s="1"/>
  <c r="D563" i="1"/>
  <c r="T563" i="1"/>
  <c r="AC563" i="1"/>
  <c r="AC562" i="1" s="1"/>
  <c r="AC627" i="1" s="1"/>
  <c r="L238" i="3"/>
  <c r="L237" i="3" s="1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AE526" i="5" s="1"/>
  <c r="X283" i="3"/>
  <c r="X259" i="3"/>
  <c r="H546" i="5"/>
  <c r="H287" i="5"/>
  <c r="H234" i="3"/>
  <c r="H207" i="3"/>
  <c r="X417" i="1"/>
  <c r="X573" i="1" s="1"/>
  <c r="X571" i="1" s="1"/>
  <c r="X630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573" i="1" s="1"/>
  <c r="L571" i="1" s="1"/>
  <c r="L630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534" i="5" s="1"/>
  <c r="Q210" i="3"/>
  <c r="F414" i="3"/>
  <c r="AD403" i="3"/>
  <c r="L532" i="1"/>
  <c r="P393" i="1"/>
  <c r="P564" i="1" s="1"/>
  <c r="P562" i="1" s="1"/>
  <c r="P627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P557" i="5" s="1"/>
  <c r="P556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T531" i="5" s="1"/>
  <c r="T530" i="5" s="1"/>
  <c r="T615" i="5" s="1"/>
  <c r="L359" i="1"/>
  <c r="L358" i="1" s="1"/>
  <c r="L349" i="1" s="1"/>
  <c r="L299" i="1" s="1"/>
  <c r="L557" i="1" s="1"/>
  <c r="L556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AE220" i="3"/>
  <c r="AE219" i="5"/>
  <c r="AE217" i="5" s="1"/>
  <c r="AE531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AE377" i="2"/>
  <c r="AE356" i="3"/>
  <c r="AE355" i="2"/>
  <c r="L404" i="3"/>
  <c r="L386" i="3"/>
  <c r="L385" i="2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U256" i="3"/>
  <c r="U540" i="3" s="1"/>
  <c r="U540" i="5"/>
  <c r="U227" i="3"/>
  <c r="U226" i="5"/>
  <c r="U533" i="5" s="1"/>
  <c r="U204" i="3"/>
  <c r="M286" i="3"/>
  <c r="M544" i="3" s="1"/>
  <c r="M618" i="3" s="1"/>
  <c r="M544" i="2"/>
  <c r="M618" i="2" s="1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568" i="2" s="1"/>
  <c r="R629" i="2" s="1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AE354" i="3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298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557" i="5" s="1"/>
  <c r="AA556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AD531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573" i="5" s="1"/>
  <c r="P571" i="5" s="1"/>
  <c r="P630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391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533" i="5" s="1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Z562" i="1" s="1"/>
  <c r="Z627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AB531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534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J618" i="2" s="1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545" i="1" s="1"/>
  <c r="Q619" i="1" s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AA562" i="1" s="1"/>
  <c r="AA627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573" i="5" s="1"/>
  <c r="V571" i="5" s="1"/>
  <c r="V630" i="5" s="1"/>
  <c r="U548" i="5"/>
  <c r="U239" i="3"/>
  <c r="U211" i="3"/>
  <c r="U194" i="3"/>
  <c r="K286" i="3"/>
  <c r="K544" i="3" s="1"/>
  <c r="K618" i="3" s="1"/>
  <c r="K544" i="2"/>
  <c r="K618" i="2" s="1"/>
  <c r="AB285" i="3"/>
  <c r="AB262" i="3"/>
  <c r="U286" i="3"/>
  <c r="U544" i="3" s="1"/>
  <c r="U618" i="3" s="1"/>
  <c r="U544" i="2"/>
  <c r="U618" i="2" s="1"/>
  <c r="F408" i="3"/>
  <c r="F569" i="3" s="1"/>
  <c r="F569" i="2"/>
  <c r="F568" i="2" s="1"/>
  <c r="F629" i="2" s="1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567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298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R618" i="2" s="1"/>
  <c r="G286" i="3"/>
  <c r="G544" i="3" s="1"/>
  <c r="G618" i="3" s="1"/>
  <c r="G544" i="2"/>
  <c r="P286" i="3"/>
  <c r="P544" i="3" s="1"/>
  <c r="P618" i="3" s="1"/>
  <c r="P544" i="2"/>
  <c r="P618" i="2" s="1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387" i="3"/>
  <c r="E353" i="3"/>
  <c r="R419" i="3"/>
  <c r="R396" i="3"/>
  <c r="R375" i="3"/>
  <c r="R374" i="3" s="1"/>
  <c r="R374" i="2"/>
  <c r="R273" i="3"/>
  <c r="R272" i="1"/>
  <c r="R270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Q215" i="3"/>
  <c r="F419" i="3"/>
  <c r="F357" i="3"/>
  <c r="AD351" i="3"/>
  <c r="AD350" i="2"/>
  <c r="L275" i="3"/>
  <c r="C238" i="3"/>
  <c r="C237" i="3" s="1"/>
  <c r="C237" i="5"/>
  <c r="C230" i="5" s="1"/>
  <c r="C534" i="5" s="1"/>
  <c r="C210" i="3"/>
  <c r="Y221" i="3"/>
  <c r="Y198" i="3"/>
  <c r="AD273" i="3"/>
  <c r="AD272" i="1"/>
  <c r="AD270" i="1" s="1"/>
  <c r="AD269" i="1" s="1"/>
  <c r="AD543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573" i="1" s="1"/>
  <c r="AE571" i="1" s="1"/>
  <c r="AE630" i="1" s="1"/>
  <c r="G256" i="3"/>
  <c r="G540" i="3" s="1"/>
  <c r="G540" i="5"/>
  <c r="G227" i="3"/>
  <c r="G226" i="5"/>
  <c r="G533" i="5" s="1"/>
  <c r="G204" i="3"/>
  <c r="Q285" i="3"/>
  <c r="Q262" i="3"/>
  <c r="AE233" i="3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549" i="2" s="1"/>
  <c r="N620" i="2" s="1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L531" i="1" s="1"/>
  <c r="F404" i="3"/>
  <c r="F386" i="3"/>
  <c r="F385" i="2"/>
  <c r="F561" i="2" s="1"/>
  <c r="F559" i="2" s="1"/>
  <c r="F626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3" s="1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3" s="1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O564" i="5" s="1"/>
  <c r="Z293" i="3"/>
  <c r="Z551" i="3" s="1"/>
  <c r="Z551" i="2"/>
  <c r="Z549" i="2" s="1"/>
  <c r="Z620" i="2" s="1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415" i="1" s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91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U526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Z35" i="65"/>
  <c r="Z31" i="65" s="1"/>
  <c r="J35" i="65"/>
  <c r="J31" i="65" s="1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U457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A80" i="5"/>
  <c r="AA465" i="5" s="1"/>
  <c r="AD8" i="1"/>
  <c r="AD458" i="1" s="1"/>
  <c r="AC8" i="5"/>
  <c r="AC458" i="5" s="1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J69" i="3"/>
  <c r="J68" i="3" s="1"/>
  <c r="E35" i="3"/>
  <c r="D8" i="3"/>
  <c r="Q80" i="5"/>
  <c r="Q465" i="5" s="1"/>
  <c r="AB80" i="1"/>
  <c r="AB465" i="1" s="1"/>
  <c r="Z122" i="2"/>
  <c r="F458" i="65"/>
  <c r="F7" i="65"/>
  <c r="M557" i="65"/>
  <c r="M556" i="65" s="1"/>
  <c r="M298" i="65"/>
  <c r="M297" i="65" s="1"/>
  <c r="Q620" i="65"/>
  <c r="Q613" i="65" s="1"/>
  <c r="Q659" i="65" s="1"/>
  <c r="Q524" i="65"/>
  <c r="Z458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8" i="3"/>
  <c r="M69" i="3"/>
  <c r="M68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D620" i="65"/>
  <c r="D613" i="65" s="1"/>
  <c r="D659" i="65" s="1"/>
  <c r="D524" i="65"/>
  <c r="N299" i="65"/>
  <c r="S8" i="3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X557" i="65"/>
  <c r="X556" i="65" s="1"/>
  <c r="X298" i="65"/>
  <c r="X297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L391" i="1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S567" i="2"/>
  <c r="S399" i="2"/>
  <c r="H8" i="3"/>
  <c r="V35" i="3"/>
  <c r="G69" i="3"/>
  <c r="G68" i="3" s="1"/>
  <c r="Y69" i="3"/>
  <c r="Y68" i="3" s="1"/>
  <c r="J8" i="3"/>
  <c r="AC69" i="3"/>
  <c r="AC68" i="3" s="1"/>
  <c r="D69" i="3"/>
  <c r="D68" i="3" s="1"/>
  <c r="M8" i="2"/>
  <c r="M458" i="2" s="1"/>
  <c r="J69" i="2"/>
  <c r="J68" i="2" s="1"/>
  <c r="J464" i="2" s="1"/>
  <c r="L561" i="2"/>
  <c r="L383" i="2"/>
  <c r="K564" i="5"/>
  <c r="K562" i="5" s="1"/>
  <c r="K627" i="5" s="1"/>
  <c r="K391" i="5"/>
  <c r="I80" i="5"/>
  <c r="I465" i="5" s="1"/>
  <c r="AB80" i="2"/>
  <c r="AB465" i="2" s="1"/>
  <c r="X80" i="2"/>
  <c r="X465" i="2" s="1"/>
  <c r="N80" i="3"/>
  <c r="Y8" i="3"/>
  <c r="J35" i="3"/>
  <c r="E69" i="3"/>
  <c r="E68" i="3" s="1"/>
  <c r="P35" i="3"/>
  <c r="G35" i="2"/>
  <c r="G31" i="2" s="1"/>
  <c r="G460" i="2" s="1"/>
  <c r="S564" i="5"/>
  <c r="S562" i="5" s="1"/>
  <c r="S627" i="5" s="1"/>
  <c r="S391" i="5"/>
  <c r="V415" i="2"/>
  <c r="K564" i="2"/>
  <c r="K391" i="2"/>
  <c r="R80" i="3"/>
  <c r="I69" i="3"/>
  <c r="I68" i="3" s="1"/>
  <c r="AB8" i="3"/>
  <c r="L8" i="3"/>
  <c r="O80" i="3"/>
  <c r="W8" i="3"/>
  <c r="F35" i="2"/>
  <c r="F31" i="2" s="1"/>
  <c r="Q564" i="1"/>
  <c r="Q562" i="1" s="1"/>
  <c r="Q627" i="1" s="1"/>
  <c r="T8" i="1"/>
  <c r="T458" i="1" s="1"/>
  <c r="C545" i="5"/>
  <c r="C619" i="5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H545" i="1"/>
  <c r="H619" i="1" s="1"/>
  <c r="H571" i="2"/>
  <c r="H630" i="2" s="1"/>
  <c r="M415" i="2"/>
  <c r="P383" i="2"/>
  <c r="Y35" i="5"/>
  <c r="Y31" i="5" s="1"/>
  <c r="Y460" i="5" s="1"/>
  <c r="AE8" i="5"/>
  <c r="AE458" i="5" s="1"/>
  <c r="H8" i="5"/>
  <c r="H458" i="5" s="1"/>
  <c r="AE478" i="1"/>
  <c r="AE606" i="1" s="1"/>
  <c r="T478" i="1"/>
  <c r="T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F458" i="2" s="1"/>
  <c r="AE8" i="2"/>
  <c r="N80" i="1"/>
  <c r="N465" i="1" s="1"/>
  <c r="R8" i="1"/>
  <c r="R458" i="1" s="1"/>
  <c r="L35" i="5"/>
  <c r="L31" i="5" s="1"/>
  <c r="L460" i="5" s="1"/>
  <c r="AC35" i="5"/>
  <c r="AC31" i="5" s="1"/>
  <c r="AC460" i="5" s="1"/>
  <c r="N35" i="5"/>
  <c r="N31" i="5" s="1"/>
  <c r="N460" i="5" s="1"/>
  <c r="Y31" i="1"/>
  <c r="Y460" i="1" s="1"/>
  <c r="AD80" i="5"/>
  <c r="AD465" i="5" s="1"/>
  <c r="F69" i="2"/>
  <c r="F68" i="2" s="1"/>
  <c r="O269" i="1"/>
  <c r="O543" i="1" s="1"/>
  <c r="H80" i="5"/>
  <c r="H465" i="5" s="1"/>
  <c r="Z383" i="2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U367" i="2"/>
  <c r="U558" i="2" s="1"/>
  <c r="AC35" i="1"/>
  <c r="AC31" i="1" s="1"/>
  <c r="R80" i="5"/>
  <c r="R465" i="5" s="1"/>
  <c r="C269" i="1"/>
  <c r="C543" i="1" s="1"/>
  <c r="M80" i="1"/>
  <c r="M465" i="1" s="1"/>
  <c r="L80" i="5"/>
  <c r="L465" i="5" s="1"/>
  <c r="J8" i="1"/>
  <c r="J458" i="1" s="1"/>
  <c r="AC562" i="2"/>
  <c r="AC627" i="2" s="1"/>
  <c r="O69" i="5"/>
  <c r="O68" i="5" s="1"/>
  <c r="O464" i="5" s="1"/>
  <c r="Y565" i="2"/>
  <c r="Y628" i="2" s="1"/>
  <c r="S80" i="5"/>
  <c r="S465" i="5" s="1"/>
  <c r="K69" i="2"/>
  <c r="K68" i="2" s="1"/>
  <c r="K464" i="2" s="1"/>
  <c r="H415" i="2"/>
  <c r="S122" i="2"/>
  <c r="R122" i="2"/>
  <c r="H69" i="3"/>
  <c r="H68" i="3" s="1"/>
  <c r="U69" i="3"/>
  <c r="U68" i="3" s="1"/>
  <c r="U464" i="3" s="1"/>
  <c r="V69" i="3"/>
  <c r="V68" i="3" s="1"/>
  <c r="I35" i="3"/>
  <c r="D80" i="3"/>
  <c r="AC35" i="3"/>
  <c r="P80" i="3"/>
  <c r="M8" i="3"/>
  <c r="J8" i="2"/>
  <c r="J458" i="2" s="1"/>
  <c r="AE69" i="2"/>
  <c r="AE68" i="2" s="1"/>
  <c r="U391" i="2"/>
  <c r="H564" i="1"/>
  <c r="E564" i="1"/>
  <c r="E391" i="1"/>
  <c r="AA80" i="3"/>
  <c r="AB80" i="5"/>
  <c r="AB465" i="5" s="1"/>
  <c r="V80" i="5"/>
  <c r="V465" i="5" s="1"/>
  <c r="U269" i="1"/>
  <c r="U543" i="1" s="1"/>
  <c r="I80" i="3"/>
  <c r="AE69" i="3"/>
  <c r="AE68" i="3" s="1"/>
  <c r="Z8" i="3"/>
  <c r="T35" i="3"/>
  <c r="AB568" i="3"/>
  <c r="AB629" i="3" s="1"/>
  <c r="S69" i="3"/>
  <c r="S68" i="3" s="1"/>
  <c r="AB35" i="3"/>
  <c r="J80" i="2"/>
  <c r="J465" i="2" s="1"/>
  <c r="AA8" i="2"/>
  <c r="AA458" i="2" s="1"/>
  <c r="N8" i="1"/>
  <c r="N458" i="1" s="1"/>
  <c r="S561" i="2"/>
  <c r="S383" i="2"/>
  <c r="U570" i="2"/>
  <c r="U407" i="2"/>
  <c r="AE80" i="2"/>
  <c r="G80" i="1"/>
  <c r="G465" i="1" s="1"/>
  <c r="I568" i="2"/>
  <c r="I629" i="2" s="1"/>
  <c r="Z35" i="5"/>
  <c r="Z31" i="5" s="1"/>
  <c r="Z460" i="5" s="1"/>
  <c r="AA8" i="5"/>
  <c r="E69" i="2"/>
  <c r="E68" i="2" s="1"/>
  <c r="E464" i="2" s="1"/>
  <c r="V69" i="2"/>
  <c r="V68" i="2" s="1"/>
  <c r="V464" i="2" s="1"/>
  <c r="Q8" i="2"/>
  <c r="Q458" i="2" s="1"/>
  <c r="R391" i="5"/>
  <c r="O415" i="2"/>
  <c r="X383" i="2"/>
  <c r="K383" i="2"/>
  <c r="S35" i="5"/>
  <c r="S31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E407" i="2"/>
  <c r="U35" i="1"/>
  <c r="U31" i="1" s="1"/>
  <c r="U460" i="1" s="1"/>
  <c r="AE35" i="2"/>
  <c r="W8" i="2"/>
  <c r="W458" i="2" s="1"/>
  <c r="F571" i="2"/>
  <c r="F630" i="2" s="1"/>
  <c r="Z8" i="2"/>
  <c r="Z458" i="2" s="1"/>
  <c r="S8" i="1"/>
  <c r="S458" i="1" s="1"/>
  <c r="Z35" i="2"/>
  <c r="Z31" i="2" s="1"/>
  <c r="Z460" i="2" s="1"/>
  <c r="Y35" i="2"/>
  <c r="Y31" i="2" s="1"/>
  <c r="R35" i="5"/>
  <c r="J35" i="1"/>
  <c r="J31" i="1" s="1"/>
  <c r="J460" i="1" s="1"/>
  <c r="AA8" i="1"/>
  <c r="AA458" i="1" s="1"/>
  <c r="S80" i="2"/>
  <c r="S465" i="2" s="1"/>
  <c r="X562" i="2"/>
  <c r="X627" i="2" s="1"/>
  <c r="X35" i="1"/>
  <c r="X31" i="1" s="1"/>
  <c r="X460" i="1" s="1"/>
  <c r="S415" i="2"/>
  <c r="G559" i="2"/>
  <c r="G626" i="2" s="1"/>
  <c r="H8" i="1"/>
  <c r="Z80" i="3"/>
  <c r="S80" i="3"/>
  <c r="W80" i="3"/>
  <c r="AD8" i="3"/>
  <c r="AD458" i="3" s="1"/>
  <c r="W35" i="3"/>
  <c r="AD35" i="3"/>
  <c r="V35" i="1"/>
  <c r="V31" i="1" s="1"/>
  <c r="V80" i="1"/>
  <c r="V465" i="1" s="1"/>
  <c r="E8" i="5"/>
  <c r="E458" i="5" s="1"/>
  <c r="R35" i="1"/>
  <c r="R31" i="1" s="1"/>
  <c r="R460" i="1" s="1"/>
  <c r="R80" i="1"/>
  <c r="R465" i="1" s="1"/>
  <c r="P31" i="2"/>
  <c r="P460" i="2" s="1"/>
  <c r="G35" i="1"/>
  <c r="G31" i="1" s="1"/>
  <c r="G460" i="1" s="1"/>
  <c r="Y8" i="2"/>
  <c r="Y458" i="2" s="1"/>
  <c r="I349" i="2"/>
  <c r="W80" i="1"/>
  <c r="W465" i="1" s="1"/>
  <c r="G80" i="5"/>
  <c r="G465" i="5" s="1"/>
  <c r="Z80" i="5"/>
  <c r="Z465" i="5" s="1"/>
  <c r="AD80" i="2"/>
  <c r="AD465" i="2" s="1"/>
  <c r="AA564" i="2"/>
  <c r="AA562" i="2" s="1"/>
  <c r="AA627" i="2" s="1"/>
  <c r="AA391" i="2"/>
  <c r="I562" i="2"/>
  <c r="I627" i="2" s="1"/>
  <c r="T80" i="5"/>
  <c r="T465" i="5" s="1"/>
  <c r="G415" i="2"/>
  <c r="P570" i="2"/>
  <c r="P407" i="2"/>
  <c r="V80" i="2"/>
  <c r="V465" i="2" s="1"/>
  <c r="Q35" i="1"/>
  <c r="Q31" i="1" s="1"/>
  <c r="AC571" i="2"/>
  <c r="AC630" i="2" s="1"/>
  <c r="J35" i="5"/>
  <c r="J31" i="5" s="1"/>
  <c r="J460" i="5" s="1"/>
  <c r="J8" i="5"/>
  <c r="J458" i="5" s="1"/>
  <c r="Q69" i="2"/>
  <c r="Q68" i="2" s="1"/>
  <c r="Q464" i="2" s="1"/>
  <c r="L80" i="1"/>
  <c r="L465" i="1" s="1"/>
  <c r="E8" i="1"/>
  <c r="E458" i="1" s="1"/>
  <c r="Z301" i="2"/>
  <c r="Y80" i="1"/>
  <c r="Y465" i="1" s="1"/>
  <c r="O80" i="1"/>
  <c r="O465" i="1" s="1"/>
  <c r="AB349" i="2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X559" i="2"/>
  <c r="X626" i="2" s="1"/>
  <c r="Y8" i="5"/>
  <c r="Y458" i="5" s="1"/>
  <c r="S545" i="5"/>
  <c r="S619" i="5" s="1"/>
  <c r="K8" i="5"/>
  <c r="K458" i="5" s="1"/>
  <c r="AE80" i="1"/>
  <c r="H35" i="1"/>
  <c r="H31" i="1" s="1"/>
  <c r="H460" i="1" s="1"/>
  <c r="H80" i="1"/>
  <c r="H465" i="1" s="1"/>
  <c r="W269" i="1"/>
  <c r="W543" i="1" s="1"/>
  <c r="C80" i="2"/>
  <c r="C465" i="2" s="1"/>
  <c r="Q80" i="2"/>
  <c r="Q465" i="2" s="1"/>
  <c r="F35" i="5"/>
  <c r="F31" i="5" s="1"/>
  <c r="F460" i="5" s="1"/>
  <c r="D407" i="2"/>
  <c r="N407" i="2"/>
  <c r="AB69" i="2"/>
  <c r="AB68" i="2" s="1"/>
  <c r="AB464" i="2" s="1"/>
  <c r="T545" i="1"/>
  <c r="T619" i="1" s="1"/>
  <c r="N399" i="2"/>
  <c r="AD122" i="2"/>
  <c r="AD111" i="2" s="1"/>
  <c r="Y478" i="2"/>
  <c r="Y606" i="2" s="1"/>
  <c r="N122" i="2"/>
  <c r="V69" i="5"/>
  <c r="V68" i="5" s="1"/>
  <c r="V464" i="5" s="1"/>
  <c r="Z69" i="2"/>
  <c r="Z68" i="2" s="1"/>
  <c r="Z67" i="2" s="1"/>
  <c r="AB8" i="5"/>
  <c r="AB458" i="5" s="1"/>
  <c r="G8" i="5"/>
  <c r="G458" i="5" s="1"/>
  <c r="K80" i="1"/>
  <c r="K465" i="1" s="1"/>
  <c r="H269" i="1"/>
  <c r="H543" i="1" s="1"/>
  <c r="S8" i="5"/>
  <c r="S458" i="5" s="1"/>
  <c r="D367" i="2"/>
  <c r="D558" i="2" s="1"/>
  <c r="D568" i="2"/>
  <c r="D629" i="2" s="1"/>
  <c r="H349" i="2"/>
  <c r="Y349" i="2"/>
  <c r="X69" i="5"/>
  <c r="X68" i="5" s="1"/>
  <c r="X464" i="5" s="1"/>
  <c r="X463" i="5" s="1"/>
  <c r="X602" i="5" s="1"/>
  <c r="H425" i="1"/>
  <c r="E425" i="1"/>
  <c r="G425" i="1"/>
  <c r="X425" i="1"/>
  <c r="P425" i="1"/>
  <c r="AC425" i="1"/>
  <c r="L425" i="1"/>
  <c r="C489" i="2"/>
  <c r="C607" i="2" s="1"/>
  <c r="T472" i="3"/>
  <c r="O472" i="2"/>
  <c r="O605" i="2" s="1"/>
  <c r="O478" i="2"/>
  <c r="O606" i="2" s="1"/>
  <c r="I531" i="1"/>
  <c r="S531" i="1"/>
  <c r="S216" i="1"/>
  <c r="Z526" i="5"/>
  <c r="G80" i="2"/>
  <c r="G465" i="2" s="1"/>
  <c r="T542" i="1"/>
  <c r="O80" i="2"/>
  <c r="O465" i="2" s="1"/>
  <c r="J531" i="1"/>
  <c r="Y216" i="1"/>
  <c r="M531" i="1"/>
  <c r="V531" i="5"/>
  <c r="H80" i="2"/>
  <c r="H465" i="2" s="1"/>
  <c r="D531" i="1"/>
  <c r="L80" i="3"/>
  <c r="T80" i="2"/>
  <c r="T465" i="2" s="1"/>
  <c r="W526" i="5"/>
  <c r="W525" i="5" s="1"/>
  <c r="W192" i="5"/>
  <c r="N526" i="5"/>
  <c r="I542" i="1"/>
  <c r="AA531" i="1"/>
  <c r="K80" i="5"/>
  <c r="K465" i="5" s="1"/>
  <c r="P80" i="5"/>
  <c r="P465" i="5" s="1"/>
  <c r="N80" i="5"/>
  <c r="N465" i="5" s="1"/>
  <c r="T80" i="3"/>
  <c r="AE80" i="3"/>
  <c r="AC542" i="1"/>
  <c r="Y80" i="2"/>
  <c r="Y465" i="2" s="1"/>
  <c r="M80" i="2"/>
  <c r="M465" i="2" s="1"/>
  <c r="N542" i="1"/>
  <c r="F80" i="2"/>
  <c r="F465" i="2" s="1"/>
  <c r="H102" i="3"/>
  <c r="H466" i="3" s="1"/>
  <c r="H468" i="3"/>
  <c r="H467" i="3" s="1"/>
  <c r="H603" i="3" s="1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V8" i="2"/>
  <c r="Y618" i="2"/>
  <c r="E618" i="2"/>
  <c r="K526" i="5"/>
  <c r="N573" i="1"/>
  <c r="N571" i="1" s="1"/>
  <c r="N630" i="1" s="1"/>
  <c r="N415" i="1"/>
  <c r="I618" i="2"/>
  <c r="E557" i="5"/>
  <c r="E556" i="5" s="1"/>
  <c r="V192" i="5"/>
  <c r="Y573" i="1"/>
  <c r="Y571" i="1" s="1"/>
  <c r="Y630" i="1" s="1"/>
  <c r="Y415" i="1"/>
  <c r="K573" i="1"/>
  <c r="K571" i="1" s="1"/>
  <c r="K630" i="1" s="1"/>
  <c r="K415" i="1"/>
  <c r="X531" i="5"/>
  <c r="P458" i="5"/>
  <c r="R80" i="2"/>
  <c r="R465" i="2" s="1"/>
  <c r="AC573" i="5"/>
  <c r="AC571" i="5" s="1"/>
  <c r="AC630" i="5" s="1"/>
  <c r="AC415" i="5"/>
  <c r="AC531" i="1"/>
  <c r="AC530" i="1" s="1"/>
  <c r="AC216" i="1"/>
  <c r="H102" i="2"/>
  <c r="H466" i="2" s="1"/>
  <c r="H468" i="2"/>
  <c r="H467" i="2" s="1"/>
  <c r="H603" i="2" s="1"/>
  <c r="C557" i="5"/>
  <c r="C556" i="5" s="1"/>
  <c r="I573" i="5"/>
  <c r="I571" i="5" s="1"/>
  <c r="I630" i="5" s="1"/>
  <c r="I415" i="5"/>
  <c r="I80" i="1"/>
  <c r="I465" i="1" s="1"/>
  <c r="H80" i="3"/>
  <c r="T69" i="3"/>
  <c r="T68" i="3" s="1"/>
  <c r="R35" i="3"/>
  <c r="R8" i="3"/>
  <c r="AB407" i="3"/>
  <c r="Q8" i="3"/>
  <c r="Y102" i="3"/>
  <c r="Y466" i="3" s="1"/>
  <c r="Y468" i="3"/>
  <c r="Y467" i="3" s="1"/>
  <c r="Y603" i="3" s="1"/>
  <c r="Y35" i="3"/>
  <c r="V8" i="3"/>
  <c r="N45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AA298" i="5"/>
  <c r="T69" i="2"/>
  <c r="T68" i="2" s="1"/>
  <c r="Z568" i="3"/>
  <c r="Z629" i="3" s="1"/>
  <c r="T618" i="2"/>
  <c r="O573" i="5"/>
  <c r="O571" i="5" s="1"/>
  <c r="O630" i="5" s="1"/>
  <c r="O415" i="5"/>
  <c r="S35" i="1"/>
  <c r="S31" i="1" s="1"/>
  <c r="S460" i="1" s="1"/>
  <c r="Q35" i="5"/>
  <c r="Q31" i="5" s="1"/>
  <c r="Q460" i="5" s="1"/>
  <c r="G458" i="1"/>
  <c r="AC618" i="2"/>
  <c r="R464" i="1"/>
  <c r="U391" i="5"/>
  <c r="U8" i="1"/>
  <c r="N464" i="1"/>
  <c r="AD31" i="2"/>
  <c r="AD460" i="2" s="1"/>
  <c r="E69" i="5"/>
  <c r="E68" i="5" s="1"/>
  <c r="AE102" i="2"/>
  <c r="AE466" i="2" s="1"/>
  <c r="AE468" i="2"/>
  <c r="AE467" i="2" s="1"/>
  <c r="AE603" i="2" s="1"/>
  <c r="AD8" i="2"/>
  <c r="N31" i="2"/>
  <c r="N460" i="2" s="1"/>
  <c r="K35" i="2"/>
  <c r="K31" i="2" s="1"/>
  <c r="K460" i="2" s="1"/>
  <c r="Z391" i="5"/>
  <c r="AD391" i="1"/>
  <c r="AB562" i="5"/>
  <c r="AB627" i="5" s="1"/>
  <c r="AD618" i="2"/>
  <c r="L545" i="5"/>
  <c r="L619" i="5" s="1"/>
  <c r="AC557" i="5"/>
  <c r="AC556" i="5" s="1"/>
  <c r="AC298" i="5"/>
  <c r="T573" i="5"/>
  <c r="T571" i="5" s="1"/>
  <c r="T630" i="5" s="1"/>
  <c r="T415" i="5"/>
  <c r="AE573" i="5"/>
  <c r="AE571" i="5" s="1"/>
  <c r="AE630" i="5" s="1"/>
  <c r="AE415" i="5"/>
  <c r="M573" i="1"/>
  <c r="M571" i="1" s="1"/>
  <c r="M630" i="1" s="1"/>
  <c r="M415" i="1"/>
  <c r="AD557" i="1"/>
  <c r="AD556" i="1" s="1"/>
  <c r="AD298" i="1"/>
  <c r="I557" i="5"/>
  <c r="I556" i="5" s="1"/>
  <c r="I298" i="5"/>
  <c r="M573" i="5"/>
  <c r="M571" i="5" s="1"/>
  <c r="M630" i="5" s="1"/>
  <c r="M415" i="5"/>
  <c r="F573" i="5"/>
  <c r="F571" i="5" s="1"/>
  <c r="F630" i="5" s="1"/>
  <c r="F415" i="5"/>
  <c r="F545" i="1"/>
  <c r="F619" i="1" s="1"/>
  <c r="I545" i="1"/>
  <c r="I619" i="1" s="1"/>
  <c r="M545" i="5"/>
  <c r="M619" i="5" s="1"/>
  <c r="AD557" i="5"/>
  <c r="AD556" i="5" s="1"/>
  <c r="AD298" i="5"/>
  <c r="H562" i="5"/>
  <c r="H627" i="5" s="1"/>
  <c r="N391" i="1"/>
  <c r="D391" i="5"/>
  <c r="X391" i="5"/>
  <c r="Y562" i="1"/>
  <c r="Y627" i="1" s="1"/>
  <c r="F391" i="5"/>
  <c r="S562" i="2"/>
  <c r="S627" i="2" s="1"/>
  <c r="T391" i="2"/>
  <c r="R562" i="1"/>
  <c r="R627" i="1" s="1"/>
  <c r="N8" i="2"/>
  <c r="T573" i="1"/>
  <c r="T571" i="1" s="1"/>
  <c r="T630" i="1" s="1"/>
  <c r="F557" i="1"/>
  <c r="F556" i="1" s="1"/>
  <c r="F298" i="1"/>
  <c r="AB415" i="5"/>
  <c r="T559" i="2"/>
  <c r="T626" i="2" s="1"/>
  <c r="Y391" i="5"/>
  <c r="R536" i="5"/>
  <c r="R616" i="5" s="1"/>
  <c r="I464" i="1"/>
  <c r="O568" i="2"/>
  <c r="O629" i="2" s="1"/>
  <c r="K69" i="5"/>
  <c r="K68" i="5" s="1"/>
  <c r="V562" i="2"/>
  <c r="V627" i="2" s="1"/>
  <c r="M464" i="1"/>
  <c r="Z80" i="1"/>
  <c r="Z465" i="1" s="1"/>
  <c r="AA415" i="2"/>
  <c r="D8" i="1"/>
  <c r="L573" i="5"/>
  <c r="L571" i="5" s="1"/>
  <c r="L630" i="5" s="1"/>
  <c r="L415" i="5"/>
  <c r="Q415" i="1"/>
  <c r="X545" i="5"/>
  <c r="X619" i="5" s="1"/>
  <c r="AD464" i="1"/>
  <c r="AD463" i="1" s="1"/>
  <c r="AD602" i="1" s="1"/>
  <c r="AD67" i="1"/>
  <c r="H557" i="1"/>
  <c r="H556" i="1" s="1"/>
  <c r="H298" i="1"/>
  <c r="V542" i="1"/>
  <c r="AA458" i="5"/>
  <c r="R8" i="5"/>
  <c r="M8" i="1"/>
  <c r="Z35" i="1"/>
  <c r="Z31" i="1" s="1"/>
  <c r="Z460" i="1" s="1"/>
  <c r="H69" i="2"/>
  <c r="H68" i="2" s="1"/>
  <c r="M545" i="1"/>
  <c r="M619" i="1" s="1"/>
  <c r="AA349" i="2"/>
  <c r="V102" i="2"/>
  <c r="V466" i="2" s="1"/>
  <c r="V468" i="2"/>
  <c r="V467" i="2" s="1"/>
  <c r="V603" i="2" s="1"/>
  <c r="N557" i="1"/>
  <c r="N556" i="1" s="1"/>
  <c r="N298" i="1"/>
  <c r="C573" i="1"/>
  <c r="C571" i="1" s="1"/>
  <c r="C630" i="1" s="1"/>
  <c r="M464" i="2"/>
  <c r="Z8" i="5"/>
  <c r="I562" i="1"/>
  <c r="I627" i="1" s="1"/>
  <c r="K35" i="5"/>
  <c r="K31" i="5" s="1"/>
  <c r="K460" i="5" s="1"/>
  <c r="N545" i="5"/>
  <c r="N619" i="5" s="1"/>
  <c r="J415" i="5"/>
  <c r="J573" i="1"/>
  <c r="J571" i="1" s="1"/>
  <c r="J630" i="1" s="1"/>
  <c r="J415" i="1"/>
  <c r="Q391" i="2"/>
  <c r="C562" i="1"/>
  <c r="C627" i="1" s="1"/>
  <c r="W8" i="1"/>
  <c r="M31" i="1"/>
  <c r="M460" i="1" s="1"/>
  <c r="AB35" i="5"/>
  <c r="AB31" i="5" s="1"/>
  <c r="AA565" i="2"/>
  <c r="AA628" i="2" s="1"/>
  <c r="G35" i="5"/>
  <c r="G31" i="5" s="1"/>
  <c r="G460" i="5" s="1"/>
  <c r="T35" i="5"/>
  <c r="T31" i="5" s="1"/>
  <c r="V399" i="2"/>
  <c r="X367" i="2"/>
  <c r="X558" i="2" s="1"/>
  <c r="AC349" i="2"/>
  <c r="AC568" i="2"/>
  <c r="AC629" i="2" s="1"/>
  <c r="R69" i="5"/>
  <c r="R68" i="5" s="1"/>
  <c r="U69" i="2"/>
  <c r="U68" i="2" s="1"/>
  <c r="J568" i="2"/>
  <c r="J629" i="2" s="1"/>
  <c r="AC415" i="2"/>
  <c r="W565" i="2"/>
  <c r="W628" i="2" s="1"/>
  <c r="AD35" i="5"/>
  <c r="AD31" i="5" s="1"/>
  <c r="AD460" i="5" s="1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AB391" i="2"/>
  <c r="I8" i="5"/>
  <c r="P464" i="2"/>
  <c r="L8" i="1"/>
  <c r="D301" i="2"/>
  <c r="D300" i="2" s="1"/>
  <c r="D383" i="2"/>
  <c r="H301" i="2"/>
  <c r="H300" i="2" s="1"/>
  <c r="Z415" i="2"/>
  <c r="N559" i="2"/>
  <c r="N626" i="2" s="1"/>
  <c r="C301" i="2"/>
  <c r="C300" i="2" s="1"/>
  <c r="C571" i="2"/>
  <c r="C630" i="2" s="1"/>
  <c r="P464" i="1"/>
  <c r="U35" i="5"/>
  <c r="U31" i="5" s="1"/>
  <c r="U460" i="5" s="1"/>
  <c r="Y415" i="2"/>
  <c r="D349" i="2"/>
  <c r="H568" i="2"/>
  <c r="H629" i="2" s="1"/>
  <c r="Z568" i="2"/>
  <c r="Z629" i="2" s="1"/>
  <c r="M367" i="2"/>
  <c r="M558" i="2" s="1"/>
  <c r="M568" i="2"/>
  <c r="M629" i="2" s="1"/>
  <c r="AB568" i="2"/>
  <c r="AB629" i="2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Y568" i="2"/>
  <c r="Y629" i="2" s="1"/>
  <c r="O545" i="1"/>
  <c r="O619" i="1" s="1"/>
  <c r="M565" i="2"/>
  <c r="M628" i="2" s="1"/>
  <c r="C399" i="2"/>
  <c r="J577" i="5"/>
  <c r="J425" i="5"/>
  <c r="P577" i="5"/>
  <c r="P425" i="5"/>
  <c r="AB577" i="5"/>
  <c r="AB425" i="5"/>
  <c r="AE577" i="5"/>
  <c r="AE425" i="5"/>
  <c r="AE517" i="41"/>
  <c r="AE515" i="41" s="1"/>
  <c r="AE611" i="41" s="1"/>
  <c r="AE173" i="41"/>
  <c r="AD502" i="40"/>
  <c r="AD609" i="40" s="1"/>
  <c r="H518" i="1"/>
  <c r="H515" i="1" s="1"/>
  <c r="H611" i="1" s="1"/>
  <c r="H173" i="1"/>
  <c r="H111" i="1" s="1"/>
  <c r="E518" i="1"/>
  <c r="E515" i="1" s="1"/>
  <c r="E611" i="1" s="1"/>
  <c r="E173" i="1"/>
  <c r="E111" i="1" s="1"/>
  <c r="I518" i="1"/>
  <c r="I515" i="1" s="1"/>
  <c r="I611" i="1" s="1"/>
  <c r="I173" i="1"/>
  <c r="I111" i="1" s="1"/>
  <c r="D486" i="5"/>
  <c r="D478" i="5" s="1"/>
  <c r="D122" i="5"/>
  <c r="D111" i="5" s="1"/>
  <c r="V518" i="1"/>
  <c r="V515" i="1" s="1"/>
  <c r="V611" i="1" s="1"/>
  <c r="V173" i="1"/>
  <c r="V111" i="1" s="1"/>
  <c r="AD160" i="39"/>
  <c r="AD111" i="39" s="1"/>
  <c r="AD4" i="39" s="1"/>
  <c r="Z509" i="39"/>
  <c r="Z160" i="39"/>
  <c r="Z111" i="39" s="1"/>
  <c r="Z4" i="39" s="1"/>
  <c r="J509" i="39"/>
  <c r="J508" i="39" s="1"/>
  <c r="J610" i="39" s="1"/>
  <c r="J160" i="39"/>
  <c r="J111" i="39" s="1"/>
  <c r="J4" i="39" s="1"/>
  <c r="I160" i="39"/>
  <c r="I111" i="39" s="1"/>
  <c r="I4" i="39" s="1"/>
  <c r="E509" i="39"/>
  <c r="E508" i="39" s="1"/>
  <c r="E610" i="39" s="1"/>
  <c r="E160" i="39"/>
  <c r="E111" i="39" s="1"/>
  <c r="E4" i="39" s="1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633" i="2" s="1"/>
  <c r="AB661" i="2" s="1"/>
  <c r="AB104" i="44" s="1"/>
  <c r="AB576" i="2"/>
  <c r="I635" i="2"/>
  <c r="I633" i="2" s="1"/>
  <c r="I661" i="2" s="1"/>
  <c r="I104" i="44" s="1"/>
  <c r="I576" i="2"/>
  <c r="K635" i="2"/>
  <c r="K633" i="2" s="1"/>
  <c r="K661" i="2" s="1"/>
  <c r="K104" i="44" s="1"/>
  <c r="K576" i="2"/>
  <c r="T635" i="2"/>
  <c r="T633" i="2" s="1"/>
  <c r="T661" i="2" s="1"/>
  <c r="T104" i="44" s="1"/>
  <c r="T576" i="2"/>
  <c r="M425" i="1"/>
  <c r="Y425" i="1"/>
  <c r="T425" i="1"/>
  <c r="W425" i="1"/>
  <c r="O425" i="1"/>
  <c r="U425" i="1"/>
  <c r="D425" i="1"/>
  <c r="U486" i="5"/>
  <c r="U478" i="5" s="1"/>
  <c r="U122" i="5"/>
  <c r="U111" i="5" s="1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Q509" i="39"/>
  <c r="Q508" i="39" s="1"/>
  <c r="Q610" i="39" s="1"/>
  <c r="Q160" i="39"/>
  <c r="Q111" i="39" s="1"/>
  <c r="Q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I425" i="5"/>
  <c r="K577" i="5"/>
  <c r="K425" i="5"/>
  <c r="AE502" i="41"/>
  <c r="M478" i="1"/>
  <c r="O478" i="1"/>
  <c r="G478" i="1"/>
  <c r="N478" i="1"/>
  <c r="Q486" i="5"/>
  <c r="Q478" i="5" s="1"/>
  <c r="Q122" i="5"/>
  <c r="Q111" i="5" s="1"/>
  <c r="N486" i="5"/>
  <c r="N478" i="5" s="1"/>
  <c r="N122" i="5"/>
  <c r="N111" i="5" s="1"/>
  <c r="M486" i="5"/>
  <c r="M478" i="5" s="1"/>
  <c r="M122" i="5"/>
  <c r="M111" i="5" s="1"/>
  <c r="E489" i="5"/>
  <c r="E607" i="5" s="1"/>
  <c r="W486" i="5"/>
  <c r="W478" i="5" s="1"/>
  <c r="W122" i="5"/>
  <c r="W111" i="5" s="1"/>
  <c r="V478" i="1"/>
  <c r="W518" i="1"/>
  <c r="W515" i="1" s="1"/>
  <c r="W611" i="1" s="1"/>
  <c r="W173" i="1"/>
  <c r="W111" i="1" s="1"/>
  <c r="F478" i="1"/>
  <c r="X489" i="5"/>
  <c r="X607" i="5" s="1"/>
  <c r="AB509" i="39"/>
  <c r="AB160" i="39"/>
  <c r="AB111" i="39" s="1"/>
  <c r="AB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E633" i="2" s="1"/>
  <c r="E661" i="2" s="1"/>
  <c r="E104" i="44" s="1"/>
  <c r="E576" i="2"/>
  <c r="AA635" i="2"/>
  <c r="AA633" i="2" s="1"/>
  <c r="AA661" i="2" s="1"/>
  <c r="AA104" i="44" s="1"/>
  <c r="AA576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Q633" i="1" s="1"/>
  <c r="Q661" i="1" s="1"/>
  <c r="Q106" i="44" s="1"/>
  <c r="Q576" i="1"/>
  <c r="Z635" i="1"/>
  <c r="Z633" i="1" s="1"/>
  <c r="Z661" i="1" s="1"/>
  <c r="Z106" i="44" s="1"/>
  <c r="Z576" i="1"/>
  <c r="AE635" i="1"/>
  <c r="F635" i="1"/>
  <c r="F633" i="1" s="1"/>
  <c r="F661" i="1" s="1"/>
  <c r="F106" i="44" s="1"/>
  <c r="F576" i="1"/>
  <c r="AD635" i="1"/>
  <c r="AD633" i="1" s="1"/>
  <c r="AD661" i="1" s="1"/>
  <c r="AD106" i="44" s="1"/>
  <c r="AD576" i="1"/>
  <c r="V635" i="1"/>
  <c r="V633" i="1" s="1"/>
  <c r="V661" i="1" s="1"/>
  <c r="V106" i="44" s="1"/>
  <c r="V576" i="1"/>
  <c r="C635" i="1"/>
  <c r="K635" i="1"/>
  <c r="K633" i="1" s="1"/>
  <c r="K661" i="1" s="1"/>
  <c r="K106" i="44" s="1"/>
  <c r="K576" i="1"/>
  <c r="AD502" i="41"/>
  <c r="J486" i="5"/>
  <c r="J478" i="5" s="1"/>
  <c r="J122" i="5"/>
  <c r="J111" i="5" s="1"/>
  <c r="V486" i="5"/>
  <c r="V478" i="5" s="1"/>
  <c r="V122" i="5"/>
  <c r="L489" i="5"/>
  <c r="L607" i="5" s="1"/>
  <c r="P486" i="5"/>
  <c r="P478" i="5" s="1"/>
  <c r="P122" i="5"/>
  <c r="P111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160" i="39"/>
  <c r="O509" i="39"/>
  <c r="O508" i="39" s="1"/>
  <c r="O610" i="39" s="1"/>
  <c r="O160" i="39"/>
  <c r="O111" i="39" s="1"/>
  <c r="O4" i="39" s="1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S516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S111" i="39"/>
  <c r="S4" i="39" s="1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K458" i="3"/>
  <c r="I8" i="3"/>
  <c r="J80" i="3"/>
  <c r="P8" i="3"/>
  <c r="AD102" i="3"/>
  <c r="AD466" i="3" s="1"/>
  <c r="AD468" i="3"/>
  <c r="AD467" i="3" s="1"/>
  <c r="AD603" i="3" s="1"/>
  <c r="AC80" i="3"/>
  <c r="F618" i="2"/>
  <c r="Z618" i="2"/>
  <c r="O557" i="5"/>
  <c r="O556" i="5" s="1"/>
  <c r="S458" i="2"/>
  <c r="J102" i="2"/>
  <c r="J466" i="2" s="1"/>
  <c r="J468" i="2"/>
  <c r="J467" i="2" s="1"/>
  <c r="J603" i="2" s="1"/>
  <c r="F407" i="2"/>
  <c r="U464" i="1"/>
  <c r="AA35" i="2"/>
  <c r="AA31" i="2" s="1"/>
  <c r="AB573" i="1"/>
  <c r="AB571" i="1" s="1"/>
  <c r="AB630" i="1" s="1"/>
  <c r="L618" i="2"/>
  <c r="Q69" i="5"/>
  <c r="Q68" i="5" s="1"/>
  <c r="P298" i="5"/>
  <c r="N35" i="1"/>
  <c r="N31" i="1" s="1"/>
  <c r="T464" i="1"/>
  <c r="E80" i="5"/>
  <c r="E465" i="5" s="1"/>
  <c r="G464" i="1"/>
  <c r="AE618" i="2"/>
  <c r="AA557" i="1"/>
  <c r="AA556" i="1" s="1"/>
  <c r="AA298" i="1"/>
  <c r="N531" i="5"/>
  <c r="L464" i="2"/>
  <c r="K557" i="5"/>
  <c r="K556" i="5" s="1"/>
  <c r="K298" i="5"/>
  <c r="T557" i="1"/>
  <c r="T556" i="1" s="1"/>
  <c r="T298" i="1"/>
  <c r="D415" i="5"/>
  <c r="W573" i="1"/>
  <c r="W571" i="1" s="1"/>
  <c r="W630" i="1" s="1"/>
  <c r="W415" i="1"/>
  <c r="S573" i="1"/>
  <c r="S571" i="1" s="1"/>
  <c r="S630" i="1" s="1"/>
  <c r="S415" i="1"/>
  <c r="Z545" i="5"/>
  <c r="Z619" i="5" s="1"/>
  <c r="J557" i="5"/>
  <c r="J556" i="5" s="1"/>
  <c r="J557" i="1"/>
  <c r="J556" i="1" s="1"/>
  <c r="J298" i="1"/>
  <c r="S542" i="1"/>
  <c r="E545" i="5"/>
  <c r="E619" i="5" s="1"/>
  <c r="N80" i="2"/>
  <c r="N465" i="2" s="1"/>
  <c r="R573" i="1"/>
  <c r="R571" i="1" s="1"/>
  <c r="R630" i="1" s="1"/>
  <c r="R415" i="1"/>
  <c r="T391" i="5"/>
  <c r="N562" i="1"/>
  <c r="N627" i="1" s="1"/>
  <c r="M391" i="1"/>
  <c r="W391" i="1"/>
  <c r="F391" i="1"/>
  <c r="O31" i="2"/>
  <c r="O460" i="2" s="1"/>
  <c r="F562" i="5"/>
  <c r="F627" i="5" s="1"/>
  <c r="H298" i="5"/>
  <c r="S557" i="1"/>
  <c r="S556" i="1" s="1"/>
  <c r="S298" i="1"/>
  <c r="I526" i="5"/>
  <c r="I192" i="5"/>
  <c r="AD573" i="5"/>
  <c r="AD571" i="5" s="1"/>
  <c r="AD630" i="5" s="1"/>
  <c r="AD415" i="5"/>
  <c r="S102" i="2"/>
  <c r="S466" i="2" s="1"/>
  <c r="S468" i="2"/>
  <c r="S467" i="2" s="1"/>
  <c r="S603" i="2" s="1"/>
  <c r="J464" i="1"/>
  <c r="AC399" i="2"/>
  <c r="AE458" i="1"/>
  <c r="N458" i="5"/>
  <c r="AA301" i="2"/>
  <c r="AA300" i="2" s="1"/>
  <c r="G464" i="5"/>
  <c r="G463" i="5" s="1"/>
  <c r="G602" i="5" s="1"/>
  <c r="Q415" i="5"/>
  <c r="I545" i="5"/>
  <c r="I619" i="5" s="1"/>
  <c r="L80" i="2"/>
  <c r="L465" i="2" s="1"/>
  <c r="M531" i="5"/>
  <c r="S536" i="5"/>
  <c r="S616" i="5" s="1"/>
  <c r="E557" i="1"/>
  <c r="E556" i="1" s="1"/>
  <c r="E298" i="1"/>
  <c r="V35" i="5"/>
  <c r="V31" i="5" s="1"/>
  <c r="V460" i="5" s="1"/>
  <c r="AC458" i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G573" i="5"/>
  <c r="G571" i="5" s="1"/>
  <c r="G630" i="5" s="1"/>
  <c r="G415" i="5"/>
  <c r="F557" i="5"/>
  <c r="F556" i="5" s="1"/>
  <c r="F298" i="5"/>
  <c r="T415" i="2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Q562" i="2"/>
  <c r="Q627" i="2" s="1"/>
  <c r="H573" i="1"/>
  <c r="H571" i="1" s="1"/>
  <c r="H630" i="1" s="1"/>
  <c r="H415" i="1"/>
  <c r="U102" i="2"/>
  <c r="U466" i="2" s="1"/>
  <c r="U468" i="2"/>
  <c r="U467" i="2" s="1"/>
  <c r="U603" i="2" s="1"/>
  <c r="Y464" i="2"/>
  <c r="V565" i="2"/>
  <c r="V628" i="2" s="1"/>
  <c r="G349" i="2"/>
  <c r="G568" i="2"/>
  <c r="G629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L69" i="5"/>
  <c r="L68" i="5" s="1"/>
  <c r="AC80" i="1"/>
  <c r="AC465" i="1" s="1"/>
  <c r="P35" i="5"/>
  <c r="P31" i="5" s="1"/>
  <c r="P460" i="5" s="1"/>
  <c r="K349" i="2"/>
  <c r="K568" i="2"/>
  <c r="K629" i="2" s="1"/>
  <c r="AE35" i="1"/>
  <c r="AE31" i="1" s="1"/>
  <c r="AE460" i="1" s="1"/>
  <c r="Q102" i="2"/>
  <c r="Q466" i="2" s="1"/>
  <c r="Q468" i="2"/>
  <c r="Q467" i="2" s="1"/>
  <c r="Q603" i="2" s="1"/>
  <c r="Y80" i="5"/>
  <c r="Y465" i="5" s="1"/>
  <c r="O80" i="5"/>
  <c r="O465" i="5" s="1"/>
  <c r="O458" i="1"/>
  <c r="P80" i="2"/>
  <c r="P465" i="2" s="1"/>
  <c r="O464" i="2"/>
  <c r="U69" i="5"/>
  <c r="U68" i="5" s="1"/>
  <c r="F464" i="2"/>
  <c r="F69" i="5"/>
  <c r="F68" i="5" s="1"/>
  <c r="L464" i="1"/>
  <c r="H391" i="2"/>
  <c r="AB562" i="2"/>
  <c r="AB627" i="2" s="1"/>
  <c r="C464" i="3"/>
  <c r="H458" i="1"/>
  <c r="M69" i="5"/>
  <c r="M68" i="5" s="1"/>
  <c r="P80" i="1"/>
  <c r="P465" i="1" s="1"/>
  <c r="AE35" i="5"/>
  <c r="O531" i="1"/>
  <c r="AE531" i="1"/>
  <c r="Z300" i="2"/>
  <c r="C8" i="3"/>
  <c r="C102" i="2"/>
  <c r="C466" i="2" s="1"/>
  <c r="C468" i="2"/>
  <c r="C467" i="2" s="1"/>
  <c r="C603" i="2" s="1"/>
  <c r="P35" i="1"/>
  <c r="P31" i="1" s="1"/>
  <c r="P460" i="1" s="1"/>
  <c r="Y301" i="2"/>
  <c r="Y383" i="2"/>
  <c r="X8" i="5"/>
  <c r="N349" i="2"/>
  <c r="C367" i="2"/>
  <c r="C558" i="2" s="1"/>
  <c r="AC80" i="2"/>
  <c r="AC465" i="2" s="1"/>
  <c r="X102" i="2"/>
  <c r="X466" i="2" s="1"/>
  <c r="X468" i="2"/>
  <c r="X467" i="2" s="1"/>
  <c r="X603" i="2" s="1"/>
  <c r="E80" i="1"/>
  <c r="E465" i="1" s="1"/>
  <c r="H399" i="2"/>
  <c r="P399" i="2"/>
  <c r="C565" i="2"/>
  <c r="C628" i="2" s="1"/>
  <c r="D577" i="5"/>
  <c r="D425" i="5"/>
  <c r="N577" i="5"/>
  <c r="N425" i="5"/>
  <c r="R577" i="5"/>
  <c r="R425" i="5"/>
  <c r="Z577" i="5"/>
  <c r="Z425" i="5"/>
  <c r="AD478" i="1"/>
  <c r="M518" i="1"/>
  <c r="M515" i="1" s="1"/>
  <c r="M611" i="1" s="1"/>
  <c r="M173" i="1"/>
  <c r="M111" i="1" s="1"/>
  <c r="O518" i="1"/>
  <c r="O515" i="1" s="1"/>
  <c r="O611" i="1" s="1"/>
  <c r="O173" i="1"/>
  <c r="O111" i="1" s="1"/>
  <c r="G173" i="1"/>
  <c r="G111" i="1" s="1"/>
  <c r="AC518" i="1"/>
  <c r="AC515" i="1" s="1"/>
  <c r="AC611" i="1" s="1"/>
  <c r="AC173" i="1"/>
  <c r="AC111" i="1" s="1"/>
  <c r="L478" i="1"/>
  <c r="S609" i="41"/>
  <c r="G517" i="41"/>
  <c r="G515" i="41" s="1"/>
  <c r="G611" i="41" s="1"/>
  <c r="G173" i="41"/>
  <c r="G111" i="41" s="1"/>
  <c r="G4" i="41" s="1"/>
  <c r="P517" i="41"/>
  <c r="P515" i="41" s="1"/>
  <c r="P611" i="41" s="1"/>
  <c r="P173" i="41"/>
  <c r="P111" i="41" s="1"/>
  <c r="P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P425" i="2"/>
  <c r="D425" i="2"/>
  <c r="H425" i="2"/>
  <c r="R425" i="2"/>
  <c r="N425" i="2"/>
  <c r="J425" i="2"/>
  <c r="AE425" i="2"/>
  <c r="M635" i="1"/>
  <c r="M633" i="1" s="1"/>
  <c r="M661" i="1" s="1"/>
  <c r="M106" i="44" s="1"/>
  <c r="M576" i="1"/>
  <c r="Y635" i="1"/>
  <c r="Y633" i="1" s="1"/>
  <c r="Y661" i="1" s="1"/>
  <c r="Y106" i="44" s="1"/>
  <c r="Y576" i="1"/>
  <c r="T635" i="1"/>
  <c r="T633" i="1" s="1"/>
  <c r="T661" i="1" s="1"/>
  <c r="T106" i="44" s="1"/>
  <c r="T576" i="1"/>
  <c r="W635" i="1"/>
  <c r="W633" i="1" s="1"/>
  <c r="W661" i="1" s="1"/>
  <c r="W106" i="44" s="1"/>
  <c r="W576" i="1"/>
  <c r="O635" i="1"/>
  <c r="O633" i="1" s="1"/>
  <c r="O661" i="1" s="1"/>
  <c r="O106" i="44" s="1"/>
  <c r="O576" i="1"/>
  <c r="U635" i="1"/>
  <c r="U633" i="1" s="1"/>
  <c r="U661" i="1" s="1"/>
  <c r="U106" i="44" s="1"/>
  <c r="U576" i="1"/>
  <c r="D635" i="1"/>
  <c r="D633" i="1" s="1"/>
  <c r="D661" i="1" s="1"/>
  <c r="D106" i="44" s="1"/>
  <c r="D576" i="1"/>
  <c r="AE607" i="40"/>
  <c r="F486" i="5"/>
  <c r="F478" i="5" s="1"/>
  <c r="F122" i="5"/>
  <c r="F111" i="5" s="1"/>
  <c r="AB478" i="1"/>
  <c r="AB517" i="41"/>
  <c r="AB515" i="41" s="1"/>
  <c r="AB611" i="41" s="1"/>
  <c r="AB173" i="41"/>
  <c r="AB111" i="41" s="1"/>
  <c r="AB4" i="41" s="1"/>
  <c r="U517" i="41"/>
  <c r="U515" i="41" s="1"/>
  <c r="U611" i="4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577" i="5"/>
  <c r="W425" i="5"/>
  <c r="Y577" i="5"/>
  <c r="Y425" i="5"/>
  <c r="AD518" i="1"/>
  <c r="AD515" i="1" s="1"/>
  <c r="AD611" i="1" s="1"/>
  <c r="AD173" i="1"/>
  <c r="R478" i="1"/>
  <c r="J478" i="1"/>
  <c r="U478" i="1"/>
  <c r="E486" i="5"/>
  <c r="E478" i="5" s="1"/>
  <c r="E122" i="5"/>
  <c r="E111" i="5" s="1"/>
  <c r="AC478" i="1"/>
  <c r="C489" i="5"/>
  <c r="C607" i="5" s="1"/>
  <c r="K478" i="1"/>
  <c r="O489" i="5"/>
  <c r="O607" i="5" s="1"/>
  <c r="Y489" i="5"/>
  <c r="Y607" i="5" s="1"/>
  <c r="X486" i="5"/>
  <c r="X478" i="5" s="1"/>
  <c r="X122" i="5"/>
  <c r="X111" i="5" s="1"/>
  <c r="R489" i="5"/>
  <c r="R607" i="5" s="1"/>
  <c r="N502" i="4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M425" i="2"/>
  <c r="S425" i="2"/>
  <c r="G425" i="2"/>
  <c r="O425" i="2"/>
  <c r="W425" i="2"/>
  <c r="Z425" i="2"/>
  <c r="L486" i="5"/>
  <c r="L478" i="5" s="1"/>
  <c r="L122" i="5"/>
  <c r="L111" i="5" s="1"/>
  <c r="W517" i="41"/>
  <c r="W515" i="41" s="1"/>
  <c r="W611" i="41" s="1"/>
  <c r="W173" i="41"/>
  <c r="W111" i="41" s="1"/>
  <c r="W4" i="41" s="1"/>
  <c r="Y502" i="41"/>
  <c r="H517" i="41"/>
  <c r="H515" i="41" s="1"/>
  <c r="H611" i="41" s="1"/>
  <c r="H173" i="41"/>
  <c r="H111" i="41" s="1"/>
  <c r="H4" i="41" s="1"/>
  <c r="D502" i="41"/>
  <c r="I517" i="41"/>
  <c r="I515" i="41" s="1"/>
  <c r="I611" i="41" s="1"/>
  <c r="I173" i="41"/>
  <c r="I111" i="41" s="1"/>
  <c r="I4" i="41" s="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S35" i="2"/>
  <c r="S31" i="2" s="1"/>
  <c r="Y531" i="5"/>
  <c r="I216" i="5"/>
  <c r="Q557" i="1"/>
  <c r="Q556" i="1" s="1"/>
  <c r="Q298" i="1"/>
  <c r="W557" i="5"/>
  <c r="W556" i="5" s="1"/>
  <c r="W298" i="5"/>
  <c r="P573" i="1"/>
  <c r="P571" i="1" s="1"/>
  <c r="P630" i="1" s="1"/>
  <c r="P415" i="1"/>
  <c r="AD531" i="5"/>
  <c r="AD216" i="5"/>
  <c r="T458" i="5"/>
  <c r="D557" i="5"/>
  <c r="D556" i="5" s="1"/>
  <c r="D298" i="5"/>
  <c r="L458" i="5"/>
  <c r="W464" i="5"/>
  <c r="S526" i="5"/>
  <c r="S192" i="5"/>
  <c r="O526" i="5"/>
  <c r="O192" i="5"/>
  <c r="Z458" i="1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AA80" i="1"/>
  <c r="AA465" i="1" s="1"/>
  <c r="AB464" i="1"/>
  <c r="Y458" i="1"/>
  <c r="I383" i="2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H542" i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O618" i="2"/>
  <c r="C618" i="2"/>
  <c r="C613" i="2" s="1"/>
  <c r="C659" i="2" s="1"/>
  <c r="C64" i="44" s="1"/>
  <c r="C524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D399" i="2"/>
  <c r="H565" i="2"/>
  <c r="H628" i="2" s="1"/>
  <c r="P565" i="2"/>
  <c r="P628" i="2" s="1"/>
  <c r="L577" i="5"/>
  <c r="L425" i="5"/>
  <c r="T577" i="5"/>
  <c r="T425" i="5"/>
  <c r="V577" i="5"/>
  <c r="V425" i="5"/>
  <c r="AD607" i="40"/>
  <c r="R173" i="1"/>
  <c r="R111" i="1" s="1"/>
  <c r="U518" i="1"/>
  <c r="U515" i="1" s="1"/>
  <c r="U611" i="1" s="1"/>
  <c r="U173" i="1"/>
  <c r="U111" i="1" s="1"/>
  <c r="P518" i="1"/>
  <c r="P515" i="1" s="1"/>
  <c r="P611" i="1" s="1"/>
  <c r="P173" i="1"/>
  <c r="P111" i="1" s="1"/>
  <c r="K518" i="1"/>
  <c r="K515" i="1" s="1"/>
  <c r="K611" i="1" s="1"/>
  <c r="K173" i="1"/>
  <c r="K111" i="1" s="1"/>
  <c r="AA518" i="1"/>
  <c r="AA515" i="1" s="1"/>
  <c r="AA611" i="1" s="1"/>
  <c r="AA173" i="1"/>
  <c r="AA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O111" i="40" s="1"/>
  <c r="O4" i="40" s="1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R509" i="39"/>
  <c r="R160" i="39"/>
  <c r="H509" i="39"/>
  <c r="H508" i="39" s="1"/>
  <c r="H610" i="39" s="1"/>
  <c r="H160" i="39"/>
  <c r="H111" i="39" s="1"/>
  <c r="H4" i="39" s="1"/>
  <c r="G509" i="39"/>
  <c r="G160" i="39"/>
  <c r="G111" i="39" s="1"/>
  <c r="G4" i="39" s="1"/>
  <c r="F635" i="2"/>
  <c r="F633" i="2" s="1"/>
  <c r="F661" i="2" s="1"/>
  <c r="F104" i="44" s="1"/>
  <c r="F576" i="2"/>
  <c r="P635" i="2"/>
  <c r="P633" i="2" s="1"/>
  <c r="P661" i="2" s="1"/>
  <c r="P104" i="44" s="1"/>
  <c r="P576" i="2"/>
  <c r="D635" i="2"/>
  <c r="D633" i="2" s="1"/>
  <c r="D661" i="2" s="1"/>
  <c r="D104" i="44" s="1"/>
  <c r="D576" i="2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N633" i="2" s="1"/>
  <c r="N661" i="2" s="1"/>
  <c r="N104" i="44" s="1"/>
  <c r="N576" i="2"/>
  <c r="J635" i="2"/>
  <c r="J633" i="2" s="1"/>
  <c r="J661" i="2" s="1"/>
  <c r="J104" i="44" s="1"/>
  <c r="J576" i="2"/>
  <c r="AE635" i="2"/>
  <c r="AE486" i="5"/>
  <c r="AE478" i="5" s="1"/>
  <c r="AE122" i="5"/>
  <c r="AC509" i="39"/>
  <c r="AC160" i="39"/>
  <c r="AC111" i="39" s="1"/>
  <c r="AC4" i="39" s="1"/>
  <c r="Y509" i="39"/>
  <c r="Y508" i="39" s="1"/>
  <c r="Y610" i="39" s="1"/>
  <c r="T509" i="39"/>
  <c r="T160" i="39"/>
  <c r="T111" i="39" s="1"/>
  <c r="T4" i="39" s="1"/>
  <c r="T605" i="3"/>
  <c r="AA425" i="1"/>
  <c r="S425" i="1"/>
  <c r="R425" i="1"/>
  <c r="J425" i="1"/>
  <c r="I425" i="1"/>
  <c r="N425" i="1"/>
  <c r="AB425" i="1"/>
  <c r="H577" i="5"/>
  <c r="H425" i="5"/>
  <c r="Q577" i="5"/>
  <c r="Q425" i="5"/>
  <c r="S577" i="5"/>
  <c r="S425" i="5"/>
  <c r="AC577" i="5"/>
  <c r="AC425" i="5"/>
  <c r="AD517" i="40"/>
  <c r="AD515" i="40" s="1"/>
  <c r="AD611" i="40" s="1"/>
  <c r="AD173" i="40"/>
  <c r="S478" i="1"/>
  <c r="C478" i="1"/>
  <c r="Y478" i="1"/>
  <c r="Z478" i="1"/>
  <c r="D478" i="1"/>
  <c r="P478" i="1"/>
  <c r="C486" i="5"/>
  <c r="C478" i="5" s="1"/>
  <c r="C122" i="5"/>
  <c r="C111" i="5" s="1"/>
  <c r="O486" i="5"/>
  <c r="O478" i="5" s="1"/>
  <c r="O122" i="5"/>
  <c r="O111" i="5" s="1"/>
  <c r="Y486" i="5"/>
  <c r="Y478" i="5" s="1"/>
  <c r="Y122" i="5"/>
  <c r="Y111" i="5" s="1"/>
  <c r="R486" i="5"/>
  <c r="R478" i="5" s="1"/>
  <c r="R122" i="5"/>
  <c r="R111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L509" i="39"/>
  <c r="L160" i="39"/>
  <c r="L111" i="39" s="1"/>
  <c r="L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Q576" i="2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W633" i="2" s="1"/>
  <c r="W661" i="2" s="1"/>
  <c r="W104" i="44" s="1"/>
  <c r="W576" i="2"/>
  <c r="Z635" i="2"/>
  <c r="Z633" i="2" s="1"/>
  <c r="Z661" i="2" s="1"/>
  <c r="Z104" i="44" s="1"/>
  <c r="Z576" i="2"/>
  <c r="AE517" i="40"/>
  <c r="AE515" i="40" s="1"/>
  <c r="AE611" i="40" s="1"/>
  <c r="AE173" i="40"/>
  <c r="I489" i="5"/>
  <c r="I607" i="5" s="1"/>
  <c r="T489" i="5"/>
  <c r="T607" i="5" s="1"/>
  <c r="AA489" i="5"/>
  <c r="AA607" i="5" s="1"/>
  <c r="Q478" i="1"/>
  <c r="AE509" i="39"/>
  <c r="AE508" i="39" s="1"/>
  <c r="AE610" i="39" s="1"/>
  <c r="AA509" i="39"/>
  <c r="AA160" i="39"/>
  <c r="AA111" i="39" s="1"/>
  <c r="AA4" i="39" s="1"/>
  <c r="W509" i="39"/>
  <c r="W508" i="39" s="1"/>
  <c r="W610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R478" i="3"/>
  <c r="R606" i="3" s="1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U8" i="3"/>
  <c r="N464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L298" i="1"/>
  <c r="Q8" i="5"/>
  <c r="T35" i="1"/>
  <c r="T31" i="1" s="1"/>
  <c r="C573" i="5"/>
  <c r="C571" i="5" s="1"/>
  <c r="C630" i="5" s="1"/>
  <c r="C415" i="5"/>
  <c r="V573" i="1"/>
  <c r="V571" i="1" s="1"/>
  <c r="V630" i="1" s="1"/>
  <c r="V415" i="1"/>
  <c r="D557" i="1"/>
  <c r="D556" i="1" s="1"/>
  <c r="O573" i="1"/>
  <c r="O571" i="1" s="1"/>
  <c r="O630" i="1" s="1"/>
  <c r="O415" i="1"/>
  <c r="R557" i="5"/>
  <c r="R556" i="5" s="1"/>
  <c r="M562" i="1"/>
  <c r="M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E415" i="5"/>
  <c r="N298" i="5"/>
  <c r="I573" i="1"/>
  <c r="I571" i="1" s="1"/>
  <c r="I630" i="1" s="1"/>
  <c r="I415" i="1"/>
  <c r="W464" i="1"/>
  <c r="P464" i="5"/>
  <c r="R531" i="5"/>
  <c r="M102" i="2"/>
  <c r="M466" i="2" s="1"/>
  <c r="M468" i="2"/>
  <c r="M467" i="2" s="1"/>
  <c r="M603" i="2" s="1"/>
  <c r="AE557" i="5"/>
  <c r="AE556" i="5" s="1"/>
  <c r="AE298" i="5"/>
  <c r="D618" i="2"/>
  <c r="V458" i="5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F31" i="3"/>
  <c r="O35" i="3"/>
  <c r="L69" i="3"/>
  <c r="L68" i="3" s="1"/>
  <c r="F464" i="1"/>
  <c r="W618" i="2"/>
  <c r="AB618" i="2"/>
  <c r="V458" i="1"/>
  <c r="F8" i="1"/>
  <c r="Z407" i="3"/>
  <c r="L35" i="2"/>
  <c r="L31" i="2" s="1"/>
  <c r="T35" i="2"/>
  <c r="T31" i="2" s="1"/>
  <c r="S464" i="1"/>
  <c r="H35" i="2"/>
  <c r="H31" i="2" s="1"/>
  <c r="AA618" i="2"/>
  <c r="P391" i="5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R8" i="2"/>
  <c r="D8" i="2"/>
  <c r="L562" i="1"/>
  <c r="L627" i="1" s="1"/>
  <c r="R35" i="2"/>
  <c r="R31" i="2" s="1"/>
  <c r="R460" i="2" s="1"/>
  <c r="AB391" i="5"/>
  <c r="AC35" i="2"/>
  <c r="AC31" i="2" s="1"/>
  <c r="AC460" i="2" s="1"/>
  <c r="L102" i="2"/>
  <c r="L466" i="2" s="1"/>
  <c r="L468" i="2"/>
  <c r="L467" i="2" s="1"/>
  <c r="L603" i="2" s="1"/>
  <c r="S407" i="2"/>
  <c r="J536" i="5"/>
  <c r="J616" i="5" s="1"/>
  <c r="L298" i="5"/>
  <c r="Z557" i="5"/>
  <c r="Z556" i="5" s="1"/>
  <c r="Z298" i="5"/>
  <c r="X573" i="5"/>
  <c r="X571" i="5" s="1"/>
  <c r="X630" i="5" s="1"/>
  <c r="X415" i="5"/>
  <c r="F573" i="1"/>
  <c r="F571" i="1" s="1"/>
  <c r="F630" i="1" s="1"/>
  <c r="F415" i="1"/>
  <c r="O536" i="5"/>
  <c r="O616" i="5" s="1"/>
  <c r="G557" i="5"/>
  <c r="G556" i="5" s="1"/>
  <c r="G298" i="5"/>
  <c r="X8" i="2"/>
  <c r="AB298" i="5"/>
  <c r="E192" i="5"/>
  <c r="S573" i="5"/>
  <c r="S571" i="5" s="1"/>
  <c r="S630" i="5" s="1"/>
  <c r="S415" i="5"/>
  <c r="Q301" i="2"/>
  <c r="Q300" i="2" s="1"/>
  <c r="Q571" i="2"/>
  <c r="Q630" i="2" s="1"/>
  <c r="Y573" i="5"/>
  <c r="Y571" i="5" s="1"/>
  <c r="Y630" i="5" s="1"/>
  <c r="Y415" i="5"/>
  <c r="P8" i="2"/>
  <c r="U557" i="5"/>
  <c r="U556" i="5" s="1"/>
  <c r="U298" i="5"/>
  <c r="L531" i="5"/>
  <c r="H391" i="5"/>
  <c r="AE391" i="5"/>
  <c r="Y391" i="1"/>
  <c r="M391" i="5"/>
  <c r="X35" i="2"/>
  <c r="X31" i="2" s="1"/>
  <c r="X460" i="2" s="1"/>
  <c r="S391" i="2"/>
  <c r="Q367" i="2"/>
  <c r="Q558" i="2" s="1"/>
  <c r="R391" i="1"/>
  <c r="K573" i="5"/>
  <c r="K571" i="5" s="1"/>
  <c r="K630" i="5" s="1"/>
  <c r="K415" i="5"/>
  <c r="W557" i="1"/>
  <c r="W556" i="1" s="1"/>
  <c r="W298" i="1"/>
  <c r="O545" i="5"/>
  <c r="O619" i="5" s="1"/>
  <c r="O8" i="2"/>
  <c r="T383" i="2"/>
  <c r="Q399" i="2"/>
  <c r="AC69" i="5"/>
  <c r="AC68" i="5" s="1"/>
  <c r="O407" i="2"/>
  <c r="AC464" i="1"/>
  <c r="U531" i="1"/>
  <c r="E80" i="2"/>
  <c r="E465" i="2" s="1"/>
  <c r="AB69" i="5"/>
  <c r="AB68" i="5" s="1"/>
  <c r="W415" i="2"/>
  <c r="Y536" i="5"/>
  <c r="Y616" i="5" s="1"/>
  <c r="T557" i="5"/>
  <c r="T556" i="5" s="1"/>
  <c r="T298" i="5"/>
  <c r="X298" i="5"/>
  <c r="O557" i="1"/>
  <c r="O556" i="1" s="1"/>
  <c r="Y298" i="5"/>
  <c r="AC80" i="5"/>
  <c r="AC465" i="5" s="1"/>
  <c r="I458" i="1"/>
  <c r="I399" i="2"/>
  <c r="AA545" i="1"/>
  <c r="AA619" i="1" s="1"/>
  <c r="T69" i="5"/>
  <c r="T68" i="5" s="1"/>
  <c r="W35" i="1"/>
  <c r="W31" i="1" s="1"/>
  <c r="W460" i="1" s="1"/>
  <c r="V301" i="2"/>
  <c r="V300" i="2" s="1"/>
  <c r="J301" i="2"/>
  <c r="J300" i="2" s="1"/>
  <c r="G391" i="2"/>
  <c r="Z464" i="1"/>
  <c r="E102" i="2"/>
  <c r="E466" i="2" s="1"/>
  <c r="E468" i="2"/>
  <c r="E467" i="2" s="1"/>
  <c r="E603" i="2" s="1"/>
  <c r="N464" i="5"/>
  <c r="N463" i="5" s="1"/>
  <c r="N602" i="5" s="1"/>
  <c r="W80" i="5"/>
  <c r="W465" i="5" s="1"/>
  <c r="AC573" i="1"/>
  <c r="AC571" i="1" s="1"/>
  <c r="AC630" i="1" s="1"/>
  <c r="AC415" i="1"/>
  <c r="W573" i="5"/>
  <c r="W571" i="5" s="1"/>
  <c r="W630" i="5" s="1"/>
  <c r="W415" i="5"/>
  <c r="Y557" i="1"/>
  <c r="Y556" i="1" s="1"/>
  <c r="S298" i="5"/>
  <c r="G562" i="1"/>
  <c r="G627" i="1" s="1"/>
  <c r="I391" i="1"/>
  <c r="O391" i="2"/>
  <c r="AD69" i="2"/>
  <c r="AD68" i="2" s="1"/>
  <c r="AA69" i="5"/>
  <c r="AA68" i="5" s="1"/>
  <c r="Z573" i="5"/>
  <c r="Z571" i="5" s="1"/>
  <c r="Z630" i="5" s="1"/>
  <c r="Z415" i="5"/>
  <c r="Q618" i="2"/>
  <c r="T301" i="2"/>
  <c r="T300" i="2" s="1"/>
  <c r="C391" i="1"/>
  <c r="R562" i="5"/>
  <c r="R627" i="5" s="1"/>
  <c r="AD391" i="5"/>
  <c r="U415" i="2"/>
  <c r="Z69" i="5"/>
  <c r="Z68" i="5" s="1"/>
  <c r="R31" i="5"/>
  <c r="R460" i="5" s="1"/>
  <c r="AA399" i="2"/>
  <c r="Y102" i="2"/>
  <c r="Y466" i="2" s="1"/>
  <c r="Y468" i="2"/>
  <c r="Y467" i="2" s="1"/>
  <c r="Y603" i="2" s="1"/>
  <c r="G557" i="1"/>
  <c r="G556" i="1" s="1"/>
  <c r="G298" i="1"/>
  <c r="O383" i="2"/>
  <c r="I69" i="2"/>
  <c r="I68" i="2" s="1"/>
  <c r="AC407" i="2"/>
  <c r="G69" i="2"/>
  <c r="G68" i="2" s="1"/>
  <c r="AC69" i="2"/>
  <c r="AC68" i="2" s="1"/>
  <c r="I557" i="1"/>
  <c r="I556" i="1" s="1"/>
  <c r="I298" i="1"/>
  <c r="V407" i="2"/>
  <c r="J407" i="2"/>
  <c r="K559" i="2"/>
  <c r="K626" i="2" s="1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I559" i="2"/>
  <c r="I626" i="2" s="1"/>
  <c r="X8" i="1"/>
  <c r="X407" i="2"/>
  <c r="AC367" i="2"/>
  <c r="AC558" i="2" s="1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Z562" i="2"/>
  <c r="Z627" i="2" s="1"/>
  <c r="M391" i="2"/>
  <c r="P562" i="2"/>
  <c r="P627" i="2" s="1"/>
  <c r="AA69" i="2"/>
  <c r="AA68" i="2" s="1"/>
  <c r="C80" i="5"/>
  <c r="C465" i="5" s="1"/>
  <c r="K35" i="1"/>
  <c r="K31" i="1" s="1"/>
  <c r="K460" i="1" s="1"/>
  <c r="Y562" i="2"/>
  <c r="Y627" i="2" s="1"/>
  <c r="X35" i="5"/>
  <c r="X31" i="5" s="1"/>
  <c r="X460" i="5" s="1"/>
  <c r="M559" i="2"/>
  <c r="M626" i="2" s="1"/>
  <c r="AB301" i="2"/>
  <c r="AB300" i="2" s="1"/>
  <c r="AB383" i="2"/>
  <c r="N301" i="2"/>
  <c r="N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Z407" i="2"/>
  <c r="M407" i="2"/>
  <c r="AB407" i="2"/>
  <c r="N367" i="2"/>
  <c r="N558" i="2" s="1"/>
  <c r="N568" i="2"/>
  <c r="N629" i="2" s="1"/>
  <c r="P367" i="2"/>
  <c r="P558" i="2" s="1"/>
  <c r="P568" i="2"/>
  <c r="P629" i="2" s="1"/>
  <c r="C349" i="2"/>
  <c r="C31" i="3"/>
  <c r="S69" i="5"/>
  <c r="S68" i="5" s="1"/>
  <c r="O464" i="1"/>
  <c r="X69" i="2"/>
  <c r="X68" i="2" s="1"/>
  <c r="AE69" i="5"/>
  <c r="AE68" i="5" s="1"/>
  <c r="Y407" i="2"/>
  <c r="F8" i="5"/>
  <c r="AE545" i="1"/>
  <c r="AE619" i="1" s="1"/>
  <c r="D565" i="2"/>
  <c r="D628" i="2" s="1"/>
  <c r="M399" i="2"/>
  <c r="N545" i="1"/>
  <c r="N619" i="1" s="1"/>
  <c r="N565" i="2"/>
  <c r="N628" i="2" s="1"/>
  <c r="C102" i="3"/>
  <c r="C466" i="3" s="1"/>
  <c r="C468" i="3"/>
  <c r="C467" i="3" s="1"/>
  <c r="C603" i="3" s="1"/>
  <c r="C35" i="2"/>
  <c r="C31" i="2" s="1"/>
  <c r="H635" i="1"/>
  <c r="H633" i="1" s="1"/>
  <c r="H661" i="1" s="1"/>
  <c r="H106" i="44" s="1"/>
  <c r="H576" i="1"/>
  <c r="E635" i="1"/>
  <c r="E633" i="1" s="1"/>
  <c r="E661" i="1" s="1"/>
  <c r="E106" i="44" s="1"/>
  <c r="E576" i="1"/>
  <c r="G635" i="1"/>
  <c r="G633" i="1" s="1"/>
  <c r="G661" i="1" s="1"/>
  <c r="G106" i="44" s="1"/>
  <c r="G576" i="1"/>
  <c r="X635" i="1"/>
  <c r="X633" i="1" s="1"/>
  <c r="X661" i="1" s="1"/>
  <c r="X106" i="44" s="1"/>
  <c r="X576" i="1"/>
  <c r="P635" i="1"/>
  <c r="P633" i="1" s="1"/>
  <c r="P661" i="1" s="1"/>
  <c r="P106" i="44" s="1"/>
  <c r="P576" i="1"/>
  <c r="AC635" i="1"/>
  <c r="AC633" i="1" s="1"/>
  <c r="AC661" i="1" s="1"/>
  <c r="AC106" i="44" s="1"/>
  <c r="AC576" i="1"/>
  <c r="L635" i="1"/>
  <c r="L633" i="1" s="1"/>
  <c r="L661" i="1" s="1"/>
  <c r="L106" i="44" s="1"/>
  <c r="L576" i="1"/>
  <c r="F577" i="5"/>
  <c r="F425" i="5"/>
  <c r="G577" i="5"/>
  <c r="G425" i="5"/>
  <c r="X577" i="5"/>
  <c r="X425" i="5"/>
  <c r="AD577" i="3"/>
  <c r="AD486" i="5"/>
  <c r="AD478" i="5" s="1"/>
  <c r="AD122" i="5"/>
  <c r="AD111" i="5" s="1"/>
  <c r="C518" i="1"/>
  <c r="C515" i="1" s="1"/>
  <c r="C611" i="1" s="1"/>
  <c r="C173" i="1"/>
  <c r="C111" i="1" s="1"/>
  <c r="Y518" i="1"/>
  <c r="Y515" i="1" s="1"/>
  <c r="Y611" i="1" s="1"/>
  <c r="Y173" i="1"/>
  <c r="Y111" i="1" s="1"/>
  <c r="Z173" i="1"/>
  <c r="Z111" i="1" s="1"/>
  <c r="S122" i="5"/>
  <c r="S111" i="5" s="1"/>
  <c r="W478" i="1"/>
  <c r="G486" i="5"/>
  <c r="G478" i="5" s="1"/>
  <c r="G122" i="5"/>
  <c r="G111" i="5" s="1"/>
  <c r="Z486" i="5"/>
  <c r="Z478" i="5" s="1"/>
  <c r="Z122" i="5"/>
  <c r="Z111" i="5" s="1"/>
  <c r="N517" i="41"/>
  <c r="N515" i="41" s="1"/>
  <c r="N611" i="41" s="1"/>
  <c r="N173" i="41"/>
  <c r="N111" i="41" s="1"/>
  <c r="N4" i="41" s="1"/>
  <c r="E517" i="41"/>
  <c r="E515" i="41" s="1"/>
  <c r="E611" i="41" s="1"/>
  <c r="E173" i="41"/>
  <c r="E111" i="41" s="1"/>
  <c r="E4" i="41" s="1"/>
  <c r="J517" i="41"/>
  <c r="J515" i="41" s="1"/>
  <c r="J611" i="41" s="1"/>
  <c r="J173" i="41"/>
  <c r="J111" i="41" s="1"/>
  <c r="J4" i="41" s="1"/>
  <c r="Q609" i="41"/>
  <c r="D607" i="40"/>
  <c r="L607" i="40"/>
  <c r="P607" i="40"/>
  <c r="I607" i="40"/>
  <c r="AB607" i="40"/>
  <c r="V607" i="40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V425" i="2"/>
  <c r="AB425" i="2"/>
  <c r="I425" i="2"/>
  <c r="K425" i="2"/>
  <c r="T425" i="2"/>
  <c r="AD517" i="41"/>
  <c r="AD515" i="41" s="1"/>
  <c r="AD611" i="41" s="1"/>
  <c r="AD173" i="41"/>
  <c r="AD111" i="41" s="1"/>
  <c r="AD4" i="41" s="1"/>
  <c r="H486" i="5"/>
  <c r="H478" i="5" s="1"/>
  <c r="H122" i="5"/>
  <c r="H111" i="5" s="1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D517" i="41"/>
  <c r="D515" i="41" s="1"/>
  <c r="D611" i="41" s="1"/>
  <c r="D173" i="41"/>
  <c r="D111" i="41" s="1"/>
  <c r="D4" i="41" s="1"/>
  <c r="AC517" i="41"/>
  <c r="AC515" i="41" s="1"/>
  <c r="AC611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N472" i="3"/>
  <c r="I489" i="2"/>
  <c r="I607" i="2" s="1"/>
  <c r="AA635" i="1"/>
  <c r="AA633" i="1" s="1"/>
  <c r="AA661" i="1" s="1"/>
  <c r="AA106" i="44" s="1"/>
  <c r="AA576" i="1"/>
  <c r="S635" i="1"/>
  <c r="S633" i="1" s="1"/>
  <c r="S661" i="1" s="1"/>
  <c r="S106" i="44" s="1"/>
  <c r="S576" i="1"/>
  <c r="R635" i="1"/>
  <c r="R633" i="1" s="1"/>
  <c r="R661" i="1" s="1"/>
  <c r="R106" i="44" s="1"/>
  <c r="R576" i="1"/>
  <c r="J635" i="1"/>
  <c r="J633" i="1" s="1"/>
  <c r="J661" i="1" s="1"/>
  <c r="J106" i="44" s="1"/>
  <c r="J576" i="1"/>
  <c r="I635" i="1"/>
  <c r="I633" i="1" s="1"/>
  <c r="I661" i="1" s="1"/>
  <c r="I106" i="44" s="1"/>
  <c r="I576" i="1"/>
  <c r="N635" i="1"/>
  <c r="N633" i="1" s="1"/>
  <c r="N661" i="1" s="1"/>
  <c r="N106" i="44" s="1"/>
  <c r="N576" i="1"/>
  <c r="AB635" i="1"/>
  <c r="AB633" i="1" s="1"/>
  <c r="AB661" i="1" s="1"/>
  <c r="AB106" i="44" s="1"/>
  <c r="AB576" i="1"/>
  <c r="C577" i="5"/>
  <c r="C425" i="5"/>
  <c r="E577" i="5"/>
  <c r="E425" i="5"/>
  <c r="M577" i="5"/>
  <c r="M425" i="5"/>
  <c r="O577" i="5"/>
  <c r="O425" i="5"/>
  <c r="U577" i="5"/>
  <c r="U425" i="5"/>
  <c r="AA577" i="5"/>
  <c r="AA425" i="5"/>
  <c r="AD577" i="5"/>
  <c r="AD425" i="5"/>
  <c r="AD509" i="40"/>
  <c r="AD508" i="40" s="1"/>
  <c r="AD610" i="40" s="1"/>
  <c r="AD160" i="40"/>
  <c r="X478" i="1"/>
  <c r="H478" i="1"/>
  <c r="E478" i="1"/>
  <c r="I478" i="1"/>
  <c r="Q489" i="5"/>
  <c r="Q607" i="5" s="1"/>
  <c r="N489" i="5"/>
  <c r="N607" i="5" s="1"/>
  <c r="M489" i="5"/>
  <c r="M607" i="5" s="1"/>
  <c r="W489" i="5"/>
  <c r="W607" i="5" s="1"/>
  <c r="T518" i="1"/>
  <c r="T515" i="1" s="1"/>
  <c r="T611" i="1" s="1"/>
  <c r="T173" i="1"/>
  <c r="T111" i="1" s="1"/>
  <c r="AA478" i="1"/>
  <c r="L518" i="1"/>
  <c r="L515" i="1" s="1"/>
  <c r="L611" i="1" s="1"/>
  <c r="L173" i="1"/>
  <c r="L111" i="1" s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K517" i="41"/>
  <c r="K515" i="41" s="1"/>
  <c r="K611" i="41" s="1"/>
  <c r="V502" i="41"/>
  <c r="X517" i="41"/>
  <c r="X515" i="41" s="1"/>
  <c r="X611" i="41" s="1"/>
  <c r="X173" i="41"/>
  <c r="X111" i="41" s="1"/>
  <c r="X4" i="41" s="1"/>
  <c r="Y607" i="40"/>
  <c r="F607" i="40"/>
  <c r="F471" i="40"/>
  <c r="F455" i="40" s="1"/>
  <c r="O607" i="40"/>
  <c r="AC607" i="40"/>
  <c r="AC471" i="40"/>
  <c r="AC455" i="40" s="1"/>
  <c r="AC453" i="40" s="1"/>
  <c r="N607" i="40"/>
  <c r="M607" i="40"/>
  <c r="M471" i="40"/>
  <c r="M455" i="40" s="1"/>
  <c r="S607" i="40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U425" i="2"/>
  <c r="L425" i="2"/>
  <c r="E425" i="2"/>
  <c r="AA425" i="2"/>
  <c r="AD425" i="2"/>
  <c r="AC425" i="2"/>
  <c r="Q425" i="1"/>
  <c r="Z425" i="1"/>
  <c r="AE425" i="1"/>
  <c r="F425" i="1"/>
  <c r="AD425" i="1"/>
  <c r="V425" i="1"/>
  <c r="K425" i="1"/>
  <c r="AE509" i="40"/>
  <c r="AE508" i="40" s="1"/>
  <c r="AE610" i="40" s="1"/>
  <c r="AE160" i="40"/>
  <c r="I486" i="5"/>
  <c r="I478" i="5" s="1"/>
  <c r="I122" i="5"/>
  <c r="I111" i="5" s="1"/>
  <c r="T486" i="5"/>
  <c r="T478" i="5" s="1"/>
  <c r="T122" i="5"/>
  <c r="T111" i="5" s="1"/>
  <c r="AA486" i="5"/>
  <c r="AA478" i="5" s="1"/>
  <c r="AA122" i="5"/>
  <c r="AA111" i="5" s="1"/>
  <c r="J489" i="5"/>
  <c r="J607" i="5" s="1"/>
  <c r="V489" i="5"/>
  <c r="V607" i="5" s="1"/>
  <c r="AB518" i="1"/>
  <c r="AB515" i="1" s="1"/>
  <c r="AB611" i="1" s="1"/>
  <c r="AB173" i="1"/>
  <c r="AB111" i="1" s="1"/>
  <c r="P489" i="5"/>
  <c r="P607" i="5" s="1"/>
  <c r="AB489" i="5"/>
  <c r="AB607" i="5" s="1"/>
  <c r="AB502" i="41"/>
  <c r="U502" i="41"/>
  <c r="R517" i="41"/>
  <c r="R515" i="41" s="1"/>
  <c r="R611" i="41" s="1"/>
  <c r="R173" i="41"/>
  <c r="R111" i="41" s="1"/>
  <c r="R4" i="41" s="1"/>
  <c r="T517" i="41"/>
  <c r="T515" i="41" s="1"/>
  <c r="T611" i="41" s="1"/>
  <c r="M517" i="41"/>
  <c r="M515" i="41" s="1"/>
  <c r="M611" i="41" s="1"/>
  <c r="M173" i="41"/>
  <c r="M111" i="41" s="1"/>
  <c r="M4" i="41" s="1"/>
  <c r="C517" i="41"/>
  <c r="C515" i="41" s="1"/>
  <c r="C611" i="41" s="1"/>
  <c r="C173" i="41"/>
  <c r="C111" i="41" s="1"/>
  <c r="C4" i="41" s="1"/>
  <c r="Z517" i="41"/>
  <c r="Z515" i="41" s="1"/>
  <c r="Z611" i="41" s="1"/>
  <c r="Z173" i="41"/>
  <c r="Z111" i="41" s="1"/>
  <c r="Z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R111" i="39"/>
  <c r="R4" i="39" s="1"/>
  <c r="K584" i="2"/>
  <c r="K642" i="2"/>
  <c r="K641" i="2" s="1"/>
  <c r="Q584" i="2"/>
  <c r="Q642" i="2"/>
  <c r="Q641" i="2" s="1"/>
  <c r="J2" i="39"/>
  <c r="Q2" i="41"/>
  <c r="AC2" i="40"/>
  <c r="AC2" i="41"/>
  <c r="F2" i="39"/>
  <c r="I2" i="39"/>
  <c r="AD2" i="41"/>
  <c r="Z2" i="40"/>
  <c r="H2" i="40"/>
  <c r="S2" i="40"/>
  <c r="AB2" i="41"/>
  <c r="Q2" i="40"/>
  <c r="W2" i="41"/>
  <c r="AA2" i="39"/>
  <c r="Q2" i="39"/>
  <c r="U2" i="39"/>
  <c r="E2" i="39"/>
  <c r="O2" i="39"/>
  <c r="H2" i="39"/>
  <c r="V2" i="40"/>
  <c r="T2" i="40"/>
  <c r="I2" i="41"/>
  <c r="R2" i="40"/>
  <c r="L2" i="39"/>
  <c r="Y2" i="41"/>
  <c r="L2" i="41"/>
  <c r="F2" i="41"/>
  <c r="X2" i="41"/>
  <c r="C2" i="41"/>
  <c r="U2" i="41"/>
  <c r="AB2" i="39"/>
  <c r="K2" i="39"/>
  <c r="F2" i="40"/>
  <c r="K2" i="41"/>
  <c r="G2" i="41"/>
  <c r="R2" i="41"/>
  <c r="AC2" i="39"/>
  <c r="H2" i="41"/>
  <c r="R2" i="39"/>
  <c r="S2" i="41"/>
  <c r="P2" i="40"/>
  <c r="P2" i="41"/>
  <c r="T2" i="39"/>
  <c r="Z2" i="39"/>
  <c r="X2" i="40"/>
  <c r="S2" i="39"/>
  <c r="V2" i="41"/>
  <c r="N2" i="41"/>
  <c r="K2" i="40"/>
  <c r="O2" i="40"/>
  <c r="D2" i="41"/>
  <c r="M2" i="41"/>
  <c r="E2" i="41"/>
  <c r="J2" i="41"/>
  <c r="Z2" i="41"/>
  <c r="AD2" i="39"/>
  <c r="G2" i="39"/>
  <c r="W2" i="39"/>
  <c r="U298" i="1" l="1"/>
  <c r="J399" i="2"/>
  <c r="M216" i="1"/>
  <c r="K562" i="2"/>
  <c r="K627" i="2" s="1"/>
  <c r="E568" i="2"/>
  <c r="E629" i="2" s="1"/>
  <c r="AC269" i="1"/>
  <c r="AC543" i="1" s="1"/>
  <c r="M409" i="3"/>
  <c r="M570" i="3" s="1"/>
  <c r="M568" i="3" s="1"/>
  <c r="M629" i="3" s="1"/>
  <c r="O562" i="2"/>
  <c r="O627" i="2" s="1"/>
  <c r="T545" i="5"/>
  <c r="T619" i="5" s="1"/>
  <c r="P545" i="1"/>
  <c r="P619" i="1" s="1"/>
  <c r="V545" i="5"/>
  <c r="V619" i="5" s="1"/>
  <c r="D562" i="5"/>
  <c r="D627" i="5" s="1"/>
  <c r="D269" i="1"/>
  <c r="D543" i="1" s="1"/>
  <c r="I385" i="3"/>
  <c r="O409" i="3"/>
  <c r="O570" i="3" s="1"/>
  <c r="O300" i="2"/>
  <c r="D568" i="3"/>
  <c r="D629" i="3" s="1"/>
  <c r="C568" i="2"/>
  <c r="C629" i="2" s="1"/>
  <c r="Y409" i="3"/>
  <c r="Y570" i="3" s="1"/>
  <c r="Y568" i="3" s="1"/>
  <c r="Y629" i="3" s="1"/>
  <c r="AB371" i="3"/>
  <c r="P301" i="2"/>
  <c r="P300" i="2" s="1"/>
  <c r="AD226" i="3"/>
  <c r="AD533" i="3" s="1"/>
  <c r="AC565" i="2"/>
  <c r="AC628" i="2" s="1"/>
  <c r="E545" i="1"/>
  <c r="E619" i="1" s="1"/>
  <c r="F562" i="2"/>
  <c r="F627" i="2" s="1"/>
  <c r="J67" i="1"/>
  <c r="W471" i="41"/>
  <c r="W455" i="41" s="1"/>
  <c r="C460" i="3"/>
  <c r="X464" i="3"/>
  <c r="AA511" i="3"/>
  <c r="L511" i="3"/>
  <c r="O511" i="3"/>
  <c r="R511" i="3"/>
  <c r="R548" i="3"/>
  <c r="Y511" i="3"/>
  <c r="C548" i="3"/>
  <c r="Y548" i="3"/>
  <c r="C511" i="3"/>
  <c r="AB548" i="3"/>
  <c r="I548" i="3"/>
  <c r="I461" i="3"/>
  <c r="H461" i="3"/>
  <c r="E461" i="3"/>
  <c r="X461" i="3"/>
  <c r="T461" i="3"/>
  <c r="AA461" i="3"/>
  <c r="C461" i="3"/>
  <c r="D464" i="3"/>
  <c r="G464" i="3"/>
  <c r="P511" i="3"/>
  <c r="S511" i="3"/>
  <c r="V511" i="3"/>
  <c r="T548" i="3"/>
  <c r="K426" i="3"/>
  <c r="AC511" i="3"/>
  <c r="K548" i="3"/>
  <c r="E548" i="3"/>
  <c r="Q548" i="3"/>
  <c r="X511" i="3"/>
  <c r="D511" i="3"/>
  <c r="U548" i="3"/>
  <c r="AC548" i="3"/>
  <c r="V461" i="3"/>
  <c r="J461" i="3"/>
  <c r="M461" i="3"/>
  <c r="Y461" i="3"/>
  <c r="P461" i="3"/>
  <c r="S461" i="3"/>
  <c r="Y458" i="3"/>
  <c r="M464" i="3"/>
  <c r="J511" i="3"/>
  <c r="J174" i="3"/>
  <c r="J516" i="3" s="1"/>
  <c r="O548" i="3"/>
  <c r="X548" i="3"/>
  <c r="Z511" i="3"/>
  <c r="H511" i="3"/>
  <c r="P548" i="3"/>
  <c r="D548" i="3"/>
  <c r="I511" i="3"/>
  <c r="V548" i="3"/>
  <c r="AB511" i="3"/>
  <c r="M511" i="3"/>
  <c r="W548" i="3"/>
  <c r="Z548" i="3"/>
  <c r="AA548" i="3"/>
  <c r="AB461" i="3"/>
  <c r="N461" i="3"/>
  <c r="W461" i="3"/>
  <c r="L461" i="3"/>
  <c r="D461" i="3"/>
  <c r="Z461" i="3"/>
  <c r="AC461" i="3"/>
  <c r="O461" i="3"/>
  <c r="G461" i="3"/>
  <c r="F460" i="3"/>
  <c r="U460" i="3"/>
  <c r="S464" i="3"/>
  <c r="W511" i="3"/>
  <c r="O426" i="3"/>
  <c r="E511" i="3"/>
  <c r="F548" i="3"/>
  <c r="K511" i="3"/>
  <c r="N511" i="3"/>
  <c r="G511" i="3"/>
  <c r="U511" i="3"/>
  <c r="H548" i="3"/>
  <c r="C426" i="3"/>
  <c r="S426" i="3"/>
  <c r="F511" i="3"/>
  <c r="T511" i="3"/>
  <c r="J548" i="3"/>
  <c r="G548" i="3"/>
  <c r="Q511" i="3"/>
  <c r="M548" i="3"/>
  <c r="N548" i="3"/>
  <c r="S548" i="3"/>
  <c r="L548" i="3"/>
  <c r="Q461" i="3"/>
  <c r="K461" i="3"/>
  <c r="U461" i="3"/>
  <c r="F461" i="3"/>
  <c r="AE489" i="5"/>
  <c r="AE607" i="5" s="1"/>
  <c r="F301" i="2"/>
  <c r="AA536" i="5"/>
  <c r="AA616" i="5" s="1"/>
  <c r="N562" i="5"/>
  <c r="N627" i="5" s="1"/>
  <c r="AE560" i="3"/>
  <c r="C210" i="71"/>
  <c r="D210" i="71" s="1"/>
  <c r="C107" i="70"/>
  <c r="C152" i="71"/>
  <c r="D152" i="71" s="1"/>
  <c r="C90" i="70"/>
  <c r="AE532" i="3"/>
  <c r="C145" i="71"/>
  <c r="D145" i="71" s="1"/>
  <c r="C82" i="70"/>
  <c r="C190" i="71"/>
  <c r="D190" i="71" s="1"/>
  <c r="C48" i="70"/>
  <c r="C124" i="70"/>
  <c r="C143" i="71"/>
  <c r="D143" i="71" s="1"/>
  <c r="C137" i="71"/>
  <c r="D137" i="71" s="1"/>
  <c r="C78" i="70"/>
  <c r="C182" i="71"/>
  <c r="D182" i="71" s="1"/>
  <c r="C222" i="70"/>
  <c r="C177" i="71"/>
  <c r="D177" i="71" s="1"/>
  <c r="C220" i="70"/>
  <c r="C159" i="71"/>
  <c r="D159" i="71" s="1"/>
  <c r="C211" i="70"/>
  <c r="C176" i="71"/>
  <c r="D176" i="71" s="1"/>
  <c r="C71" i="70"/>
  <c r="C179" i="71"/>
  <c r="D179" i="71" s="1"/>
  <c r="C41" i="70"/>
  <c r="C113" i="71"/>
  <c r="D113" i="71" s="1"/>
  <c r="C52" i="70"/>
  <c r="C221" i="70"/>
  <c r="C178" i="71"/>
  <c r="D178" i="71" s="1"/>
  <c r="AE480" i="3"/>
  <c r="C78" i="71"/>
  <c r="D78" i="71" s="1"/>
  <c r="C168" i="70"/>
  <c r="C85" i="71"/>
  <c r="D85" i="71" s="1"/>
  <c r="C175" i="70"/>
  <c r="C121" i="71"/>
  <c r="D121" i="71" s="1"/>
  <c r="C96" i="70"/>
  <c r="AE512" i="3"/>
  <c r="C117" i="71"/>
  <c r="D117" i="71" s="1"/>
  <c r="C79" i="70"/>
  <c r="C157" i="71"/>
  <c r="D157" i="71" s="1"/>
  <c r="C76" i="70"/>
  <c r="C166" i="71"/>
  <c r="D166" i="71" s="1"/>
  <c r="C31" i="70"/>
  <c r="C111" i="71"/>
  <c r="D111" i="71" s="1"/>
  <c r="C24" i="70"/>
  <c r="C226" i="71"/>
  <c r="D226" i="71" s="1"/>
  <c r="C34" i="70"/>
  <c r="C112" i="71"/>
  <c r="D112" i="71" s="1"/>
  <c r="C60" i="70"/>
  <c r="AE491" i="3"/>
  <c r="C94" i="71"/>
  <c r="D94" i="71" s="1"/>
  <c r="C183" i="70"/>
  <c r="D115" i="70"/>
  <c r="D16" i="70"/>
  <c r="O391" i="5"/>
  <c r="C197" i="71"/>
  <c r="D197" i="71" s="1"/>
  <c r="C11" i="70"/>
  <c r="AE368" i="3"/>
  <c r="C200" i="71"/>
  <c r="D200" i="71" s="1"/>
  <c r="C227" i="70"/>
  <c r="Q272" i="3"/>
  <c r="C206" i="70"/>
  <c r="C136" i="71"/>
  <c r="D136" i="71" s="1"/>
  <c r="AE527" i="3"/>
  <c r="C134" i="71"/>
  <c r="D134" i="71" s="1"/>
  <c r="C49" i="70"/>
  <c r="AE574" i="3"/>
  <c r="AE631" i="3" s="1"/>
  <c r="C220" i="71"/>
  <c r="D220" i="71" s="1"/>
  <c r="C13" i="70"/>
  <c r="AE572" i="3"/>
  <c r="C218" i="71"/>
  <c r="D218" i="71" s="1"/>
  <c r="C235" i="70"/>
  <c r="C208" i="71"/>
  <c r="D208" i="71" s="1"/>
  <c r="C231" i="70"/>
  <c r="C142" i="71"/>
  <c r="D142" i="71" s="1"/>
  <c r="C77" i="70"/>
  <c r="C205" i="71"/>
  <c r="D205" i="71" s="1"/>
  <c r="C61" i="70"/>
  <c r="C229" i="70"/>
  <c r="C206" i="71"/>
  <c r="D206" i="71" s="1"/>
  <c r="J545" i="5"/>
  <c r="J619" i="5" s="1"/>
  <c r="V367" i="2"/>
  <c r="V558" i="2" s="1"/>
  <c r="C174" i="71"/>
  <c r="D174" i="71" s="1"/>
  <c r="C219" i="70"/>
  <c r="C168" i="71"/>
  <c r="D168" i="71" s="1"/>
  <c r="C216" i="70"/>
  <c r="C156" i="71"/>
  <c r="D156" i="71" s="1"/>
  <c r="C209" i="70"/>
  <c r="C161" i="71"/>
  <c r="D161" i="71" s="1"/>
  <c r="C213" i="70"/>
  <c r="C158" i="71"/>
  <c r="D158" i="71" s="1"/>
  <c r="C210" i="70"/>
  <c r="C223" i="71"/>
  <c r="D223" i="71" s="1"/>
  <c r="C104" i="70"/>
  <c r="C122" i="71"/>
  <c r="D122" i="71" s="1"/>
  <c r="C103" i="70"/>
  <c r="AE510" i="3"/>
  <c r="C115" i="71"/>
  <c r="D115" i="71" s="1"/>
  <c r="C68" i="70"/>
  <c r="C181" i="71"/>
  <c r="D181" i="71" s="1"/>
  <c r="C70" i="70"/>
  <c r="C224" i="71"/>
  <c r="D224" i="71" s="1"/>
  <c r="C109" i="70"/>
  <c r="C184" i="71"/>
  <c r="D184" i="71" s="1"/>
  <c r="C40" i="70"/>
  <c r="C93" i="71"/>
  <c r="D93" i="71" s="1"/>
  <c r="C110" i="70"/>
  <c r="C109" i="71"/>
  <c r="D109" i="71" s="1"/>
  <c r="C44" i="70"/>
  <c r="AE563" i="3"/>
  <c r="C212" i="71"/>
  <c r="D212" i="71" s="1"/>
  <c r="C91" i="70"/>
  <c r="AB557" i="1"/>
  <c r="AB556" i="1" s="1"/>
  <c r="Z111" i="2"/>
  <c r="AD530" i="5"/>
  <c r="AD615" i="5" s="1"/>
  <c r="Z573" i="1"/>
  <c r="Z571" i="1" s="1"/>
  <c r="Z630" i="1" s="1"/>
  <c r="R111" i="2"/>
  <c r="G383" i="2"/>
  <c r="U415" i="5"/>
  <c r="S559" i="2"/>
  <c r="S626" i="2" s="1"/>
  <c r="N391" i="5"/>
  <c r="AE566" i="3"/>
  <c r="C233" i="70"/>
  <c r="C214" i="71"/>
  <c r="D214" i="71" s="1"/>
  <c r="C149" i="71"/>
  <c r="D149" i="71" s="1"/>
  <c r="C81" i="70"/>
  <c r="C141" i="71"/>
  <c r="D141" i="71" s="1"/>
  <c r="C87" i="70"/>
  <c r="C7" i="70"/>
  <c r="C203" i="71"/>
  <c r="D203" i="71" s="1"/>
  <c r="AD568" i="2"/>
  <c r="AD629" i="2" s="1"/>
  <c r="C138" i="71"/>
  <c r="D138" i="71" s="1"/>
  <c r="C57" i="70"/>
  <c r="C153" i="71"/>
  <c r="D153" i="71" s="1"/>
  <c r="C97" i="70"/>
  <c r="C150" i="71"/>
  <c r="D150" i="71" s="1"/>
  <c r="C101" i="70"/>
  <c r="C230" i="70"/>
  <c r="C207" i="71"/>
  <c r="D207" i="71" s="1"/>
  <c r="C202" i="71"/>
  <c r="D202" i="71" s="1"/>
  <c r="C46" i="70"/>
  <c r="C140" i="71"/>
  <c r="D140" i="71" s="1"/>
  <c r="C207" i="70"/>
  <c r="AE569" i="3"/>
  <c r="C216" i="71"/>
  <c r="D216" i="71" s="1"/>
  <c r="C234" i="70"/>
  <c r="C148" i="71"/>
  <c r="D148" i="71" s="1"/>
  <c r="C93" i="70"/>
  <c r="C63" i="70"/>
  <c r="C155" i="71"/>
  <c r="D155" i="71" s="1"/>
  <c r="N226" i="3"/>
  <c r="N533" i="3" s="1"/>
  <c r="AD237" i="3"/>
  <c r="C185" i="71"/>
  <c r="D185" i="71" s="1"/>
  <c r="C56" i="70"/>
  <c r="C164" i="71"/>
  <c r="D164" i="71" s="1"/>
  <c r="C215" i="70"/>
  <c r="C172" i="71"/>
  <c r="D172" i="71" s="1"/>
  <c r="C218" i="70"/>
  <c r="C214" i="70"/>
  <c r="C163" i="71"/>
  <c r="D163" i="71" s="1"/>
  <c r="C186" i="71"/>
  <c r="D186" i="71" s="1"/>
  <c r="C100" i="70"/>
  <c r="C171" i="71"/>
  <c r="D171" i="71" s="1"/>
  <c r="C38" i="70"/>
  <c r="C180" i="71"/>
  <c r="D180" i="71" s="1"/>
  <c r="C50" i="70"/>
  <c r="C169" i="71"/>
  <c r="D169" i="71" s="1"/>
  <c r="C217" i="70"/>
  <c r="C173" i="71"/>
  <c r="D173" i="71" s="1"/>
  <c r="C73" i="70"/>
  <c r="AE511" i="3"/>
  <c r="C74" i="70"/>
  <c r="C116" i="71"/>
  <c r="D116" i="71" s="1"/>
  <c r="C58" i="70"/>
  <c r="C175" i="71"/>
  <c r="D175" i="71" s="1"/>
  <c r="AE513" i="3"/>
  <c r="C118" i="71"/>
  <c r="D118" i="71" s="1"/>
  <c r="C75" i="70"/>
  <c r="C225" i="71"/>
  <c r="D225" i="71" s="1"/>
  <c r="C51" i="70"/>
  <c r="C126" i="71"/>
  <c r="D126" i="71" s="1"/>
  <c r="C98" i="70"/>
  <c r="D65" i="70"/>
  <c r="D165" i="70"/>
  <c r="D86" i="70"/>
  <c r="C209" i="71"/>
  <c r="D209" i="71" s="1"/>
  <c r="C232" i="70"/>
  <c r="C92" i="70"/>
  <c r="C139" i="71"/>
  <c r="D139" i="71" s="1"/>
  <c r="L216" i="1"/>
  <c r="N111" i="2"/>
  <c r="X111" i="2"/>
  <c r="T549" i="2"/>
  <c r="T620" i="2" s="1"/>
  <c r="C147" i="71"/>
  <c r="D147" i="71" s="1"/>
  <c r="C208" i="70"/>
  <c r="C204" i="71"/>
  <c r="D204" i="71" s="1"/>
  <c r="C228" i="70"/>
  <c r="C85" i="70"/>
  <c r="C151" i="71"/>
  <c r="D151" i="71" s="1"/>
  <c r="C201" i="71"/>
  <c r="D201" i="71" s="1"/>
  <c r="C53" i="70"/>
  <c r="C125" i="70"/>
  <c r="C154" i="71"/>
  <c r="D154" i="71" s="1"/>
  <c r="C196" i="71"/>
  <c r="D196" i="71" s="1"/>
  <c r="C5" i="70"/>
  <c r="T368" i="3"/>
  <c r="C170" i="71"/>
  <c r="D170" i="71" s="1"/>
  <c r="C17" i="70"/>
  <c r="C160" i="71"/>
  <c r="D160" i="71" s="1"/>
  <c r="C212" i="70"/>
  <c r="M371" i="3"/>
  <c r="C183" i="71"/>
  <c r="D183" i="71" s="1"/>
  <c r="C223" i="70"/>
  <c r="C54" i="70"/>
  <c r="C167" i="71"/>
  <c r="D167" i="71" s="1"/>
  <c r="C174" i="70"/>
  <c r="C84" i="71"/>
  <c r="D84" i="71" s="1"/>
  <c r="C43" i="70"/>
  <c r="C227" i="71"/>
  <c r="D227" i="71" s="1"/>
  <c r="C110" i="71"/>
  <c r="D110" i="71" s="1"/>
  <c r="C66" i="70"/>
  <c r="C162" i="71"/>
  <c r="D162" i="71" s="1"/>
  <c r="C80" i="70"/>
  <c r="C114" i="71"/>
  <c r="D114" i="71" s="1"/>
  <c r="C42" i="70"/>
  <c r="C99" i="70"/>
  <c r="C120" i="71"/>
  <c r="D120" i="71" s="1"/>
  <c r="AE514" i="3"/>
  <c r="C119" i="71"/>
  <c r="D119" i="71" s="1"/>
  <c r="C196" i="70"/>
  <c r="D15" i="70"/>
  <c r="D62" i="70"/>
  <c r="I457" i="1"/>
  <c r="F300" i="2"/>
  <c r="G237" i="3"/>
  <c r="Y545" i="5"/>
  <c r="Y619" i="5" s="1"/>
  <c r="AE557" i="1"/>
  <c r="AE556" i="1" s="1"/>
  <c r="R399" i="2"/>
  <c r="W67" i="1"/>
  <c r="AA415" i="1"/>
  <c r="Z298" i="1"/>
  <c r="U549" i="2"/>
  <c r="AE571" i="2"/>
  <c r="AE630" i="2" s="1"/>
  <c r="H226" i="3"/>
  <c r="H533" i="3" s="1"/>
  <c r="Z367" i="2"/>
  <c r="Z558" i="2" s="1"/>
  <c r="AB367" i="2"/>
  <c r="AB558" i="2" s="1"/>
  <c r="AD374" i="3"/>
  <c r="AC545" i="1"/>
  <c r="AC619" i="1" s="1"/>
  <c r="AE562" i="5"/>
  <c r="AE627" i="5" s="1"/>
  <c r="I301" i="2"/>
  <c r="I300" i="2" s="1"/>
  <c r="I299" i="2" s="1"/>
  <c r="K545" i="1"/>
  <c r="K619" i="1" s="1"/>
  <c r="P530" i="5"/>
  <c r="P615" i="5" s="1"/>
  <c r="AE549" i="2"/>
  <c r="AE620" i="2" s="1"/>
  <c r="D545" i="5"/>
  <c r="D619" i="5" s="1"/>
  <c r="AE525" i="5"/>
  <c r="AC562" i="5"/>
  <c r="AC627" i="5" s="1"/>
  <c r="J562" i="1"/>
  <c r="J627" i="1" s="1"/>
  <c r="S367" i="2"/>
  <c r="S558" i="2" s="1"/>
  <c r="N536" i="5"/>
  <c r="N616" i="5" s="1"/>
  <c r="W562" i="2"/>
  <c r="W627" i="2" s="1"/>
  <c r="O367" i="2"/>
  <c r="O558" i="2" s="1"/>
  <c r="G571" i="2"/>
  <c r="G630" i="2" s="1"/>
  <c r="I530" i="5"/>
  <c r="I615" i="5" s="1"/>
  <c r="I565" i="2"/>
  <c r="I628" i="2" s="1"/>
  <c r="T571" i="2"/>
  <c r="T630" i="2" s="1"/>
  <c r="E367" i="2"/>
  <c r="E558" i="2" s="1"/>
  <c r="AC536" i="5"/>
  <c r="AC616" i="5" s="1"/>
  <c r="X536" i="5"/>
  <c r="X616" i="5" s="1"/>
  <c r="D549" i="2"/>
  <c r="D620" i="2" s="1"/>
  <c r="D613" i="2" s="1"/>
  <c r="D659" i="2" s="1"/>
  <c r="D64" i="44" s="1"/>
  <c r="Z391" i="2"/>
  <c r="Z463" i="1"/>
  <c r="Z602" i="1" s="1"/>
  <c r="I7" i="1"/>
  <c r="L530" i="5"/>
  <c r="L615" i="5" s="1"/>
  <c r="S463" i="1"/>
  <c r="S602" i="1" s="1"/>
  <c r="F463" i="1"/>
  <c r="F602" i="1" s="1"/>
  <c r="G399" i="2"/>
  <c r="R573" i="5"/>
  <c r="R571" i="5" s="1"/>
  <c r="R630" i="5" s="1"/>
  <c r="X415" i="2"/>
  <c r="AD415" i="1"/>
  <c r="N525" i="5"/>
  <c r="AD371" i="3"/>
  <c r="L269" i="1"/>
  <c r="L543" i="1" s="1"/>
  <c r="AD272" i="3"/>
  <c r="J192" i="5"/>
  <c r="AA269" i="1"/>
  <c r="AA543" i="1" s="1"/>
  <c r="W213" i="3"/>
  <c r="I367" i="2"/>
  <c r="I558" i="2" s="1"/>
  <c r="AC260" i="3"/>
  <c r="AC258" i="3" s="1"/>
  <c r="AA355" i="3"/>
  <c r="Q471" i="41"/>
  <c r="Q455" i="41" s="1"/>
  <c r="O67" i="1"/>
  <c r="K415" i="2"/>
  <c r="AC7" i="5"/>
  <c r="AC67" i="1"/>
  <c r="AE399" i="2"/>
  <c r="H67" i="5"/>
  <c r="T407" i="2"/>
  <c r="T463" i="1"/>
  <c r="T602" i="1" s="1"/>
  <c r="C407" i="2"/>
  <c r="G407" i="2"/>
  <c r="I391" i="5"/>
  <c r="AC391" i="5"/>
  <c r="F391" i="2"/>
  <c r="X530" i="5"/>
  <c r="X615" i="5" s="1"/>
  <c r="M530" i="1"/>
  <c r="P192" i="5"/>
  <c r="G216" i="1"/>
  <c r="G391" i="1"/>
  <c r="W391" i="2"/>
  <c r="I391" i="2"/>
  <c r="E562" i="1"/>
  <c r="E627" i="1" s="1"/>
  <c r="P391" i="2"/>
  <c r="AE391" i="1"/>
  <c r="K549" i="2"/>
  <c r="K620" i="2" s="1"/>
  <c r="AE374" i="3"/>
  <c r="Z536" i="5"/>
  <c r="Z616" i="5" s="1"/>
  <c r="Y545" i="1"/>
  <c r="Y619" i="1" s="1"/>
  <c r="AD536" i="5"/>
  <c r="AD616" i="5" s="1"/>
  <c r="Y272" i="3"/>
  <c r="U301" i="2"/>
  <c r="U300" i="2" s="1"/>
  <c r="V374" i="3"/>
  <c r="Y377" i="3"/>
  <c r="AA279" i="3"/>
  <c r="O559" i="2"/>
  <c r="O626" i="2" s="1"/>
  <c r="J383" i="2"/>
  <c r="V364" i="3"/>
  <c r="V371" i="3"/>
  <c r="Q604" i="39"/>
  <c r="Q658" i="39" s="1"/>
  <c r="Z67" i="1"/>
  <c r="L216" i="5"/>
  <c r="T111" i="2"/>
  <c r="S525" i="5"/>
  <c r="S614" i="5" s="1"/>
  <c r="L463" i="1"/>
  <c r="L602" i="1" s="1"/>
  <c r="R298" i="1"/>
  <c r="AC383" i="2"/>
  <c r="I67" i="1"/>
  <c r="H562" i="1"/>
  <c r="H627" i="1" s="1"/>
  <c r="AE407" i="2"/>
  <c r="AE565" i="2"/>
  <c r="AE628" i="2" s="1"/>
  <c r="H202" i="3"/>
  <c r="H528" i="3" s="1"/>
  <c r="AE536" i="5"/>
  <c r="AE616" i="5" s="1"/>
  <c r="J545" i="1"/>
  <c r="J619" i="1" s="1"/>
  <c r="R279" i="3"/>
  <c r="F565" i="2"/>
  <c r="F628" i="2" s="1"/>
  <c r="T562" i="1"/>
  <c r="T627" i="1" s="1"/>
  <c r="J355" i="3"/>
  <c r="V525" i="5"/>
  <c r="AC301" i="2"/>
  <c r="AC300" i="2" s="1"/>
  <c r="AC299" i="2" s="1"/>
  <c r="W371" i="3"/>
  <c r="G545" i="1"/>
  <c r="G619" i="1" s="1"/>
  <c r="J559" i="2"/>
  <c r="J626" i="2" s="1"/>
  <c r="W568" i="2"/>
  <c r="W629" i="2" s="1"/>
  <c r="AC364" i="3"/>
  <c r="AC460" i="1"/>
  <c r="AC7" i="1"/>
  <c r="R367" i="2"/>
  <c r="R558" i="2" s="1"/>
  <c r="L301" i="2"/>
  <c r="L300" i="2" s="1"/>
  <c r="Q530" i="5"/>
  <c r="Q615" i="5" s="1"/>
  <c r="AB530" i="1"/>
  <c r="AC545" i="5"/>
  <c r="AC619" i="5" s="1"/>
  <c r="L349" i="2"/>
  <c r="E559" i="2"/>
  <c r="E626" i="2" s="1"/>
  <c r="AE568" i="2"/>
  <c r="AE629" i="2" s="1"/>
  <c r="T367" i="2"/>
  <c r="T558" i="2" s="1"/>
  <c r="C545" i="1"/>
  <c r="C619" i="1" s="1"/>
  <c r="L536" i="5"/>
  <c r="L616" i="5" s="1"/>
  <c r="AD508" i="39"/>
  <c r="V508" i="39"/>
  <c r="V610" i="39" s="1"/>
  <c r="V604" i="39" s="1"/>
  <c r="J508" i="3"/>
  <c r="J610" i="3" s="1"/>
  <c r="E160" i="3"/>
  <c r="AE269" i="1"/>
  <c r="AE543" i="1" s="1"/>
  <c r="M536" i="5"/>
  <c r="M616" i="5" s="1"/>
  <c r="E536" i="5"/>
  <c r="E616" i="5" s="1"/>
  <c r="K367" i="2"/>
  <c r="K558" i="2" s="1"/>
  <c r="V536" i="5"/>
  <c r="V616" i="5" s="1"/>
  <c r="R545" i="5"/>
  <c r="R619" i="5" s="1"/>
  <c r="C530" i="1"/>
  <c r="AD545" i="5"/>
  <c r="AD619" i="5" s="1"/>
  <c r="Q568" i="2"/>
  <c r="Q629" i="2" s="1"/>
  <c r="R565" i="2"/>
  <c r="R628" i="2" s="1"/>
  <c r="Y571" i="2"/>
  <c r="Y630" i="2" s="1"/>
  <c r="O562" i="1"/>
  <c r="O627" i="1" s="1"/>
  <c r="F269" i="1"/>
  <c r="F543" i="1" s="1"/>
  <c r="U562" i="2"/>
  <c r="U627" i="2" s="1"/>
  <c r="K530" i="5"/>
  <c r="K615" i="5" s="1"/>
  <c r="V571" i="2"/>
  <c r="V630" i="2" s="1"/>
  <c r="U545" i="1"/>
  <c r="U619" i="1" s="1"/>
  <c r="D30" i="66"/>
  <c r="D29" i="66" s="1"/>
  <c r="H463" i="5"/>
  <c r="H602" i="5" s="1"/>
  <c r="E565" i="2"/>
  <c r="E628" i="2" s="1"/>
  <c r="AB536" i="5"/>
  <c r="AB616" i="5" s="1"/>
  <c r="R545" i="1"/>
  <c r="R619" i="1" s="1"/>
  <c r="G272" i="3"/>
  <c r="V269" i="1"/>
  <c r="V543" i="1" s="1"/>
  <c r="J565" i="2"/>
  <c r="J628" i="2" s="1"/>
  <c r="M301" i="2"/>
  <c r="M300" i="2" s="1"/>
  <c r="M299" i="2" s="1"/>
  <c r="J460" i="65"/>
  <c r="J7" i="65"/>
  <c r="X192" i="5"/>
  <c r="X526" i="5"/>
  <c r="X525" i="5" s="1"/>
  <c r="X614" i="5" s="1"/>
  <c r="X613" i="5" s="1"/>
  <c r="X659" i="5" s="1"/>
  <c r="X65" i="44" s="1"/>
  <c r="D542" i="1"/>
  <c r="D541" i="1" s="1"/>
  <c r="D617" i="1" s="1"/>
  <c r="D257" i="1"/>
  <c r="T173" i="41"/>
  <c r="T111" i="41" s="1"/>
  <c r="T4" i="41" s="1"/>
  <c r="P604" i="40"/>
  <c r="R67" i="2"/>
  <c r="C391" i="5"/>
  <c r="H415" i="5"/>
  <c r="Y216" i="5"/>
  <c r="Y407" i="3"/>
  <c r="AE216" i="1"/>
  <c r="I415" i="2"/>
  <c r="M298" i="1"/>
  <c r="M297" i="1" s="1"/>
  <c r="N530" i="5"/>
  <c r="N615" i="5" s="1"/>
  <c r="G463" i="1"/>
  <c r="G602" i="1" s="1"/>
  <c r="G300" i="2"/>
  <c r="L415" i="1"/>
  <c r="L297" i="1" s="1"/>
  <c r="N463" i="1"/>
  <c r="N602" i="1" s="1"/>
  <c r="E399" i="2"/>
  <c r="V216" i="5"/>
  <c r="V191" i="5" s="1"/>
  <c r="I530" i="1"/>
  <c r="AD564" i="2"/>
  <c r="AD562" i="2" s="1"/>
  <c r="AD627" i="2" s="1"/>
  <c r="U399" i="2"/>
  <c r="Q471" i="65"/>
  <c r="J457" i="65"/>
  <c r="N7" i="65"/>
  <c r="N5" i="65" s="1"/>
  <c r="C230" i="3"/>
  <c r="C534" i="3" s="1"/>
  <c r="D213" i="3"/>
  <c r="D206" i="3" s="1"/>
  <c r="D529" i="3" s="1"/>
  <c r="L364" i="3"/>
  <c r="AE237" i="3"/>
  <c r="AB545" i="1"/>
  <c r="AB619" i="1" s="1"/>
  <c r="U536" i="5"/>
  <c r="U616" i="5" s="1"/>
  <c r="K202" i="3"/>
  <c r="K528" i="3" s="1"/>
  <c r="V237" i="3"/>
  <c r="V230" i="3" s="1"/>
  <c r="V534" i="3" s="1"/>
  <c r="T272" i="3"/>
  <c r="T270" i="3" s="1"/>
  <c r="C409" i="3"/>
  <c r="C570" i="3" s="1"/>
  <c r="C568" i="3" s="1"/>
  <c r="C629" i="3" s="1"/>
  <c r="S244" i="3"/>
  <c r="Y260" i="3"/>
  <c r="V383" i="2"/>
  <c r="X374" i="3"/>
  <c r="G377" i="3"/>
  <c r="K399" i="2"/>
  <c r="AA368" i="3"/>
  <c r="G380" i="3"/>
  <c r="N415" i="2"/>
  <c r="S130" i="3"/>
  <c r="V161" i="3"/>
  <c r="I508" i="39"/>
  <c r="I610" i="39" s="1"/>
  <c r="I604" i="39" s="1"/>
  <c r="F508" i="39"/>
  <c r="F610" i="39" s="1"/>
  <c r="F604" i="39" s="1"/>
  <c r="S508" i="39"/>
  <c r="K508" i="39"/>
  <c r="Y111" i="39"/>
  <c r="Y4" i="39" s="1"/>
  <c r="R434" i="3"/>
  <c r="R580" i="3" s="1"/>
  <c r="R637" i="3" s="1"/>
  <c r="X178" i="3"/>
  <c r="X517" i="3" s="1"/>
  <c r="S137" i="3"/>
  <c r="S487" i="3" s="1"/>
  <c r="G431" i="3"/>
  <c r="G579" i="3" s="1"/>
  <c r="G636" i="3" s="1"/>
  <c r="K14" i="68"/>
  <c r="N300" i="2"/>
  <c r="AA391" i="5"/>
  <c r="V7" i="5"/>
  <c r="R216" i="5"/>
  <c r="AB67" i="1"/>
  <c r="D192" i="5"/>
  <c r="AE111" i="40"/>
  <c r="AE4" i="40" s="1"/>
  <c r="I31" i="66"/>
  <c r="I29" i="66" s="1"/>
  <c r="I5" i="66" s="1"/>
  <c r="I2" i="68" s="1"/>
  <c r="S471" i="40"/>
  <c r="S455" i="40" s="1"/>
  <c r="S453" i="40" s="1"/>
  <c r="N471" i="40"/>
  <c r="N455" i="40" s="1"/>
  <c r="O471" i="40"/>
  <c r="O455" i="40" s="1"/>
  <c r="O453" i="40" s="1"/>
  <c r="Y471" i="40"/>
  <c r="Y455" i="40" s="1"/>
  <c r="V604" i="40"/>
  <c r="L604" i="40"/>
  <c r="V391" i="2"/>
  <c r="V557" i="1"/>
  <c r="V556" i="1" s="1"/>
  <c r="V625" i="1" s="1"/>
  <c r="V624" i="1" s="1"/>
  <c r="V660" i="1" s="1"/>
  <c r="V86" i="44" s="1"/>
  <c r="V557" i="5"/>
  <c r="V556" i="5" s="1"/>
  <c r="F67" i="1"/>
  <c r="R530" i="5"/>
  <c r="R615" i="5" s="1"/>
  <c r="L407" i="2"/>
  <c r="P216" i="5"/>
  <c r="K463" i="1"/>
  <c r="K602" i="1" s="1"/>
  <c r="Z464" i="2"/>
  <c r="Z463" i="2" s="1"/>
  <c r="Z602" i="2" s="1"/>
  <c r="AB463" i="1"/>
  <c r="AB602" i="1" s="1"/>
  <c r="O525" i="5"/>
  <c r="L7" i="5"/>
  <c r="Y530" i="5"/>
  <c r="Y615" i="5" s="1"/>
  <c r="Y300" i="2"/>
  <c r="Y299" i="2" s="1"/>
  <c r="J463" i="1"/>
  <c r="J602" i="1" s="1"/>
  <c r="R192" i="5"/>
  <c r="D391" i="1"/>
  <c r="D297" i="1" s="1"/>
  <c r="AE415" i="1"/>
  <c r="AE297" i="1" s="1"/>
  <c r="G34" i="66" s="1"/>
  <c r="Q216" i="5"/>
  <c r="Z399" i="2"/>
  <c r="O391" i="1"/>
  <c r="O297" i="1" s="1"/>
  <c r="Q298" i="5"/>
  <c r="AE415" i="2"/>
  <c r="AD407" i="2"/>
  <c r="N192" i="5"/>
  <c r="C192" i="5"/>
  <c r="V530" i="5"/>
  <c r="V615" i="5" s="1"/>
  <c r="U192" i="5"/>
  <c r="M407" i="3"/>
  <c r="H5" i="65"/>
  <c r="Q604" i="65"/>
  <c r="Q658" i="65" s="1"/>
  <c r="W297" i="65"/>
  <c r="E604" i="65"/>
  <c r="E658" i="65" s="1"/>
  <c r="U604" i="65"/>
  <c r="U658" i="65" s="1"/>
  <c r="F457" i="65"/>
  <c r="AB269" i="1"/>
  <c r="AE301" i="2"/>
  <c r="AE300" i="2" s="1"/>
  <c r="P549" i="2"/>
  <c r="P524" i="2" s="1"/>
  <c r="F367" i="2"/>
  <c r="F558" i="2" s="1"/>
  <c r="P536" i="5"/>
  <c r="P616" i="5" s="1"/>
  <c r="X269" i="1"/>
  <c r="X543" i="1" s="1"/>
  <c r="AE226" i="3"/>
  <c r="G545" i="5"/>
  <c r="G619" i="5" s="1"/>
  <c r="AB202" i="3"/>
  <c r="AB528" i="3" s="1"/>
  <c r="K260" i="3"/>
  <c r="K258" i="3" s="1"/>
  <c r="T525" i="5"/>
  <c r="T614" i="5" s="1"/>
  <c r="AE364" i="3"/>
  <c r="L279" i="3"/>
  <c r="K562" i="1"/>
  <c r="K627" i="1" s="1"/>
  <c r="K269" i="1"/>
  <c r="K543" i="1" s="1"/>
  <c r="Y549" i="2"/>
  <c r="Y620" i="2" s="1"/>
  <c r="L202" i="3"/>
  <c r="L528" i="3" s="1"/>
  <c r="AB191" i="2"/>
  <c r="D562" i="1"/>
  <c r="D627" i="1" s="1"/>
  <c r="C562" i="5"/>
  <c r="C627" i="5" s="1"/>
  <c r="X562" i="5"/>
  <c r="X627" i="5" s="1"/>
  <c r="Q349" i="2"/>
  <c r="M237" i="3"/>
  <c r="M230" i="3" s="1"/>
  <c r="M534" i="3" s="1"/>
  <c r="Z371" i="3"/>
  <c r="S568" i="2"/>
  <c r="S629" i="2" s="1"/>
  <c r="Y279" i="3"/>
  <c r="Y277" i="3" s="1"/>
  <c r="V559" i="2"/>
  <c r="V626" i="2" s="1"/>
  <c r="AA417" i="3"/>
  <c r="AA573" i="3" s="1"/>
  <c r="AA571" i="3" s="1"/>
  <c r="AA630" i="3" s="1"/>
  <c r="M401" i="3"/>
  <c r="M567" i="3" s="1"/>
  <c r="F536" i="5"/>
  <c r="F616" i="5" s="1"/>
  <c r="X549" i="2"/>
  <c r="X620" i="2" s="1"/>
  <c r="O368" i="3"/>
  <c r="C272" i="3"/>
  <c r="C270" i="3" s="1"/>
  <c r="K565" i="2"/>
  <c r="K628" i="2" s="1"/>
  <c r="S374" i="3"/>
  <c r="D130" i="3"/>
  <c r="D486" i="3" s="1"/>
  <c r="H426" i="3"/>
  <c r="I25" i="67" s="1"/>
  <c r="P434" i="3"/>
  <c r="Q28" i="69" s="1"/>
  <c r="W426" i="3"/>
  <c r="V137" i="3"/>
  <c r="V487" i="3" s="1"/>
  <c r="T178" i="3"/>
  <c r="T517" i="3" s="1"/>
  <c r="D368" i="3"/>
  <c r="AA426" i="3"/>
  <c r="K14" i="66"/>
  <c r="S613" i="2"/>
  <c r="S659" i="2" s="1"/>
  <c r="S64" i="44" s="1"/>
  <c r="L457" i="5"/>
  <c r="AE524" i="2"/>
  <c r="D530" i="1"/>
  <c r="U7" i="65"/>
  <c r="U525" i="5"/>
  <c r="Q536" i="5"/>
  <c r="Q616" i="5" s="1"/>
  <c r="G525" i="5"/>
  <c r="Z545" i="1"/>
  <c r="Z619" i="1" s="1"/>
  <c r="D202" i="3"/>
  <c r="D528" i="3" s="1"/>
  <c r="X260" i="3"/>
  <c r="X258" i="3" s="1"/>
  <c r="X542" i="3" s="1"/>
  <c r="AE545" i="5"/>
  <c r="AE619" i="5" s="1"/>
  <c r="T213" i="3"/>
  <c r="AC391" i="1"/>
  <c r="U350" i="3"/>
  <c r="W545" i="5"/>
  <c r="W619" i="5" s="1"/>
  <c r="W358" i="3"/>
  <c r="M260" i="3"/>
  <c r="M258" i="3" s="1"/>
  <c r="M272" i="3"/>
  <c r="M270" i="3" s="1"/>
  <c r="W272" i="3"/>
  <c r="W270" i="3" s="1"/>
  <c r="H409" i="3"/>
  <c r="H570" i="3" s="1"/>
  <c r="T216" i="1"/>
  <c r="I536" i="5"/>
  <c r="I616" i="5" s="1"/>
  <c r="S417" i="3"/>
  <c r="S573" i="3" s="1"/>
  <c r="AA277" i="3"/>
  <c r="D272" i="3"/>
  <c r="D270" i="3" s="1"/>
  <c r="I191" i="2"/>
  <c r="AD434" i="3"/>
  <c r="AE28" i="69" s="1"/>
  <c r="H502" i="41"/>
  <c r="H609" i="41" s="1"/>
  <c r="F502" i="41"/>
  <c r="F609" i="41" s="1"/>
  <c r="V18" i="69"/>
  <c r="V58" i="69" s="1"/>
  <c r="M16" i="69"/>
  <c r="M16" i="67"/>
  <c r="Q31" i="3"/>
  <c r="R19" i="69"/>
  <c r="R18" i="69" s="1"/>
  <c r="R58" i="69" s="1"/>
  <c r="R19" i="67"/>
  <c r="H12" i="69"/>
  <c r="H11" i="69" s="1"/>
  <c r="H12" i="67"/>
  <c r="H11" i="67" s="1"/>
  <c r="Q465" i="3"/>
  <c r="R17" i="69"/>
  <c r="R17" i="67"/>
  <c r="G19" i="68"/>
  <c r="G18" i="68" s="1"/>
  <c r="G19" i="66"/>
  <c r="G18" i="66" s="1"/>
  <c r="X465" i="3"/>
  <c r="Y17" i="69"/>
  <c r="Y17" i="67"/>
  <c r="AE111" i="41"/>
  <c r="AE4" i="41" s="1"/>
  <c r="J31" i="66"/>
  <c r="J29" i="66" s="1"/>
  <c r="J5" i="66" s="1"/>
  <c r="J2" i="68" s="1"/>
  <c r="L31" i="3"/>
  <c r="M19" i="69"/>
  <c r="M18" i="69" s="1"/>
  <c r="M58" i="69" s="1"/>
  <c r="M19" i="67"/>
  <c r="M92" i="67" s="1"/>
  <c r="G12" i="69"/>
  <c r="G11" i="69" s="1"/>
  <c r="G12" i="67"/>
  <c r="G11" i="67" s="1"/>
  <c r="Z31" i="3"/>
  <c r="AA19" i="69"/>
  <c r="AA18" i="69" s="1"/>
  <c r="AA58" i="69" s="1"/>
  <c r="AA19" i="67"/>
  <c r="S12" i="69"/>
  <c r="S11" i="69" s="1"/>
  <c r="S12" i="67"/>
  <c r="S11" i="67" s="1"/>
  <c r="H465" i="3"/>
  <c r="I17" i="69"/>
  <c r="I17" i="67"/>
  <c r="K465" i="3"/>
  <c r="L17" i="69"/>
  <c r="L17" i="67"/>
  <c r="AE465" i="3"/>
  <c r="AF17" i="69"/>
  <c r="AF17" i="67"/>
  <c r="AE12" i="69"/>
  <c r="AE11" i="69" s="1"/>
  <c r="AE12" i="67"/>
  <c r="AE11" i="67" s="1"/>
  <c r="AE31" i="2"/>
  <c r="D19" i="66"/>
  <c r="D18" i="66" s="1"/>
  <c r="D19" i="68"/>
  <c r="T31" i="3"/>
  <c r="U19" i="69"/>
  <c r="U18" i="69" s="1"/>
  <c r="U58" i="69" s="1"/>
  <c r="U19" i="67"/>
  <c r="AA465" i="3"/>
  <c r="AB17" i="69"/>
  <c r="AB17" i="67"/>
  <c r="AC31" i="3"/>
  <c r="AD19" i="69"/>
  <c r="AD18" i="69" s="1"/>
  <c r="AD58" i="69" s="1"/>
  <c r="AD19" i="67"/>
  <c r="V464" i="3"/>
  <c r="W16" i="69"/>
  <c r="W16" i="67"/>
  <c r="AE458" i="2"/>
  <c r="D12" i="66"/>
  <c r="D12" i="68"/>
  <c r="O465" i="3"/>
  <c r="P17" i="69"/>
  <c r="P17" i="67"/>
  <c r="R465" i="3"/>
  <c r="S17" i="69"/>
  <c r="S17" i="67"/>
  <c r="E464" i="3"/>
  <c r="F16" i="69"/>
  <c r="F16" i="67"/>
  <c r="AC464" i="3"/>
  <c r="AD16" i="69"/>
  <c r="AD16" i="67"/>
  <c r="V31" i="3"/>
  <c r="W19" i="69"/>
  <c r="W18" i="69" s="1"/>
  <c r="W58" i="69" s="1"/>
  <c r="W19" i="67"/>
  <c r="K464" i="3"/>
  <c r="K463" i="3" s="1"/>
  <c r="K602" i="3" s="1"/>
  <c r="L16" i="69"/>
  <c r="L16" i="67"/>
  <c r="J464" i="3"/>
  <c r="K16" i="69"/>
  <c r="K16" i="67"/>
  <c r="T458" i="3"/>
  <c r="U12" i="69"/>
  <c r="U11" i="69" s="1"/>
  <c r="U12" i="67"/>
  <c r="U11" i="67" s="1"/>
  <c r="O464" i="3"/>
  <c r="P16" i="69"/>
  <c r="P16" i="67"/>
  <c r="AC552" i="3"/>
  <c r="AC621" i="3" s="1"/>
  <c r="AE191" i="2"/>
  <c r="D33" i="66" s="1"/>
  <c r="AE552" i="3"/>
  <c r="AE621" i="3" s="1"/>
  <c r="M552" i="3"/>
  <c r="M621" i="3" s="1"/>
  <c r="W552" i="3"/>
  <c r="W621" i="3" s="1"/>
  <c r="AB552" i="3"/>
  <c r="AB621" i="3" s="1"/>
  <c r="X552" i="3"/>
  <c r="X621" i="3" s="1"/>
  <c r="W536" i="5"/>
  <c r="W616" i="5" s="1"/>
  <c r="AD552" i="3"/>
  <c r="AD621" i="3" s="1"/>
  <c r="I552" i="3"/>
  <c r="I621" i="3" s="1"/>
  <c r="F579" i="3"/>
  <c r="F636" i="3" s="1"/>
  <c r="G27" i="69"/>
  <c r="G27" i="67"/>
  <c r="R579" i="3"/>
  <c r="R636" i="3" s="1"/>
  <c r="S27" i="69"/>
  <c r="S27" i="67"/>
  <c r="P580" i="3"/>
  <c r="P637" i="3" s="1"/>
  <c r="X25" i="67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S580" i="3"/>
  <c r="S637" i="3" s="1"/>
  <c r="T28" i="69"/>
  <c r="T28" i="67"/>
  <c r="L25" i="69"/>
  <c r="L25" i="67"/>
  <c r="AB25" i="67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X31" i="3"/>
  <c r="Y19" i="69"/>
  <c r="Y18" i="69" s="1"/>
  <c r="Y58" i="69" s="1"/>
  <c r="Y19" i="67"/>
  <c r="Y92" i="67" s="1"/>
  <c r="G31" i="3"/>
  <c r="H19" i="69"/>
  <c r="H18" i="69" s="1"/>
  <c r="H58" i="69" s="1"/>
  <c r="H19" i="67"/>
  <c r="K10" i="68"/>
  <c r="V92" i="67"/>
  <c r="V18" i="67"/>
  <c r="V59" i="67" s="1"/>
  <c r="K21" i="68"/>
  <c r="N97" i="67"/>
  <c r="O31" i="3"/>
  <c r="P19" i="69"/>
  <c r="P18" i="69" s="1"/>
  <c r="P58" i="69" s="1"/>
  <c r="P19" i="67"/>
  <c r="F465" i="3"/>
  <c r="G17" i="69"/>
  <c r="G17" i="67"/>
  <c r="S31" i="3"/>
  <c r="T19" i="69"/>
  <c r="T18" i="69" s="1"/>
  <c r="T58" i="69" s="1"/>
  <c r="T19" i="67"/>
  <c r="AB16" i="69"/>
  <c r="AB16" i="67"/>
  <c r="N31" i="3"/>
  <c r="O19" i="69"/>
  <c r="O18" i="69" s="1"/>
  <c r="O58" i="69" s="1"/>
  <c r="O19" i="67"/>
  <c r="S16" i="69"/>
  <c r="S16" i="67"/>
  <c r="R16" i="69"/>
  <c r="R16" i="67"/>
  <c r="G465" i="3"/>
  <c r="H17" i="69"/>
  <c r="H17" i="67"/>
  <c r="D12" i="69"/>
  <c r="D11" i="69" s="1"/>
  <c r="D12" i="67"/>
  <c r="D11" i="67" s="1"/>
  <c r="AC465" i="3"/>
  <c r="AD17" i="69"/>
  <c r="AD17" i="67"/>
  <c r="Q12" i="69"/>
  <c r="Q11" i="69" s="1"/>
  <c r="Q12" i="67"/>
  <c r="Q11" i="67" s="1"/>
  <c r="AC16" i="69"/>
  <c r="AC16" i="67"/>
  <c r="AD465" i="3"/>
  <c r="AE17" i="69"/>
  <c r="AE17" i="67"/>
  <c r="AA31" i="3"/>
  <c r="AB19" i="69"/>
  <c r="AB18" i="69" s="1"/>
  <c r="AB58" i="69" s="1"/>
  <c r="AB19" i="67"/>
  <c r="E465" i="3"/>
  <c r="F17" i="69"/>
  <c r="F17" i="67"/>
  <c r="W12" i="69"/>
  <c r="W11" i="69" s="1"/>
  <c r="W12" i="67"/>
  <c r="W11" i="67" s="1"/>
  <c r="R31" i="3"/>
  <c r="S19" i="69"/>
  <c r="S18" i="69" s="1"/>
  <c r="S58" i="69" s="1"/>
  <c r="S19" i="67"/>
  <c r="M31" i="3"/>
  <c r="N19" i="69"/>
  <c r="N18" i="69" s="1"/>
  <c r="N58" i="69" s="1"/>
  <c r="N19" i="67"/>
  <c r="T465" i="3"/>
  <c r="U17" i="69"/>
  <c r="U17" i="67"/>
  <c r="AE465" i="1"/>
  <c r="AE463" i="1" s="1"/>
  <c r="AE602" i="1" s="1"/>
  <c r="G17" i="68"/>
  <c r="G7" i="68" s="1"/>
  <c r="G17" i="66"/>
  <c r="C465" i="3"/>
  <c r="D17" i="69"/>
  <c r="D17" i="67"/>
  <c r="D7" i="67" s="1"/>
  <c r="D58" i="67" s="1"/>
  <c r="W465" i="3"/>
  <c r="X17" i="69"/>
  <c r="X17" i="67"/>
  <c r="AE465" i="2"/>
  <c r="D17" i="66"/>
  <c r="D17" i="68"/>
  <c r="AB31" i="3"/>
  <c r="AC19" i="69"/>
  <c r="AC18" i="69" s="1"/>
  <c r="AC58" i="69" s="1"/>
  <c r="AC19" i="67"/>
  <c r="AC92" i="67" s="1"/>
  <c r="Z458" i="3"/>
  <c r="AA12" i="69"/>
  <c r="AA11" i="69" s="1"/>
  <c r="AA12" i="67"/>
  <c r="AA11" i="67" s="1"/>
  <c r="D465" i="3"/>
  <c r="E17" i="69"/>
  <c r="E17" i="67"/>
  <c r="V16" i="69"/>
  <c r="V16" i="67"/>
  <c r="L458" i="3"/>
  <c r="M12" i="69"/>
  <c r="M11" i="69" s="1"/>
  <c r="M12" i="67"/>
  <c r="M11" i="67" s="1"/>
  <c r="J31" i="3"/>
  <c r="K19" i="69"/>
  <c r="K18" i="69" s="1"/>
  <c r="K58" i="69" s="1"/>
  <c r="K19" i="67"/>
  <c r="J458" i="3"/>
  <c r="K12" i="69"/>
  <c r="K11" i="69" s="1"/>
  <c r="K12" i="67"/>
  <c r="K11" i="67" s="1"/>
  <c r="H458" i="3"/>
  <c r="I12" i="69"/>
  <c r="I11" i="69" s="1"/>
  <c r="I12" i="67"/>
  <c r="I11" i="67" s="1"/>
  <c r="N16" i="69"/>
  <c r="N16" i="67"/>
  <c r="O16" i="69"/>
  <c r="O16" i="67"/>
  <c r="E458" i="3"/>
  <c r="F12" i="69"/>
  <c r="F11" i="69" s="1"/>
  <c r="F12" i="67"/>
  <c r="F11" i="67" s="1"/>
  <c r="F7" i="67" s="1"/>
  <c r="F58" i="67" s="1"/>
  <c r="P552" i="3"/>
  <c r="P621" i="3" s="1"/>
  <c r="R552" i="3"/>
  <c r="R621" i="3" s="1"/>
  <c r="E301" i="2"/>
  <c r="E300" i="2" s="1"/>
  <c r="R349" i="2"/>
  <c r="L552" i="3"/>
  <c r="L621" i="3" s="1"/>
  <c r="AA552" i="3"/>
  <c r="AA621" i="3" s="1"/>
  <c r="V349" i="2"/>
  <c r="D364" i="3"/>
  <c r="S552" i="3"/>
  <c r="S621" i="3" s="1"/>
  <c r="F562" i="1"/>
  <c r="F627" i="1" s="1"/>
  <c r="O580" i="3"/>
  <c r="O637" i="3" s="1"/>
  <c r="P28" i="69"/>
  <c r="P28" i="67"/>
  <c r="AD580" i="3"/>
  <c r="AD637" i="3" s="1"/>
  <c r="AE28" i="67"/>
  <c r="S579" i="3"/>
  <c r="S636" i="3" s="1"/>
  <c r="T27" i="69"/>
  <c r="T27" i="67"/>
  <c r="Z579" i="3"/>
  <c r="Z636" i="3" s="1"/>
  <c r="AA27" i="69"/>
  <c r="AA27" i="67"/>
  <c r="C552" i="3"/>
  <c r="C621" i="3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J580" i="3"/>
  <c r="J637" i="3" s="1"/>
  <c r="K28" i="69"/>
  <c r="K28" i="67"/>
  <c r="Z580" i="3"/>
  <c r="Z637" i="3" s="1"/>
  <c r="AA28" i="69"/>
  <c r="AA28" i="67"/>
  <c r="AE580" i="5"/>
  <c r="AE637" i="5" s="1"/>
  <c r="F28" i="66"/>
  <c r="F28" i="68"/>
  <c r="AE458" i="3"/>
  <c r="AF12" i="67"/>
  <c r="AF11" i="67" s="1"/>
  <c r="AF12" i="69"/>
  <c r="AF11" i="69" s="1"/>
  <c r="Y465" i="3"/>
  <c r="Z17" i="69"/>
  <c r="Z17" i="67"/>
  <c r="K15" i="66"/>
  <c r="R25" i="66" s="1"/>
  <c r="S25" i="66" s="1"/>
  <c r="J97" i="67"/>
  <c r="F16" i="68"/>
  <c r="F16" i="66"/>
  <c r="AD12" i="69"/>
  <c r="AD11" i="69" s="1"/>
  <c r="AD12" i="67"/>
  <c r="AD11" i="67" s="1"/>
  <c r="AB12" i="67"/>
  <c r="AB11" i="67" s="1"/>
  <c r="AB7" i="67" s="1"/>
  <c r="AB58" i="67" s="1"/>
  <c r="AB12" i="69"/>
  <c r="AB11" i="69" s="1"/>
  <c r="H31" i="3"/>
  <c r="I19" i="69"/>
  <c r="I18" i="69" s="1"/>
  <c r="I58" i="69" s="1"/>
  <c r="I19" i="67"/>
  <c r="I92" i="67" s="1"/>
  <c r="D31" i="3"/>
  <c r="E19" i="69"/>
  <c r="E18" i="69" s="1"/>
  <c r="E58" i="69" s="1"/>
  <c r="E19" i="67"/>
  <c r="E92" i="67" s="1"/>
  <c r="V465" i="3"/>
  <c r="V463" i="3" s="1"/>
  <c r="V602" i="3" s="1"/>
  <c r="W17" i="69"/>
  <c r="W17" i="67"/>
  <c r="J465" i="3"/>
  <c r="K17" i="69"/>
  <c r="K17" i="67"/>
  <c r="AE16" i="69"/>
  <c r="AE16" i="67"/>
  <c r="G16" i="69"/>
  <c r="G16" i="67"/>
  <c r="Y31" i="3"/>
  <c r="Z19" i="69"/>
  <c r="Z18" i="69" s="1"/>
  <c r="Z58" i="69" s="1"/>
  <c r="Z19" i="67"/>
  <c r="R12" i="69"/>
  <c r="R11" i="69" s="1"/>
  <c r="R7" i="69" s="1"/>
  <c r="R12" i="67"/>
  <c r="R11" i="67" s="1"/>
  <c r="L465" i="3"/>
  <c r="M17" i="69"/>
  <c r="M17" i="67"/>
  <c r="AD31" i="3"/>
  <c r="AD460" i="3" s="1"/>
  <c r="AE19" i="69"/>
  <c r="AE19" i="67"/>
  <c r="S465" i="3"/>
  <c r="S463" i="3" s="1"/>
  <c r="S602" i="3" s="1"/>
  <c r="T17" i="69"/>
  <c r="T17" i="67"/>
  <c r="W464" i="3"/>
  <c r="W463" i="3" s="1"/>
  <c r="W602" i="3" s="1"/>
  <c r="X16" i="69"/>
  <c r="X16" i="67"/>
  <c r="T16" i="69"/>
  <c r="T16" i="67"/>
  <c r="AE464" i="3"/>
  <c r="AF16" i="69"/>
  <c r="AF16" i="67"/>
  <c r="M458" i="3"/>
  <c r="N12" i="69"/>
  <c r="N11" i="69" s="1"/>
  <c r="N12" i="67"/>
  <c r="N11" i="67" s="1"/>
  <c r="H464" i="3"/>
  <c r="I16" i="69"/>
  <c r="I16" i="67"/>
  <c r="AB458" i="3"/>
  <c r="AC12" i="69"/>
  <c r="AC11" i="69" s="1"/>
  <c r="AC12" i="67"/>
  <c r="AC11" i="67" s="1"/>
  <c r="Z12" i="69"/>
  <c r="Z11" i="69" s="1"/>
  <c r="Z12" i="67"/>
  <c r="Z11" i="67" s="1"/>
  <c r="Y464" i="3"/>
  <c r="Z16" i="69"/>
  <c r="Z16" i="67"/>
  <c r="S458" i="3"/>
  <c r="T12" i="69"/>
  <c r="T11" i="69" s="1"/>
  <c r="T12" i="67"/>
  <c r="T11" i="67" s="1"/>
  <c r="X458" i="3"/>
  <c r="Y12" i="69"/>
  <c r="Y11" i="69" s="1"/>
  <c r="Y12" i="67"/>
  <c r="Y11" i="67" s="1"/>
  <c r="D458" i="3"/>
  <c r="E12" i="69"/>
  <c r="E11" i="69" s="1"/>
  <c r="E12" i="67"/>
  <c r="E11" i="67" s="1"/>
  <c r="M465" i="3"/>
  <c r="N17" i="69"/>
  <c r="N17" i="67"/>
  <c r="Z552" i="3"/>
  <c r="Z621" i="3" s="1"/>
  <c r="R301" i="2"/>
  <c r="R300" i="2" s="1"/>
  <c r="R269" i="1"/>
  <c r="R543" i="1" s="1"/>
  <c r="T536" i="5"/>
  <c r="T616" i="5" s="1"/>
  <c r="Y552" i="3"/>
  <c r="Y621" i="3" s="1"/>
  <c r="F552" i="3"/>
  <c r="F621" i="3" s="1"/>
  <c r="N552" i="3"/>
  <c r="N621" i="3" s="1"/>
  <c r="Q552" i="3"/>
  <c r="Q621" i="3" s="1"/>
  <c r="D552" i="3"/>
  <c r="D621" i="3" s="1"/>
  <c r="AD549" i="2"/>
  <c r="AD620" i="2" s="1"/>
  <c r="D579" i="3"/>
  <c r="D636" i="3" s="1"/>
  <c r="E27" i="69"/>
  <c r="E27" i="67"/>
  <c r="J579" i="3"/>
  <c r="J636" i="3" s="1"/>
  <c r="K27" i="69"/>
  <c r="K27" i="67"/>
  <c r="F25" i="66"/>
  <c r="F25" i="68"/>
  <c r="G580" i="3"/>
  <c r="G637" i="3" s="1"/>
  <c r="H28" i="69"/>
  <c r="H28" i="67"/>
  <c r="P25" i="69"/>
  <c r="P25" i="67"/>
  <c r="X580" i="3"/>
  <c r="X637" i="3" s="1"/>
  <c r="Y28" i="69"/>
  <c r="Y28" i="67"/>
  <c r="AE25" i="69"/>
  <c r="AE25" i="67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E579" i="2"/>
  <c r="D27" i="68"/>
  <c r="D27" i="66"/>
  <c r="K580" i="3"/>
  <c r="K637" i="3" s="1"/>
  <c r="L28" i="69"/>
  <c r="L28" i="67"/>
  <c r="AA580" i="3"/>
  <c r="AA637" i="3" s="1"/>
  <c r="AB28" i="69"/>
  <c r="AB28" i="67"/>
  <c r="M508" i="39"/>
  <c r="D25" i="69"/>
  <c r="D25" i="67"/>
  <c r="T25" i="69"/>
  <c r="T25" i="67"/>
  <c r="X508" i="39"/>
  <c r="X471" i="39" s="1"/>
  <c r="X455" i="39" s="1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AE111" i="39"/>
  <c r="AE4" i="39" s="1"/>
  <c r="H31" i="66"/>
  <c r="H29" i="66" s="1"/>
  <c r="H5" i="66" s="1"/>
  <c r="H2" i="68" s="1"/>
  <c r="G19" i="69"/>
  <c r="G18" i="69" s="1"/>
  <c r="G58" i="69" s="1"/>
  <c r="G19" i="67"/>
  <c r="G7" i="66"/>
  <c r="O12" i="69"/>
  <c r="O11" i="69" s="1"/>
  <c r="O12" i="67"/>
  <c r="O11" i="67" s="1"/>
  <c r="R97" i="67"/>
  <c r="K15" i="68"/>
  <c r="AE18" i="69"/>
  <c r="AE58" i="69" s="1"/>
  <c r="AE31" i="3"/>
  <c r="AE7" i="3" s="1"/>
  <c r="AF19" i="69"/>
  <c r="AF18" i="69" s="1"/>
  <c r="AF58" i="69" s="1"/>
  <c r="AF19" i="67"/>
  <c r="V12" i="69"/>
  <c r="V11" i="69" s="1"/>
  <c r="V12" i="67"/>
  <c r="V11" i="67" s="1"/>
  <c r="U465" i="3"/>
  <c r="V17" i="69"/>
  <c r="V17" i="67"/>
  <c r="AE111" i="5"/>
  <c r="F30" i="66"/>
  <c r="F29" i="66" s="1"/>
  <c r="K31" i="3"/>
  <c r="L19" i="69"/>
  <c r="L18" i="69" s="1"/>
  <c r="L58" i="69" s="1"/>
  <c r="L19" i="67"/>
  <c r="AE31" i="5"/>
  <c r="AE460" i="5" s="1"/>
  <c r="AE457" i="5" s="1"/>
  <c r="F19" i="66"/>
  <c r="F18" i="66" s="1"/>
  <c r="F19" i="68"/>
  <c r="F18" i="68" s="1"/>
  <c r="J12" i="69"/>
  <c r="J11" i="69" s="1"/>
  <c r="J12" i="67"/>
  <c r="J11" i="67" s="1"/>
  <c r="P12" i="69"/>
  <c r="P11" i="69" s="1"/>
  <c r="P12" i="67"/>
  <c r="P11" i="67" s="1"/>
  <c r="P7" i="67" s="1"/>
  <c r="P58" i="67" s="1"/>
  <c r="Q16" i="69"/>
  <c r="Q16" i="67"/>
  <c r="U16" i="69"/>
  <c r="U16" i="67"/>
  <c r="W31" i="3"/>
  <c r="X19" i="69"/>
  <c r="X18" i="69" s="1"/>
  <c r="X58" i="69" s="1"/>
  <c r="X19" i="67"/>
  <c r="Z465" i="3"/>
  <c r="AA17" i="69"/>
  <c r="AA17" i="67"/>
  <c r="I465" i="3"/>
  <c r="J17" i="69"/>
  <c r="J17" i="67"/>
  <c r="AE464" i="2"/>
  <c r="D16" i="68"/>
  <c r="D16" i="66"/>
  <c r="K16" i="66" s="1"/>
  <c r="R36" i="66" s="1"/>
  <c r="S36" i="66" s="1"/>
  <c r="P465" i="3"/>
  <c r="Q17" i="69"/>
  <c r="Q17" i="67"/>
  <c r="I31" i="3"/>
  <c r="J19" i="69"/>
  <c r="J18" i="69" s="1"/>
  <c r="J58" i="69" s="1"/>
  <c r="J19" i="67"/>
  <c r="F12" i="68"/>
  <c r="F11" i="68" s="1"/>
  <c r="F12" i="66"/>
  <c r="F11" i="66" s="1"/>
  <c r="W458" i="3"/>
  <c r="X12" i="67"/>
  <c r="X11" i="67" s="1"/>
  <c r="X7" i="67" s="1"/>
  <c r="X58" i="67" s="1"/>
  <c r="X12" i="69"/>
  <c r="X11" i="69" s="1"/>
  <c r="I464" i="3"/>
  <c r="I463" i="3" s="1"/>
  <c r="I602" i="3" s="1"/>
  <c r="J16" i="69"/>
  <c r="J16" i="67"/>
  <c r="P31" i="3"/>
  <c r="Q19" i="69"/>
  <c r="Q18" i="69" s="1"/>
  <c r="Q58" i="69" s="1"/>
  <c r="Q19" i="67"/>
  <c r="N465" i="3"/>
  <c r="O17" i="69"/>
  <c r="O17" i="67"/>
  <c r="E16" i="69"/>
  <c r="E16" i="67"/>
  <c r="H16" i="69"/>
  <c r="H16" i="67"/>
  <c r="Y16" i="69"/>
  <c r="Y16" i="67"/>
  <c r="E31" i="3"/>
  <c r="F19" i="69"/>
  <c r="F18" i="69" s="1"/>
  <c r="F58" i="69" s="1"/>
  <c r="F19" i="67"/>
  <c r="J552" i="3"/>
  <c r="J621" i="3" s="1"/>
  <c r="AE202" i="3"/>
  <c r="R549" i="2"/>
  <c r="R524" i="2" s="1"/>
  <c r="T552" i="3"/>
  <c r="T621" i="3" s="1"/>
  <c r="K552" i="3"/>
  <c r="K621" i="3" s="1"/>
  <c r="H552" i="3"/>
  <c r="H621" i="3" s="1"/>
  <c r="G552" i="3"/>
  <c r="G621" i="3" s="1"/>
  <c r="L367" i="2"/>
  <c r="L558" i="2" s="1"/>
  <c r="E549" i="2"/>
  <c r="E620" i="2" s="1"/>
  <c r="E552" i="3"/>
  <c r="E621" i="3" s="1"/>
  <c r="V549" i="2"/>
  <c r="V620" i="2" s="1"/>
  <c r="V613" i="2" s="1"/>
  <c r="V659" i="2" s="1"/>
  <c r="V64" i="44" s="1"/>
  <c r="AA549" i="2"/>
  <c r="AA620" i="2" s="1"/>
  <c r="AA613" i="2" s="1"/>
  <c r="AA659" i="2" s="1"/>
  <c r="AA64" i="44" s="1"/>
  <c r="U552" i="3"/>
  <c r="U621" i="3" s="1"/>
  <c r="M549" i="2"/>
  <c r="J549" i="2"/>
  <c r="J620" i="2" s="1"/>
  <c r="J613" i="2" s="1"/>
  <c r="J659" i="2" s="1"/>
  <c r="J64" i="44" s="1"/>
  <c r="V552" i="3"/>
  <c r="V621" i="3" s="1"/>
  <c r="K536" i="5"/>
  <c r="K616" i="5" s="1"/>
  <c r="O552" i="3"/>
  <c r="O621" i="3" s="1"/>
  <c r="C536" i="5"/>
  <c r="C616" i="5" s="1"/>
  <c r="Q565" i="2"/>
  <c r="Q628" i="2" s="1"/>
  <c r="G565" i="2"/>
  <c r="G628" i="2" s="1"/>
  <c r="H580" i="3"/>
  <c r="H637" i="3" s="1"/>
  <c r="I28" i="69"/>
  <c r="I28" i="67"/>
  <c r="W580" i="3"/>
  <c r="W637" i="3" s="1"/>
  <c r="X28" i="69"/>
  <c r="X28" i="67"/>
  <c r="AE579" i="5"/>
  <c r="AE636" i="5" s="1"/>
  <c r="F27" i="68"/>
  <c r="F27" i="66"/>
  <c r="Q579" i="3"/>
  <c r="Q636" i="3" s="1"/>
  <c r="R27" i="69"/>
  <c r="R27" i="67"/>
  <c r="O579" i="3"/>
  <c r="O636" i="3" s="1"/>
  <c r="P27" i="69"/>
  <c r="P27" i="67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G27" i="68"/>
  <c r="G27" i="66"/>
  <c r="N508" i="39"/>
  <c r="N610" i="39" s="1"/>
  <c r="N604" i="39" s="1"/>
  <c r="C508" i="39"/>
  <c r="C610" i="39" s="1"/>
  <c r="D508" i="39"/>
  <c r="D610" i="39" s="1"/>
  <c r="P508" i="39"/>
  <c r="P610" i="39" s="1"/>
  <c r="P604" i="39" s="1"/>
  <c r="AE580" i="1"/>
  <c r="AE637" i="1" s="1"/>
  <c r="G28" i="68"/>
  <c r="G28" i="66"/>
  <c r="L12" i="69"/>
  <c r="L11" i="69" s="1"/>
  <c r="L12" i="67"/>
  <c r="L11" i="67" s="1"/>
  <c r="AE465" i="5"/>
  <c r="F17" i="68"/>
  <c r="F17" i="66"/>
  <c r="Z464" i="3"/>
  <c r="AA16" i="69"/>
  <c r="AA16" i="67"/>
  <c r="D19" i="69"/>
  <c r="D18" i="69" s="1"/>
  <c r="D58" i="69" s="1"/>
  <c r="D19" i="67"/>
  <c r="K10" i="66"/>
  <c r="AC18" i="67"/>
  <c r="AC59" i="67" s="1"/>
  <c r="E18" i="67"/>
  <c r="E59" i="67" s="1"/>
  <c r="K21" i="66"/>
  <c r="R21" i="66" s="1"/>
  <c r="S21" i="66" s="1"/>
  <c r="U431" i="3"/>
  <c r="AD431" i="3"/>
  <c r="G415" i="1"/>
  <c r="X415" i="1"/>
  <c r="T391" i="1"/>
  <c r="AA391" i="1"/>
  <c r="AE562" i="1"/>
  <c r="AE627" i="1" s="1"/>
  <c r="U391" i="1"/>
  <c r="U297" i="1" s="1"/>
  <c r="K391" i="1"/>
  <c r="P391" i="1"/>
  <c r="J391" i="1"/>
  <c r="X391" i="1"/>
  <c r="AB391" i="1"/>
  <c r="AB297" i="1" s="1"/>
  <c r="P298" i="1"/>
  <c r="P297" i="1" s="1"/>
  <c r="K298" i="1"/>
  <c r="U297" i="5"/>
  <c r="Y297" i="5"/>
  <c r="Z562" i="5"/>
  <c r="Z627" i="5" s="1"/>
  <c r="AD562" i="5"/>
  <c r="AD627" i="5" s="1"/>
  <c r="AA562" i="5"/>
  <c r="AA627" i="5" s="1"/>
  <c r="P562" i="5"/>
  <c r="P627" i="5" s="1"/>
  <c r="M298" i="5"/>
  <c r="H359" i="3"/>
  <c r="Q359" i="3"/>
  <c r="I359" i="3"/>
  <c r="I358" i="3" s="1"/>
  <c r="AA415" i="3"/>
  <c r="O568" i="3"/>
  <c r="O629" i="3" s="1"/>
  <c r="D407" i="3"/>
  <c r="C407" i="3"/>
  <c r="O407" i="3"/>
  <c r="M565" i="3"/>
  <c r="M628" i="3" s="1"/>
  <c r="M399" i="3"/>
  <c r="AD380" i="3"/>
  <c r="Q374" i="3"/>
  <c r="Y374" i="3"/>
  <c r="P368" i="3"/>
  <c r="V368" i="3"/>
  <c r="Y364" i="3"/>
  <c r="AA364" i="3"/>
  <c r="U359" i="3"/>
  <c r="U358" i="3" s="1"/>
  <c r="M359" i="3"/>
  <c r="M358" i="3" s="1"/>
  <c r="Q355" i="3"/>
  <c r="M4" i="65"/>
  <c r="S571" i="2"/>
  <c r="S630" i="2" s="1"/>
  <c r="X571" i="2"/>
  <c r="X630" i="2" s="1"/>
  <c r="L571" i="2"/>
  <c r="L630" i="2" s="1"/>
  <c r="Y571" i="3"/>
  <c r="Y630" i="3" s="1"/>
  <c r="Y415" i="3"/>
  <c r="L568" i="2"/>
  <c r="L629" i="2" s="1"/>
  <c r="U568" i="2"/>
  <c r="U629" i="2" s="1"/>
  <c r="AB565" i="2"/>
  <c r="AB628" i="2" s="1"/>
  <c r="T399" i="2"/>
  <c r="X565" i="2"/>
  <c r="X628" i="2" s="1"/>
  <c r="S565" i="2"/>
  <c r="S628" i="2" s="1"/>
  <c r="L565" i="2"/>
  <c r="L628" i="2" s="1"/>
  <c r="X391" i="2"/>
  <c r="G385" i="3"/>
  <c r="R559" i="2"/>
  <c r="R626" i="2" s="1"/>
  <c r="U559" i="2"/>
  <c r="U626" i="2" s="1"/>
  <c r="U383" i="2"/>
  <c r="AA367" i="2"/>
  <c r="AA558" i="2" s="1"/>
  <c r="W377" i="3"/>
  <c r="AD367" i="2"/>
  <c r="AD558" i="2" s="1"/>
  <c r="I377" i="3"/>
  <c r="D374" i="3"/>
  <c r="W367" i="2"/>
  <c r="W558" i="2" s="1"/>
  <c r="N374" i="3"/>
  <c r="W349" i="2"/>
  <c r="V299" i="2"/>
  <c r="V298" i="2" s="1"/>
  <c r="V297" i="2" s="1"/>
  <c r="E349" i="2"/>
  <c r="AD349" i="2"/>
  <c r="S359" i="3"/>
  <c r="S358" i="3" s="1"/>
  <c r="J349" i="2"/>
  <c r="J299" i="2" s="1"/>
  <c r="J557" i="2" s="1"/>
  <c r="J556" i="2" s="1"/>
  <c r="S349" i="2"/>
  <c r="H299" i="2"/>
  <c r="H557" i="2" s="1"/>
  <c r="H556" i="2" s="1"/>
  <c r="U349" i="2"/>
  <c r="Y355" i="3"/>
  <c r="Z299" i="2"/>
  <c r="Z557" i="2" s="1"/>
  <c r="Z556" i="2" s="1"/>
  <c r="N350" i="3"/>
  <c r="AB299" i="2"/>
  <c r="AB557" i="2" s="1"/>
  <c r="AB556" i="2" s="1"/>
  <c r="AE349" i="2"/>
  <c r="S299" i="2"/>
  <c r="K299" i="2"/>
  <c r="K557" i="2" s="1"/>
  <c r="K556" i="2" s="1"/>
  <c r="Q350" i="3"/>
  <c r="T401" i="3"/>
  <c r="AC350" i="3"/>
  <c r="S571" i="3"/>
  <c r="S630" i="3" s="1"/>
  <c r="U355" i="3"/>
  <c r="U349" i="3" s="1"/>
  <c r="R297" i="65"/>
  <c r="R4" i="65" s="1"/>
  <c r="L355" i="3"/>
  <c r="V415" i="5"/>
  <c r="AC298" i="1"/>
  <c r="AC297" i="1" s="1"/>
  <c r="R407" i="2"/>
  <c r="P415" i="5"/>
  <c r="P297" i="5" s="1"/>
  <c r="R415" i="2"/>
  <c r="L391" i="2"/>
  <c r="E383" i="2"/>
  <c r="T297" i="65"/>
  <c r="AE562" i="2"/>
  <c r="AE627" i="2" s="1"/>
  <c r="R562" i="2"/>
  <c r="R627" i="2" s="1"/>
  <c r="R571" i="2"/>
  <c r="R630" i="2" s="1"/>
  <c r="E562" i="2"/>
  <c r="E627" i="2" s="1"/>
  <c r="F349" i="2"/>
  <c r="F299" i="2" s="1"/>
  <c r="R385" i="3"/>
  <c r="R561" i="3" s="1"/>
  <c r="R559" i="3" s="1"/>
  <c r="R626" i="3" s="1"/>
  <c r="E364" i="3"/>
  <c r="T364" i="3"/>
  <c r="W380" i="3"/>
  <c r="G368" i="3"/>
  <c r="Z374" i="3"/>
  <c r="H371" i="3"/>
  <c r="K374" i="3"/>
  <c r="H401" i="3"/>
  <c r="C401" i="3"/>
  <c r="J380" i="3"/>
  <c r="Z364" i="3"/>
  <c r="Z368" i="3"/>
  <c r="E355" i="3"/>
  <c r="F383" i="2"/>
  <c r="L399" i="2"/>
  <c r="C557" i="1"/>
  <c r="C556" i="1" s="1"/>
  <c r="C625" i="1" s="1"/>
  <c r="C624" i="1" s="1"/>
  <c r="C660" i="1" s="1"/>
  <c r="C86" i="44" s="1"/>
  <c r="X557" i="1"/>
  <c r="X556" i="1" s="1"/>
  <c r="R383" i="2"/>
  <c r="O562" i="5"/>
  <c r="O627" i="5" s="1"/>
  <c r="AE367" i="2"/>
  <c r="AE558" i="2" s="1"/>
  <c r="L380" i="3"/>
  <c r="I350" i="3"/>
  <c r="W364" i="3"/>
  <c r="V401" i="3"/>
  <c r="K359" i="3"/>
  <c r="K358" i="3" s="1"/>
  <c r="P409" i="3"/>
  <c r="S355" i="3"/>
  <c r="W407" i="2"/>
  <c r="J409" i="3"/>
  <c r="N562" i="2"/>
  <c r="N627" i="2" s="1"/>
  <c r="D359" i="3"/>
  <c r="D358" i="3" s="1"/>
  <c r="N359" i="3"/>
  <c r="N358" i="3" s="1"/>
  <c r="AD545" i="1"/>
  <c r="AD619" i="1" s="1"/>
  <c r="L545" i="1"/>
  <c r="L619" i="1" s="1"/>
  <c r="W541" i="1"/>
  <c r="W617" i="1" s="1"/>
  <c r="N257" i="1"/>
  <c r="Q269" i="1"/>
  <c r="Q543" i="1" s="1"/>
  <c r="I279" i="3"/>
  <c r="I277" i="3" s="1"/>
  <c r="D279" i="3"/>
  <c r="D277" i="3" s="1"/>
  <c r="D269" i="3" s="1"/>
  <c r="D543" i="3" s="1"/>
  <c r="AC541" i="1"/>
  <c r="AC617" i="1" s="1"/>
  <c r="AD257" i="1"/>
  <c r="W257" i="1"/>
  <c r="C541" i="1"/>
  <c r="C617" i="1" s="1"/>
  <c r="P269" i="1"/>
  <c r="P543" i="1" s="1"/>
  <c r="P541" i="1" s="1"/>
  <c r="N541" i="1"/>
  <c r="N617" i="1" s="1"/>
  <c r="AC257" i="1"/>
  <c r="AC191" i="1" s="1"/>
  <c r="Z269" i="1"/>
  <c r="Z543" i="1" s="1"/>
  <c r="Z541" i="1" s="1"/>
  <c r="Z617" i="1" s="1"/>
  <c r="O535" i="1"/>
  <c r="O530" i="1" s="1"/>
  <c r="O615" i="1" s="1"/>
  <c r="O216" i="1"/>
  <c r="AA216" i="1"/>
  <c r="E216" i="1"/>
  <c r="V530" i="1"/>
  <c r="W216" i="1"/>
  <c r="U216" i="1"/>
  <c r="AE530" i="1"/>
  <c r="U530" i="1"/>
  <c r="Q216" i="1"/>
  <c r="C216" i="1"/>
  <c r="D216" i="1"/>
  <c r="I216" i="1"/>
  <c r="S240" i="3"/>
  <c r="S535" i="3" s="1"/>
  <c r="Y530" i="1"/>
  <c r="F216" i="1"/>
  <c r="N530" i="1"/>
  <c r="E230" i="3"/>
  <c r="E534" i="3" s="1"/>
  <c r="H216" i="1"/>
  <c r="H531" i="1"/>
  <c r="H530" i="1" s="1"/>
  <c r="H615" i="1" s="1"/>
  <c r="V216" i="1"/>
  <c r="J530" i="1"/>
  <c r="J615" i="1" s="1"/>
  <c r="U219" i="3"/>
  <c r="U217" i="3" s="1"/>
  <c r="U531" i="3" s="1"/>
  <c r="X219" i="3"/>
  <c r="T531" i="1"/>
  <c r="T530" i="1" s="1"/>
  <c r="AD530" i="1"/>
  <c r="AD615" i="1" s="1"/>
  <c r="F531" i="1"/>
  <c r="F530" i="1" s="1"/>
  <c r="N216" i="1"/>
  <c r="AA530" i="1"/>
  <c r="G530" i="1"/>
  <c r="G615" i="1" s="1"/>
  <c r="S530" i="1"/>
  <c r="S615" i="1" s="1"/>
  <c r="L530" i="1"/>
  <c r="L615" i="1" s="1"/>
  <c r="W531" i="1"/>
  <c r="W530" i="1" s="1"/>
  <c r="E531" i="1"/>
  <c r="E530" i="1" s="1"/>
  <c r="E615" i="1" s="1"/>
  <c r="P545" i="5"/>
  <c r="P619" i="5" s="1"/>
  <c r="H545" i="5"/>
  <c r="H619" i="5" s="1"/>
  <c r="Q545" i="5"/>
  <c r="Q619" i="5" s="1"/>
  <c r="H536" i="5"/>
  <c r="H616" i="5" s="1"/>
  <c r="D536" i="5"/>
  <c r="D616" i="5" s="1"/>
  <c r="O216" i="5"/>
  <c r="AC530" i="5"/>
  <c r="AC615" i="5" s="1"/>
  <c r="Z530" i="5"/>
  <c r="Z615" i="5" s="1"/>
  <c r="H530" i="5"/>
  <c r="H615" i="5" s="1"/>
  <c r="D530" i="5"/>
  <c r="D615" i="5" s="1"/>
  <c r="I226" i="3"/>
  <c r="I533" i="3" s="1"/>
  <c r="AE216" i="5"/>
  <c r="AA530" i="5"/>
  <c r="AA615" i="5" s="1"/>
  <c r="Z216" i="5"/>
  <c r="AA216" i="5"/>
  <c r="K216" i="5"/>
  <c r="S216" i="5"/>
  <c r="S191" i="5" s="1"/>
  <c r="D216" i="5"/>
  <c r="D191" i="5" s="1"/>
  <c r="I525" i="5"/>
  <c r="F525" i="5"/>
  <c r="F614" i="5" s="1"/>
  <c r="F213" i="3"/>
  <c r="F206" i="3" s="1"/>
  <c r="F529" i="3" s="1"/>
  <c r="Z525" i="5"/>
  <c r="Z614" i="5" s="1"/>
  <c r="F192" i="5"/>
  <c r="AE213" i="3"/>
  <c r="AE206" i="3" s="1"/>
  <c r="AE529" i="3" s="1"/>
  <c r="Z192" i="5"/>
  <c r="AD526" i="5"/>
  <c r="AD525" i="5" s="1"/>
  <c r="AD192" i="5"/>
  <c r="AA525" i="5"/>
  <c r="AA614" i="5" s="1"/>
  <c r="R525" i="5"/>
  <c r="R614" i="5" s="1"/>
  <c r="C525" i="5"/>
  <c r="AB525" i="5"/>
  <c r="D525" i="5"/>
  <c r="D614" i="5" s="1"/>
  <c r="G192" i="5"/>
  <c r="AB192" i="5"/>
  <c r="AA192" i="5"/>
  <c r="Y192" i="5"/>
  <c r="Y191" i="5" s="1"/>
  <c r="U620" i="2"/>
  <c r="U613" i="2" s="1"/>
  <c r="U659" i="2" s="1"/>
  <c r="U64" i="44" s="1"/>
  <c r="U524" i="2"/>
  <c r="AA524" i="2"/>
  <c r="M620" i="2"/>
  <c r="M613" i="2" s="1"/>
  <c r="M659" i="2" s="1"/>
  <c r="M64" i="44" s="1"/>
  <c r="M524" i="2"/>
  <c r="O620" i="2"/>
  <c r="O613" i="2" s="1"/>
  <c r="O659" i="2" s="1"/>
  <c r="O64" i="44" s="1"/>
  <c r="O524" i="2"/>
  <c r="S524" i="2"/>
  <c r="L549" i="2"/>
  <c r="L620" i="2" s="1"/>
  <c r="L613" i="2" s="1"/>
  <c r="L659" i="2" s="1"/>
  <c r="L64" i="44" s="1"/>
  <c r="AB549" i="2"/>
  <c r="AB620" i="2" s="1"/>
  <c r="AB613" i="2" s="1"/>
  <c r="AB659" i="2" s="1"/>
  <c r="AB64" i="44" s="1"/>
  <c r="W549" i="2"/>
  <c r="W620" i="2" s="1"/>
  <c r="W613" i="2" s="1"/>
  <c r="W659" i="2" s="1"/>
  <c r="W64" i="44" s="1"/>
  <c r="AC549" i="2"/>
  <c r="AC620" i="2" s="1"/>
  <c r="J534" i="5"/>
  <c r="J530" i="5" s="1"/>
  <c r="J216" i="5"/>
  <c r="Q524" i="2"/>
  <c r="H257" i="1"/>
  <c r="H192" i="5"/>
  <c r="P216" i="1"/>
  <c r="G216" i="5"/>
  <c r="P213" i="3"/>
  <c r="P279" i="3"/>
  <c r="P277" i="3" s="1"/>
  <c r="O531" i="5"/>
  <c r="O530" i="5" s="1"/>
  <c r="O615" i="5" s="1"/>
  <c r="AC525" i="5"/>
  <c r="AC614" i="5" s="1"/>
  <c r="AC613" i="5" s="1"/>
  <c r="AC659" i="5" s="1"/>
  <c r="AC65" i="44" s="1"/>
  <c r="U541" i="1"/>
  <c r="U617" i="1" s="1"/>
  <c r="AD216" i="1"/>
  <c r="AD191" i="1" s="1"/>
  <c r="N216" i="5"/>
  <c r="N191" i="5" s="1"/>
  <c r="T216" i="5"/>
  <c r="X216" i="5"/>
  <c r="AE541" i="1"/>
  <c r="AE617" i="1" s="1"/>
  <c r="AB216" i="1"/>
  <c r="R542" i="1"/>
  <c r="C530" i="5"/>
  <c r="C615" i="5" s="1"/>
  <c r="J526" i="5"/>
  <c r="J525" i="5" s="1"/>
  <c r="J614" i="5" s="1"/>
  <c r="Q525" i="5"/>
  <c r="AB260" i="3"/>
  <c r="AB258" i="3" s="1"/>
  <c r="AB542" i="3" s="1"/>
  <c r="Q270" i="3"/>
  <c r="Q279" i="3"/>
  <c r="AD260" i="3"/>
  <c r="AD258" i="3" s="1"/>
  <c r="AD542" i="3" s="1"/>
  <c r="U202" i="3"/>
  <c r="U528" i="3" s="1"/>
  <c r="Y237" i="3"/>
  <c r="F272" i="3"/>
  <c r="F270" i="3" s="1"/>
  <c r="AC272" i="3"/>
  <c r="AC270" i="3" s="1"/>
  <c r="T192" i="5"/>
  <c r="T191" i="5" s="1"/>
  <c r="G226" i="3"/>
  <c r="G533" i="3" s="1"/>
  <c r="K279" i="3"/>
  <c r="K277" i="3" s="1"/>
  <c r="J195" i="3"/>
  <c r="J193" i="3" s="1"/>
  <c r="J526" i="3" s="1"/>
  <c r="O219" i="3"/>
  <c r="O217" i="3" s="1"/>
  <c r="O531" i="3" s="1"/>
  <c r="J213" i="3"/>
  <c r="J206" i="3" s="1"/>
  <c r="J529" i="3" s="1"/>
  <c r="F237" i="3"/>
  <c r="F230" i="3" s="1"/>
  <c r="F534" i="3" s="1"/>
  <c r="Q530" i="1"/>
  <c r="Q615" i="1" s="1"/>
  <c r="AC216" i="5"/>
  <c r="K192" i="5"/>
  <c r="U216" i="5"/>
  <c r="O257" i="1"/>
  <c r="AB279" i="3"/>
  <c r="AB277" i="3" s="1"/>
  <c r="E269" i="1"/>
  <c r="E543" i="1" s="1"/>
  <c r="E541" i="1" s="1"/>
  <c r="AB545" i="5"/>
  <c r="AB619" i="5" s="1"/>
  <c r="Q613" i="2"/>
  <c r="Q659" i="2" s="1"/>
  <c r="Q64" i="44" s="1"/>
  <c r="N613" i="2"/>
  <c r="N659" i="2" s="1"/>
  <c r="N64" i="44" s="1"/>
  <c r="AC192" i="5"/>
  <c r="H541" i="1"/>
  <c r="H617" i="1" s="1"/>
  <c r="U257" i="1"/>
  <c r="H525" i="5"/>
  <c r="P530" i="1"/>
  <c r="P615" i="1" s="1"/>
  <c r="AB216" i="5"/>
  <c r="S530" i="5"/>
  <c r="S615" i="5" s="1"/>
  <c r="K525" i="5"/>
  <c r="Y525" i="5"/>
  <c r="U530" i="5"/>
  <c r="U615" i="5" s="1"/>
  <c r="O541" i="1"/>
  <c r="O617" i="1" s="1"/>
  <c r="AD541" i="1"/>
  <c r="AD617" i="1" s="1"/>
  <c r="P260" i="3"/>
  <c r="P258" i="3" s="1"/>
  <c r="G536" i="5"/>
  <c r="G616" i="5" s="1"/>
  <c r="AD270" i="3"/>
  <c r="Y202" i="3"/>
  <c r="Y528" i="3" s="1"/>
  <c r="R202" i="3"/>
  <c r="R528" i="3" s="1"/>
  <c r="AA226" i="3"/>
  <c r="AA533" i="3" s="1"/>
  <c r="T269" i="1"/>
  <c r="S269" i="1"/>
  <c r="S543" i="1" s="1"/>
  <c r="S541" i="1" s="1"/>
  <c r="S617" i="1" s="1"/>
  <c r="AA173" i="41"/>
  <c r="AA111" i="41" s="1"/>
  <c r="AA4" i="41" s="1"/>
  <c r="O173" i="41"/>
  <c r="O111" i="41" s="1"/>
  <c r="O4" i="41" s="1"/>
  <c r="V517" i="41"/>
  <c r="V515" i="41" s="1"/>
  <c r="V611" i="41" s="1"/>
  <c r="L604" i="41"/>
  <c r="K174" i="3"/>
  <c r="K516" i="3" s="1"/>
  <c r="AD174" i="3"/>
  <c r="AD516" i="3" s="1"/>
  <c r="M610" i="39"/>
  <c r="M604" i="39" s="1"/>
  <c r="M471" i="39"/>
  <c r="M455" i="39" s="1"/>
  <c r="F471" i="39"/>
  <c r="F455" i="39" s="1"/>
  <c r="S610" i="39"/>
  <c r="S604" i="39" s="1"/>
  <c r="S471" i="39"/>
  <c r="S455" i="39" s="1"/>
  <c r="S453" i="39" s="1"/>
  <c r="K610" i="39"/>
  <c r="K604" i="39" s="1"/>
  <c r="K471" i="39"/>
  <c r="K455" i="39" s="1"/>
  <c r="J471" i="39"/>
  <c r="J455" i="39" s="1"/>
  <c r="J453" i="39" s="1"/>
  <c r="G508" i="39"/>
  <c r="G610" i="39" s="1"/>
  <c r="R508" i="39"/>
  <c r="R610" i="39" s="1"/>
  <c r="R604" i="39" s="1"/>
  <c r="AB508" i="39"/>
  <c r="M160" i="39"/>
  <c r="M111" i="39" s="1"/>
  <c r="M4" i="39" s="1"/>
  <c r="V160" i="39"/>
  <c r="V111" i="39" s="1"/>
  <c r="V4" i="39" s="1"/>
  <c r="O471" i="39"/>
  <c r="O455" i="39" s="1"/>
  <c r="E604" i="39"/>
  <c r="E658" i="39" s="1"/>
  <c r="J604" i="39"/>
  <c r="J658" i="39" s="1"/>
  <c r="AA508" i="39"/>
  <c r="AA610" i="39" s="1"/>
  <c r="AA604" i="39" s="1"/>
  <c r="P160" i="39"/>
  <c r="P111" i="39" s="1"/>
  <c r="P4" i="39" s="1"/>
  <c r="T508" i="39"/>
  <c r="T610" i="39" s="1"/>
  <c r="T604" i="39" s="1"/>
  <c r="AC508" i="39"/>
  <c r="AC610" i="39" s="1"/>
  <c r="AC604" i="39" s="1"/>
  <c r="D160" i="39"/>
  <c r="D111" i="39" s="1"/>
  <c r="D4" i="39" s="1"/>
  <c r="C160" i="39"/>
  <c r="C111" i="39" s="1"/>
  <c r="C4" i="39" s="1"/>
  <c r="N160" i="39"/>
  <c r="N111" i="39" s="1"/>
  <c r="N4" i="39" s="1"/>
  <c r="J160" i="3"/>
  <c r="E509" i="3"/>
  <c r="E508" i="3" s="1"/>
  <c r="E610" i="3" s="1"/>
  <c r="X160" i="39"/>
  <c r="X111" i="39" s="1"/>
  <c r="X4" i="39" s="1"/>
  <c r="U509" i="39"/>
  <c r="U508" i="39" s="1"/>
  <c r="E471" i="39"/>
  <c r="E455" i="39" s="1"/>
  <c r="E453" i="39" s="1"/>
  <c r="L508" i="39"/>
  <c r="L610" i="39" s="1"/>
  <c r="O604" i="39"/>
  <c r="Q471" i="39"/>
  <c r="Q455" i="39" s="1"/>
  <c r="Q453" i="39" s="1"/>
  <c r="Q518" i="1"/>
  <c r="Q515" i="1" s="1"/>
  <c r="Q611" i="1" s="1"/>
  <c r="S173" i="1"/>
  <c r="S111" i="1" s="1"/>
  <c r="AE173" i="1"/>
  <c r="D173" i="1"/>
  <c r="D111" i="1" s="1"/>
  <c r="J173" i="1"/>
  <c r="J111" i="1" s="1"/>
  <c r="F173" i="1"/>
  <c r="F111" i="1" s="1"/>
  <c r="N173" i="1"/>
  <c r="N111" i="1" s="1"/>
  <c r="X173" i="1"/>
  <c r="X111" i="1" s="1"/>
  <c r="AD610" i="39"/>
  <c r="AD604" i="39" s="1"/>
  <c r="AD471" i="39"/>
  <c r="AD455" i="39" s="1"/>
  <c r="AD453" i="39" s="1"/>
  <c r="AD161" i="3"/>
  <c r="F453" i="39"/>
  <c r="H604" i="41"/>
  <c r="H658" i="41" s="1"/>
  <c r="AD111" i="1"/>
  <c r="I161" i="3"/>
  <c r="F161" i="3"/>
  <c r="T174" i="3"/>
  <c r="I174" i="3"/>
  <c r="I516" i="3" s="1"/>
  <c r="AC174" i="3"/>
  <c r="AC516" i="3" s="1"/>
  <c r="S111" i="2"/>
  <c r="V111" i="5"/>
  <c r="Z508" i="39"/>
  <c r="Z161" i="3"/>
  <c r="AE130" i="3"/>
  <c r="AE486" i="3" s="1"/>
  <c r="AE478" i="3" s="1"/>
  <c r="AE606" i="3" s="1"/>
  <c r="W463" i="1"/>
  <c r="W602" i="1" s="1"/>
  <c r="F67" i="2"/>
  <c r="S67" i="1"/>
  <c r="Y67" i="1"/>
  <c r="V67" i="1"/>
  <c r="V463" i="1"/>
  <c r="V602" i="1" s="1"/>
  <c r="C67" i="3"/>
  <c r="R67" i="1"/>
  <c r="K67" i="1"/>
  <c r="AE67" i="1"/>
  <c r="G67" i="1"/>
  <c r="T67" i="1"/>
  <c r="R463" i="1"/>
  <c r="R602" i="1" s="1"/>
  <c r="E460" i="1"/>
  <c r="E7" i="1"/>
  <c r="V460" i="1"/>
  <c r="V457" i="1" s="1"/>
  <c r="V7" i="1"/>
  <c r="E457" i="1"/>
  <c r="P67" i="5"/>
  <c r="P463" i="5"/>
  <c r="P602" i="5" s="1"/>
  <c r="V67" i="5"/>
  <c r="V463" i="5"/>
  <c r="V602" i="5" s="1"/>
  <c r="X67" i="5"/>
  <c r="V457" i="5"/>
  <c r="V601" i="5" s="1"/>
  <c r="AC457" i="5"/>
  <c r="J463" i="2"/>
  <c r="J602" i="2" s="1"/>
  <c r="O67" i="2"/>
  <c r="Y67" i="2"/>
  <c r="M67" i="3"/>
  <c r="W67" i="3"/>
  <c r="Q463" i="2"/>
  <c r="Q602" i="2" s="1"/>
  <c r="H67" i="3"/>
  <c r="Z67" i="3"/>
  <c r="Q67" i="2"/>
  <c r="J67" i="2"/>
  <c r="D67" i="3"/>
  <c r="S463" i="2"/>
  <c r="S602" i="2" s="1"/>
  <c r="S67" i="3"/>
  <c r="N67" i="3"/>
  <c r="S67" i="2"/>
  <c r="S460" i="5"/>
  <c r="S457" i="5" s="1"/>
  <c r="S601" i="5" s="1"/>
  <c r="S7" i="5"/>
  <c r="AE460" i="2"/>
  <c r="AE7" i="2"/>
  <c r="F460" i="2"/>
  <c r="F457" i="2" s="1"/>
  <c r="F7" i="2"/>
  <c r="AC457" i="1"/>
  <c r="AC601" i="1" s="1"/>
  <c r="U67" i="1"/>
  <c r="I463" i="1"/>
  <c r="I602" i="1" s="1"/>
  <c r="O463" i="1"/>
  <c r="O602" i="1" s="1"/>
  <c r="E67" i="1"/>
  <c r="AC463" i="1"/>
  <c r="AC602" i="1" s="1"/>
  <c r="Y67" i="3"/>
  <c r="V67" i="2"/>
  <c r="AB67" i="2"/>
  <c r="Y7" i="1"/>
  <c r="H457" i="1"/>
  <c r="H601" i="1" s="1"/>
  <c r="D463" i="5"/>
  <c r="D602" i="5" s="1"/>
  <c r="N7" i="5"/>
  <c r="U463" i="1"/>
  <c r="U602" i="1" s="1"/>
  <c r="Y463" i="1"/>
  <c r="Y602" i="1" s="1"/>
  <c r="I67" i="3"/>
  <c r="O67" i="3"/>
  <c r="E463" i="1"/>
  <c r="E602" i="1" s="1"/>
  <c r="N67" i="5"/>
  <c r="V463" i="2"/>
  <c r="V602" i="2" s="1"/>
  <c r="Y457" i="1"/>
  <c r="Y601" i="1" s="1"/>
  <c r="L67" i="1"/>
  <c r="G67" i="5"/>
  <c r="N457" i="5"/>
  <c r="N601" i="5" s="1"/>
  <c r="N600" i="5" s="1"/>
  <c r="K67" i="3"/>
  <c r="N67" i="1"/>
  <c r="AE67" i="2"/>
  <c r="S415" i="3"/>
  <c r="X359" i="3"/>
  <c r="X358" i="3" s="1"/>
  <c r="M431" i="3"/>
  <c r="W431" i="3"/>
  <c r="E431" i="3"/>
  <c r="Z391" i="1"/>
  <c r="F359" i="3"/>
  <c r="F358" i="3" s="1"/>
  <c r="U562" i="1"/>
  <c r="U627" i="1" s="1"/>
  <c r="G556" i="65"/>
  <c r="G555" i="65" s="1"/>
  <c r="Q368" i="3"/>
  <c r="AA297" i="65"/>
  <c r="AA4" i="65" s="1"/>
  <c r="Q377" i="3"/>
  <c r="O359" i="3"/>
  <c r="O358" i="3" s="1"/>
  <c r="AD571" i="2"/>
  <c r="AD630" i="2" s="1"/>
  <c r="O299" i="2"/>
  <c r="O298" i="2" s="1"/>
  <c r="L393" i="3"/>
  <c r="L564" i="3" s="1"/>
  <c r="L562" i="3" s="1"/>
  <c r="L627" i="3" s="1"/>
  <c r="AE393" i="3"/>
  <c r="U385" i="3"/>
  <c r="T297" i="5"/>
  <c r="AA415" i="5"/>
  <c r="AA297" i="5" s="1"/>
  <c r="AD567" i="2"/>
  <c r="AD565" i="2" s="1"/>
  <c r="AD628" i="2" s="1"/>
  <c r="V391" i="5"/>
  <c r="L415" i="2"/>
  <c r="O380" i="3"/>
  <c r="AA341" i="3"/>
  <c r="T299" i="2"/>
  <c r="T557" i="2" s="1"/>
  <c r="F415" i="2"/>
  <c r="AD415" i="2"/>
  <c r="AE302" i="3"/>
  <c r="AE559" i="2"/>
  <c r="AE626" i="2" s="1"/>
  <c r="R359" i="3"/>
  <c r="R358" i="3" s="1"/>
  <c r="J401" i="3"/>
  <c r="R371" i="3"/>
  <c r="E371" i="3"/>
  <c r="R368" i="3"/>
  <c r="R380" i="3"/>
  <c r="AD355" i="3"/>
  <c r="AD359" i="3"/>
  <c r="AD358" i="3" s="1"/>
  <c r="O399" i="2"/>
  <c r="T371" i="3"/>
  <c r="O297" i="5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C257" i="1"/>
  <c r="C191" i="1" s="1"/>
  <c r="AD350" i="3"/>
  <c r="Q219" i="3"/>
  <c r="Q217" i="3" s="1"/>
  <c r="L359" i="3"/>
  <c r="L358" i="3" s="1"/>
  <c r="X562" i="1"/>
  <c r="X627" i="1" s="1"/>
  <c r="C202" i="3"/>
  <c r="C528" i="3" s="1"/>
  <c r="P426" i="3"/>
  <c r="H431" i="3"/>
  <c r="AE431" i="3"/>
  <c r="AE257" i="1"/>
  <c r="U545" i="5"/>
  <c r="U619" i="5" s="1"/>
  <c r="H216" i="5"/>
  <c r="AB226" i="3"/>
  <c r="AB533" i="3" s="1"/>
  <c r="AB213" i="3"/>
  <c r="AB206" i="3" s="1"/>
  <c r="AB529" i="3" s="1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M111" i="40"/>
  <c r="M4" i="40" s="1"/>
  <c r="D298" i="65"/>
  <c r="D297" i="65" s="1"/>
  <c r="AB543" i="1"/>
  <c r="AB541" i="1" s="1"/>
  <c r="AB257" i="1"/>
  <c r="P620" i="2"/>
  <c r="P613" i="2" s="1"/>
  <c r="P659" i="2" s="1"/>
  <c r="P64" i="44" s="1"/>
  <c r="F534" i="5"/>
  <c r="F530" i="5" s="1"/>
  <c r="F216" i="5"/>
  <c r="F191" i="5" s="1"/>
  <c r="R350" i="3"/>
  <c r="L471" i="41"/>
  <c r="L455" i="41" s="1"/>
  <c r="L453" i="41" s="1"/>
  <c r="Z471" i="40"/>
  <c r="Z455" i="40" s="1"/>
  <c r="AB471" i="40"/>
  <c r="AB455" i="40" s="1"/>
  <c r="L471" i="40"/>
  <c r="L455" i="40" s="1"/>
  <c r="Q604" i="41"/>
  <c r="Q599" i="41" s="1"/>
  <c r="Q597" i="41" s="1"/>
  <c r="Y297" i="1"/>
  <c r="I111" i="40"/>
  <c r="I4" i="40" s="1"/>
  <c r="J297" i="1"/>
  <c r="AE613" i="2"/>
  <c r="AE659" i="2" s="1"/>
  <c r="AE64" i="44" s="1"/>
  <c r="J216" i="1"/>
  <c r="Q192" i="5"/>
  <c r="P525" i="5"/>
  <c r="R391" i="2"/>
  <c r="O4" i="65"/>
  <c r="U195" i="3"/>
  <c r="AC226" i="3"/>
  <c r="AC533" i="3" s="1"/>
  <c r="R393" i="3"/>
  <c r="E393" i="3"/>
  <c r="AD385" i="3"/>
  <c r="L272" i="3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H471" i="41"/>
  <c r="H455" i="41" s="1"/>
  <c r="W453" i="41"/>
  <c r="V471" i="40"/>
  <c r="V455" i="40" s="1"/>
  <c r="D604" i="40"/>
  <c r="N299" i="2"/>
  <c r="N557" i="2" s="1"/>
  <c r="N556" i="2" s="1"/>
  <c r="L111" i="40"/>
  <c r="L4" i="40" s="1"/>
  <c r="X299" i="2"/>
  <c r="X557" i="2" s="1"/>
  <c r="X556" i="2" s="1"/>
  <c r="F297" i="5"/>
  <c r="AA299" i="2"/>
  <c r="AA557" i="2" s="1"/>
  <c r="AA556" i="2" s="1"/>
  <c r="S297" i="1"/>
  <c r="J297" i="5"/>
  <c r="AB530" i="5"/>
  <c r="AB615" i="5" s="1"/>
  <c r="AC613" i="2"/>
  <c r="AC659" i="2" s="1"/>
  <c r="AC64" i="44" s="1"/>
  <c r="G530" i="5"/>
  <c r="G615" i="5" s="1"/>
  <c r="AE192" i="5"/>
  <c r="Q257" i="1"/>
  <c r="AE530" i="5"/>
  <c r="AE615" i="5" s="1"/>
  <c r="C216" i="5"/>
  <c r="P202" i="3"/>
  <c r="P528" i="3" s="1"/>
  <c r="F385" i="3"/>
  <c r="Q213" i="3"/>
  <c r="H219" i="3"/>
  <c r="V562" i="5"/>
  <c r="V627" i="5" s="1"/>
  <c r="P237" i="3"/>
  <c r="P230" i="3" s="1"/>
  <c r="P534" i="3" s="1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AA213" i="3"/>
  <c r="AA206" i="3" s="1"/>
  <c r="AA529" i="3" s="1"/>
  <c r="Z237" i="3"/>
  <c r="W301" i="2"/>
  <c r="W300" i="2" s="1"/>
  <c r="F426" i="3"/>
  <c r="V426" i="3"/>
  <c r="F130" i="3"/>
  <c r="X130" i="3"/>
  <c r="X486" i="3" s="1"/>
  <c r="Y178" i="3"/>
  <c r="Y517" i="3" s="1"/>
  <c r="C557" i="65"/>
  <c r="C556" i="65" s="1"/>
  <c r="C625" i="65" s="1"/>
  <c r="C624" i="65" s="1"/>
  <c r="C660" i="65" s="1"/>
  <c r="C298" i="65"/>
  <c r="C297" i="65" s="1"/>
  <c r="C4" i="65" s="1"/>
  <c r="R535" i="1"/>
  <c r="R530" i="1" s="1"/>
  <c r="R216" i="1"/>
  <c r="AA542" i="1"/>
  <c r="AA541" i="1" s="1"/>
  <c r="AA617" i="1" s="1"/>
  <c r="AA257" i="1"/>
  <c r="S557" i="65"/>
  <c r="S556" i="65" s="1"/>
  <c r="S555" i="65" s="1"/>
  <c r="S298" i="65"/>
  <c r="S297" i="65" s="1"/>
  <c r="S4" i="65" s="1"/>
  <c r="K542" i="1"/>
  <c r="K541" i="1" s="1"/>
  <c r="K617" i="1" s="1"/>
  <c r="J543" i="1"/>
  <c r="J541" i="1" s="1"/>
  <c r="J257" i="1"/>
  <c r="W216" i="5"/>
  <c r="W191" i="5" s="1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K615" i="1" s="1"/>
  <c r="K613" i="1" s="1"/>
  <c r="K659" i="1" s="1"/>
  <c r="K66" i="44" s="1"/>
  <c r="X535" i="1"/>
  <c r="X530" i="1" s="1"/>
  <c r="X615" i="1" s="1"/>
  <c r="X216" i="1"/>
  <c r="L526" i="5"/>
  <c r="L525" i="5" s="1"/>
  <c r="L614" i="5" s="1"/>
  <c r="L613" i="5" s="1"/>
  <c r="L659" i="5" s="1"/>
  <c r="L65" i="44" s="1"/>
  <c r="L192" i="5"/>
  <c r="L191" i="5" s="1"/>
  <c r="M526" i="5"/>
  <c r="M525" i="5" s="1"/>
  <c r="M192" i="5"/>
  <c r="E531" i="5"/>
  <c r="E530" i="5" s="1"/>
  <c r="E615" i="5" s="1"/>
  <c r="E216" i="5"/>
  <c r="E191" i="5" s="1"/>
  <c r="AD460" i="65"/>
  <c r="AD7" i="65"/>
  <c r="AD5" i="65" s="1"/>
  <c r="M534" i="5"/>
  <c r="M530" i="5" s="1"/>
  <c r="M216" i="5"/>
  <c r="M191" i="5" s="1"/>
  <c r="AC524" i="2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G230" i="3"/>
  <c r="G534" i="3" s="1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S230" i="3"/>
  <c r="S534" i="3" s="1"/>
  <c r="Z206" i="3"/>
  <c r="Z529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417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W391" i="5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V270" i="3" s="1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AA349" i="3" s="1"/>
  <c r="S202" i="3"/>
  <c r="S528" i="3" s="1"/>
  <c r="X195" i="3"/>
  <c r="X193" i="3" s="1"/>
  <c r="AC302" i="3"/>
  <c r="I364" i="3"/>
  <c r="AC569" i="3"/>
  <c r="X401" i="3"/>
  <c r="X567" i="3" s="1"/>
  <c r="K401" i="3"/>
  <c r="W355" i="3"/>
  <c r="AA374" i="3"/>
  <c r="H260" i="3"/>
  <c r="H258" i="3" s="1"/>
  <c r="N401" i="3"/>
  <c r="C341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W269" i="3" s="1"/>
  <c r="W543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L270" i="3"/>
  <c r="AD315" i="3"/>
  <c r="G195" i="3"/>
  <c r="G193" i="3" s="1"/>
  <c r="Q277" i="3"/>
  <c r="G550" i="3"/>
  <c r="G549" i="3" s="1"/>
  <c r="G620" i="3" s="1"/>
  <c r="G291" i="3"/>
  <c r="E409" i="3"/>
  <c r="E350" i="3"/>
  <c r="L277" i="3"/>
  <c r="AE328" i="3"/>
  <c r="AE385" i="3"/>
  <c r="R277" i="3"/>
  <c r="AE230" i="3"/>
  <c r="AE534" i="3" s="1"/>
  <c r="D237" i="3"/>
  <c r="D230" i="3" s="1"/>
  <c r="D534" i="3" s="1"/>
  <c r="AD302" i="3"/>
  <c r="AD383" i="2"/>
  <c r="R302" i="3"/>
  <c r="E302" i="3"/>
  <c r="AE380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AA270" i="3"/>
  <c r="AA269" i="3" s="1"/>
  <c r="AA543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AD230" i="3"/>
  <c r="AD534" i="3" s="1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Z230" i="3"/>
  <c r="Z534" i="3" s="1"/>
  <c r="S368" i="3"/>
  <c r="J219" i="3"/>
  <c r="J217" i="3" s="1"/>
  <c r="I213" i="3"/>
  <c r="I206" i="3" s="1"/>
  <c r="I529" i="3" s="1"/>
  <c r="X217" i="3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T269" i="3" s="1"/>
  <c r="T543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A191" i="5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U193" i="3"/>
  <c r="L417" i="3"/>
  <c r="AC219" i="3"/>
  <c r="AC217" i="3" s="1"/>
  <c r="L260" i="3"/>
  <c r="L258" i="3" s="1"/>
  <c r="H217" i="3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E560" i="3"/>
  <c r="E559" i="3" s="1"/>
  <c r="E626" i="3" s="1"/>
  <c r="E383" i="3"/>
  <c r="AC195" i="3"/>
  <c r="AC193" i="3" s="1"/>
  <c r="R417" i="3"/>
  <c r="AD409" i="3"/>
  <c r="AD570" i="3" s="1"/>
  <c r="T206" i="3"/>
  <c r="T529" i="3" s="1"/>
  <c r="Y230" i="3"/>
  <c r="Y534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Y270" i="3"/>
  <c r="Y269" i="3" s="1"/>
  <c r="Y543" i="3" s="1"/>
  <c r="U328" i="3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AC277" i="3"/>
  <c r="X393" i="3"/>
  <c r="K393" i="3"/>
  <c r="Z401" i="3"/>
  <c r="H315" i="3"/>
  <c r="Z315" i="3"/>
  <c r="M315" i="3"/>
  <c r="AB315" i="3"/>
  <c r="L391" i="5"/>
  <c r="L297" i="5" s="1"/>
  <c r="I549" i="2"/>
  <c r="E391" i="5"/>
  <c r="E297" i="5" s="1"/>
  <c r="G391" i="5"/>
  <c r="G297" i="5" s="1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G269" i="3" s="1"/>
  <c r="G543" i="3" s="1"/>
  <c r="Q328" i="3"/>
  <c r="V219" i="3"/>
  <c r="V217" i="3" s="1"/>
  <c r="G371" i="3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E269" i="3" s="1"/>
  <c r="E543" i="3" s="1"/>
  <c r="E541" i="3" s="1"/>
  <c r="E617" i="3" s="1"/>
  <c r="T195" i="3"/>
  <c r="T193" i="3" s="1"/>
  <c r="H550" i="3"/>
  <c r="H549" i="3" s="1"/>
  <c r="H620" i="3" s="1"/>
  <c r="H291" i="3"/>
  <c r="R401" i="3"/>
  <c r="L350" i="3"/>
  <c r="P206" i="3"/>
  <c r="P529" i="3" s="1"/>
  <c r="L377" i="3"/>
  <c r="AD569" i="3"/>
  <c r="G202" i="3"/>
  <c r="G528" i="3" s="1"/>
  <c r="H237" i="3"/>
  <c r="H230" i="3" s="1"/>
  <c r="H534" i="3" s="1"/>
  <c r="AD368" i="3"/>
  <c r="AD367" i="3" s="1"/>
  <c r="AD558" i="3" s="1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F374" i="3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S401" i="3"/>
  <c r="I563" i="3"/>
  <c r="L219" i="3"/>
  <c r="L217" i="3" s="1"/>
  <c r="C279" i="3"/>
  <c r="C277" i="3" s="1"/>
  <c r="C269" i="3" s="1"/>
  <c r="C543" i="3" s="1"/>
  <c r="U302" i="3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M562" i="3" s="1"/>
  <c r="M627" i="3" s="1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407" i="3"/>
  <c r="H569" i="3"/>
  <c r="H568" i="3" s="1"/>
  <c r="H629" i="3" s="1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Y393" i="3"/>
  <c r="H355" i="3"/>
  <c r="Z328" i="3"/>
  <c r="Z385" i="3"/>
  <c r="M377" i="3"/>
  <c r="N182" i="3"/>
  <c r="N518" i="3" s="1"/>
  <c r="T480" i="3"/>
  <c r="T478" i="3" s="1"/>
  <c r="T606" i="3" s="1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658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M7" i="3"/>
  <c r="Q460" i="1"/>
  <c r="Q457" i="1" s="1"/>
  <c r="Q7" i="1"/>
  <c r="Q5" i="1" s="1"/>
  <c r="AD460" i="1"/>
  <c r="AD457" i="1" s="1"/>
  <c r="AD7" i="1"/>
  <c r="AD5" i="1" s="1"/>
  <c r="R297" i="5"/>
  <c r="D297" i="5"/>
  <c r="H67" i="1"/>
  <c r="M67" i="1"/>
  <c r="M453" i="39"/>
  <c r="I297" i="1"/>
  <c r="S297" i="5"/>
  <c r="K453" i="39"/>
  <c r="P471" i="40"/>
  <c r="P455" i="40" s="1"/>
  <c r="D471" i="40"/>
  <c r="D455" i="40" s="1"/>
  <c r="W297" i="1"/>
  <c r="Q299" i="2"/>
  <c r="Q557" i="2" s="1"/>
  <c r="Q556" i="2" s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599" i="41" s="1"/>
  <c r="W597" i="41" s="1"/>
  <c r="Z604" i="40"/>
  <c r="AB604" i="40"/>
  <c r="Q453" i="41"/>
  <c r="O471" i="41"/>
  <c r="O455" i="41" s="1"/>
  <c r="R463" i="2"/>
  <c r="R602" i="2" s="1"/>
  <c r="AB463" i="2"/>
  <c r="AB602" i="2" s="1"/>
  <c r="Q297" i="1"/>
  <c r="D67" i="5"/>
  <c r="M67" i="2"/>
  <c r="Q541" i="1"/>
  <c r="Q617" i="1" s="1"/>
  <c r="P257" i="1"/>
  <c r="P191" i="1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W4" i="65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Z600" i="1" s="1"/>
  <c r="AD111" i="40"/>
  <c r="AD4" i="40" s="1"/>
  <c r="X297" i="5"/>
  <c r="AB111" i="2"/>
  <c r="J457" i="5"/>
  <c r="J601" i="5" s="1"/>
  <c r="I471" i="40"/>
  <c r="I455" i="40" s="1"/>
  <c r="M453" i="40"/>
  <c r="F453" i="40"/>
  <c r="H453" i="41"/>
  <c r="I604" i="40"/>
  <c r="V297" i="1"/>
  <c r="I457" i="2"/>
  <c r="N524" i="2"/>
  <c r="AB460" i="3"/>
  <c r="AB457" i="3" s="1"/>
  <c r="AB601" i="3" s="1"/>
  <c r="AB7" i="3"/>
  <c r="Y460" i="2"/>
  <c r="Y457" i="2" s="1"/>
  <c r="Y7" i="2"/>
  <c r="K457" i="5"/>
  <c r="K601" i="5" s="1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456" i="5" s="1"/>
  <c r="K7" i="5"/>
  <c r="AA111" i="40"/>
  <c r="AA4" i="40" s="1"/>
  <c r="W111" i="40"/>
  <c r="W4" i="40" s="1"/>
  <c r="U111" i="40"/>
  <c r="U4" i="40" s="1"/>
  <c r="N297" i="1"/>
  <c r="AA460" i="1"/>
  <c r="AA457" i="1" s="1"/>
  <c r="AA7" i="1"/>
  <c r="H460" i="2"/>
  <c r="H457" i="2" s="1"/>
  <c r="H7" i="2"/>
  <c r="N460" i="3"/>
  <c r="N457" i="3" s="1"/>
  <c r="H460" i="3"/>
  <c r="H457" i="3" s="1"/>
  <c r="T460" i="1"/>
  <c r="T457" i="1" s="1"/>
  <c r="T7" i="1"/>
  <c r="S460" i="2"/>
  <c r="S457" i="2" s="1"/>
  <c r="S7" i="2"/>
  <c r="AA460" i="2"/>
  <c r="AA457" i="2" s="1"/>
  <c r="AA7" i="2"/>
  <c r="D460" i="3"/>
  <c r="D7" i="3"/>
  <c r="K460" i="3"/>
  <c r="K457" i="3" s="1"/>
  <c r="K7" i="3"/>
  <c r="T460" i="5"/>
  <c r="T7" i="5"/>
  <c r="C460" i="2"/>
  <c r="C457" i="2" s="1"/>
  <c r="C7" i="2"/>
  <c r="T460" i="2"/>
  <c r="T457" i="2" s="1"/>
  <c r="T7" i="2"/>
  <c r="AE7" i="5"/>
  <c r="AB460" i="5"/>
  <c r="AB457" i="5" s="1"/>
  <c r="AB7" i="5"/>
  <c r="W460" i="5"/>
  <c r="W457" i="5" s="1"/>
  <c r="W7" i="5"/>
  <c r="AB460" i="2"/>
  <c r="AB457" i="2" s="1"/>
  <c r="AB7" i="2"/>
  <c r="W460" i="2"/>
  <c r="W457" i="2" s="1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O453" i="39"/>
  <c r="AD605" i="3"/>
  <c r="V609" i="41"/>
  <c r="V604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111" i="44" s="1"/>
  <c r="U576" i="5"/>
  <c r="M634" i="5"/>
  <c r="M633" i="5" s="1"/>
  <c r="M661" i="5" s="1"/>
  <c r="M105" i="44" s="1"/>
  <c r="M111" i="44" s="1"/>
  <c r="M576" i="5"/>
  <c r="C634" i="5"/>
  <c r="C633" i="5" s="1"/>
  <c r="C661" i="5" s="1"/>
  <c r="C105" i="44" s="1"/>
  <c r="C576" i="5"/>
  <c r="N605" i="3"/>
  <c r="Q599" i="39"/>
  <c r="Q597" i="39" s="1"/>
  <c r="L658" i="41"/>
  <c r="L599" i="41"/>
  <c r="L597" i="41" s="1"/>
  <c r="H606" i="5"/>
  <c r="H604" i="5" s="1"/>
  <c r="H658" i="5" s="1"/>
  <c r="H45" i="44" s="1"/>
  <c r="H471" i="5"/>
  <c r="E599" i="39"/>
  <c r="E597" i="39" s="1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G471" i="5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E614" i="5"/>
  <c r="AB625" i="5"/>
  <c r="AB624" i="5" s="1"/>
  <c r="AB660" i="5" s="1"/>
  <c r="AB85" i="44" s="1"/>
  <c r="AB555" i="5"/>
  <c r="AE625" i="1"/>
  <c r="AE624" i="1" s="1"/>
  <c r="AE660" i="1" s="1"/>
  <c r="AE86" i="44" s="1"/>
  <c r="AE555" i="1"/>
  <c r="R7" i="2"/>
  <c r="R5" i="2" s="1"/>
  <c r="R458" i="2"/>
  <c r="R457" i="2" s="1"/>
  <c r="F458" i="1"/>
  <c r="F457" i="1" s="1"/>
  <c r="F7" i="1"/>
  <c r="F5" i="1" s="1"/>
  <c r="AC458" i="3"/>
  <c r="AC7" i="3"/>
  <c r="AA458" i="3"/>
  <c r="AA7" i="3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576" i="5"/>
  <c r="Q634" i="5"/>
  <c r="Q633" i="5" s="1"/>
  <c r="Q661" i="5" s="1"/>
  <c r="Q105" i="44" s="1"/>
  <c r="Q111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W615" i="1"/>
  <c r="W613" i="1" s="1"/>
  <c r="W659" i="1" s="1"/>
  <c r="W66" i="44" s="1"/>
  <c r="C67" i="5"/>
  <c r="M7" i="5"/>
  <c r="O614" i="5"/>
  <c r="O613" i="5" s="1"/>
  <c r="O659" i="5" s="1"/>
  <c r="O65" i="44" s="1"/>
  <c r="S524" i="5"/>
  <c r="L601" i="5"/>
  <c r="Q625" i="1"/>
  <c r="Q624" i="1" s="1"/>
  <c r="Q660" i="1" s="1"/>
  <c r="Q86" i="44" s="1"/>
  <c r="Q555" i="1"/>
  <c r="J605" i="3"/>
  <c r="S605" i="2"/>
  <c r="S604" i="2" s="1"/>
  <c r="S658" i="2" s="1"/>
  <c r="S44" i="44" s="1"/>
  <c r="S471" i="2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111" i="44" s="1"/>
  <c r="Y576" i="5"/>
  <c r="Y604" i="39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H471" i="39"/>
  <c r="H455" i="39" s="1"/>
  <c r="H453" i="39" s="1"/>
  <c r="X604" i="41"/>
  <c r="K604" i="41"/>
  <c r="F604" i="41"/>
  <c r="S604" i="41"/>
  <c r="AD606" i="1"/>
  <c r="AD604" i="1" s="1"/>
  <c r="AD658" i="1" s="1"/>
  <c r="AD46" i="44" s="1"/>
  <c r="AD471" i="1"/>
  <c r="C463" i="3"/>
  <c r="C602" i="3" s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I614" i="5"/>
  <c r="I524" i="5"/>
  <c r="H625" i="5"/>
  <c r="H624" i="5" s="1"/>
  <c r="H660" i="5" s="1"/>
  <c r="H85" i="44" s="1"/>
  <c r="H555" i="5"/>
  <c r="U625" i="1"/>
  <c r="U555" i="1"/>
  <c r="T625" i="1"/>
  <c r="T624" i="1" s="1"/>
  <c r="T660" i="1" s="1"/>
  <c r="T86" i="44" s="1"/>
  <c r="T555" i="1"/>
  <c r="K625" i="5"/>
  <c r="K624" i="5" s="1"/>
  <c r="K660" i="5" s="1"/>
  <c r="K85" i="44" s="1"/>
  <c r="K555" i="5"/>
  <c r="AA625" i="1"/>
  <c r="AA624" i="1" s="1"/>
  <c r="AA660" i="1" s="1"/>
  <c r="AA86" i="44" s="1"/>
  <c r="AA555" i="1"/>
  <c r="R7" i="1"/>
  <c r="E7" i="5"/>
  <c r="Z625" i="1"/>
  <c r="Z624" i="1" s="1"/>
  <c r="Z660" i="1" s="1"/>
  <c r="Z86" i="44" s="1"/>
  <c r="Z555" i="1"/>
  <c r="Z524" i="2"/>
  <c r="AD7" i="3"/>
  <c r="E7" i="3"/>
  <c r="S7" i="3"/>
  <c r="S5" i="3" s="1"/>
  <c r="J463" i="3"/>
  <c r="J602" i="3" s="1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P634" i="5"/>
  <c r="P633" i="5" s="1"/>
  <c r="P661" i="5" s="1"/>
  <c r="P105" i="44" s="1"/>
  <c r="P111" i="44" s="1"/>
  <c r="P576" i="5"/>
  <c r="U458" i="5"/>
  <c r="U457" i="5" s="1"/>
  <c r="U7" i="5"/>
  <c r="D299" i="2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M625" i="5"/>
  <c r="M624" i="5" s="1"/>
  <c r="M660" i="5" s="1"/>
  <c r="M85" i="44" s="1"/>
  <c r="M555" i="5"/>
  <c r="M541" i="1"/>
  <c r="M617" i="1" s="1"/>
  <c r="V257" i="1"/>
  <c r="V191" i="1" s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555" i="5"/>
  <c r="AD191" i="5"/>
  <c r="AD297" i="1"/>
  <c r="AC297" i="5"/>
  <c r="AD524" i="2"/>
  <c r="Z457" i="2"/>
  <c r="E7" i="2"/>
  <c r="G457" i="1"/>
  <c r="AD464" i="3"/>
  <c r="AD463" i="3" s="1"/>
  <c r="AD602" i="3" s="1"/>
  <c r="AD67" i="3"/>
  <c r="F458" i="3"/>
  <c r="F457" i="3" s="1"/>
  <c r="F7" i="3"/>
  <c r="E463" i="3"/>
  <c r="E602" i="3" s="1"/>
  <c r="V67" i="3"/>
  <c r="R458" i="3"/>
  <c r="R7" i="3"/>
  <c r="Q7" i="2"/>
  <c r="Q5" i="2" s="1"/>
  <c r="C297" i="5"/>
  <c r="G257" i="1"/>
  <c r="S457" i="1"/>
  <c r="V7" i="2"/>
  <c r="V5" i="2" s="1"/>
  <c r="V458" i="2"/>
  <c r="V457" i="2" s="1"/>
  <c r="G457" i="2"/>
  <c r="N615" i="1"/>
  <c r="I541" i="1"/>
  <c r="I617" i="1" s="1"/>
  <c r="D615" i="1"/>
  <c r="D613" i="1" s="1"/>
  <c r="D659" i="1" s="1"/>
  <c r="D66" i="44" s="1"/>
  <c r="D524" i="1"/>
  <c r="F257" i="1"/>
  <c r="Q191" i="5"/>
  <c r="P614" i="5"/>
  <c r="L257" i="1"/>
  <c r="L191" i="1" s="1"/>
  <c r="U191" i="5"/>
  <c r="AB605" i="2"/>
  <c r="AB604" i="2" s="1"/>
  <c r="AB658" i="2" s="1"/>
  <c r="AB44" i="44" s="1"/>
  <c r="AB471" i="2"/>
  <c r="O658" i="39"/>
  <c r="O599" i="39"/>
  <c r="O597" i="39" s="1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AD604" i="5" s="1"/>
  <c r="AD658" i="5" s="1"/>
  <c r="AD45" i="44" s="1"/>
  <c r="AD471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5" i="5" s="1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G624" i="1" s="1"/>
  <c r="G660" i="1" s="1"/>
  <c r="G86" i="44" s="1"/>
  <c r="G555" i="1"/>
  <c r="AD464" i="2"/>
  <c r="AD463" i="2" s="1"/>
  <c r="AD602" i="2" s="1"/>
  <c r="AD67" i="2"/>
  <c r="Y625" i="1"/>
  <c r="Y624" i="1" s="1"/>
  <c r="Y660" i="1" s="1"/>
  <c r="Y86" i="44" s="1"/>
  <c r="Y555" i="1"/>
  <c r="V557" i="2"/>
  <c r="V556" i="2" s="1"/>
  <c r="I601" i="1"/>
  <c r="I600" i="1" s="1"/>
  <c r="W625" i="1"/>
  <c r="W624" i="1" s="1"/>
  <c r="W660" i="1" s="1"/>
  <c r="W86" i="44" s="1"/>
  <c r="W555" i="1"/>
  <c r="X7" i="2"/>
  <c r="X458" i="2"/>
  <c r="X457" i="2" s="1"/>
  <c r="L625" i="5"/>
  <c r="AA464" i="3"/>
  <c r="AA463" i="3" s="1"/>
  <c r="AA602" i="3" s="1"/>
  <c r="AA67" i="3"/>
  <c r="N297" i="5"/>
  <c r="M457" i="2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111" i="44" s="1"/>
  <c r="T576" i="5"/>
  <c r="L634" i="5"/>
  <c r="L633" i="5" s="1"/>
  <c r="L661" i="5" s="1"/>
  <c r="L105" i="44" s="1"/>
  <c r="L576" i="5"/>
  <c r="C463" i="5"/>
  <c r="C602" i="5" s="1"/>
  <c r="M457" i="5"/>
  <c r="O557" i="2"/>
  <c r="O556" i="2" s="1"/>
  <c r="Z7" i="1"/>
  <c r="Z5" i="1" s="1"/>
  <c r="W67" i="5"/>
  <c r="W297" i="5"/>
  <c r="U67" i="3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T471" i="39"/>
  <c r="T455" i="39" s="1"/>
  <c r="T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H604" i="39"/>
  <c r="L606" i="1"/>
  <c r="L604" i="1" s="1"/>
  <c r="L658" i="1" s="1"/>
  <c r="L46" i="44" s="1"/>
  <c r="L471" i="1"/>
  <c r="N634" i="5"/>
  <c r="N633" i="5" s="1"/>
  <c r="N661" i="5" s="1"/>
  <c r="N105" i="44" s="1"/>
  <c r="N111" i="44" s="1"/>
  <c r="N576" i="5"/>
  <c r="D634" i="5"/>
  <c r="D633" i="5" s="1"/>
  <c r="D661" i="5" s="1"/>
  <c r="D105" i="44" s="1"/>
  <c r="D111" i="44" s="1"/>
  <c r="D576" i="5"/>
  <c r="C458" i="3"/>
  <c r="C457" i="3" s="1"/>
  <c r="C7" i="3"/>
  <c r="U464" i="5"/>
  <c r="U463" i="5" s="1"/>
  <c r="U602" i="5" s="1"/>
  <c r="U67" i="5"/>
  <c r="O7" i="1"/>
  <c r="O5" i="1" s="1"/>
  <c r="J7" i="5"/>
  <c r="L464" i="5"/>
  <c r="L463" i="5" s="1"/>
  <c r="L602" i="5" s="1"/>
  <c r="L67" i="5"/>
  <c r="L5" i="5" s="1"/>
  <c r="E463" i="2"/>
  <c r="E602" i="2" s="1"/>
  <c r="AC5" i="1"/>
  <c r="N456" i="5"/>
  <c r="J625" i="5"/>
  <c r="J624" i="5" s="1"/>
  <c r="J660" i="5" s="1"/>
  <c r="J85" i="44" s="1"/>
  <c r="J555" i="5"/>
  <c r="L67" i="2"/>
  <c r="R457" i="1"/>
  <c r="E457" i="5"/>
  <c r="U457" i="2"/>
  <c r="K524" i="2"/>
  <c r="Z613" i="2"/>
  <c r="Z659" i="2" s="1"/>
  <c r="Z64" i="44" s="1"/>
  <c r="AD457" i="3"/>
  <c r="I458" i="3"/>
  <c r="Y7" i="3"/>
  <c r="G463" i="3"/>
  <c r="G602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C299" i="2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AA7" i="5"/>
  <c r="AA5" i="5" s="1"/>
  <c r="V541" i="1"/>
  <c r="V617" i="1" s="1"/>
  <c r="F625" i="1"/>
  <c r="F624" i="1" s="1"/>
  <c r="F660" i="1" s="1"/>
  <c r="F86" i="44" s="1"/>
  <c r="F555" i="1"/>
  <c r="N7" i="2"/>
  <c r="N458" i="2"/>
  <c r="N457" i="2" s="1"/>
  <c r="AD614" i="5"/>
  <c r="AD613" i="5" s="1"/>
  <c r="AD659" i="5" s="1"/>
  <c r="AD65" i="44" s="1"/>
  <c r="Q625" i="5"/>
  <c r="AD625" i="1"/>
  <c r="AC625" i="5"/>
  <c r="AD613" i="2"/>
  <c r="AD659" i="2" s="1"/>
  <c r="AD64" i="44" s="1"/>
  <c r="U458" i="1"/>
  <c r="U457" i="1" s="1"/>
  <c r="U7" i="1"/>
  <c r="G614" i="5"/>
  <c r="Z7" i="2"/>
  <c r="Z5" i="2" s="1"/>
  <c r="AA625" i="5"/>
  <c r="O458" i="3"/>
  <c r="O7" i="3"/>
  <c r="V458" i="3"/>
  <c r="V7" i="3"/>
  <c r="X67" i="3"/>
  <c r="T464" i="3"/>
  <c r="T67" i="3"/>
  <c r="C625" i="5"/>
  <c r="C624" i="5" s="1"/>
  <c r="C660" i="5" s="1"/>
  <c r="C85" i="44" s="1"/>
  <c r="C555" i="5"/>
  <c r="AC615" i="1"/>
  <c r="G541" i="1"/>
  <c r="G617" i="1" s="1"/>
  <c r="P7" i="5"/>
  <c r="E625" i="5"/>
  <c r="G7" i="2"/>
  <c r="Y614" i="5"/>
  <c r="Y613" i="5" s="1"/>
  <c r="Y659" i="5" s="1"/>
  <c r="Y65" i="44" s="1"/>
  <c r="AB614" i="5"/>
  <c r="W614" i="5"/>
  <c r="W613" i="5" s="1"/>
  <c r="W659" i="5" s="1"/>
  <c r="W65" i="44" s="1"/>
  <c r="W524" i="5"/>
  <c r="M615" i="1"/>
  <c r="F541" i="1"/>
  <c r="F617" i="1" s="1"/>
  <c r="Y615" i="1"/>
  <c r="Q614" i="5"/>
  <c r="I615" i="1"/>
  <c r="L541" i="1"/>
  <c r="L617" i="1" s="1"/>
  <c r="U614" i="5"/>
  <c r="U613" i="5" s="1"/>
  <c r="U659" i="5" s="1"/>
  <c r="U65" i="44" s="1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V658" i="40"/>
  <c r="V599" i="40"/>
  <c r="V597" i="40" s="1"/>
  <c r="I658" i="40"/>
  <c r="I599" i="40"/>
  <c r="I597" i="40" s="1"/>
  <c r="L658" i="40"/>
  <c r="L599" i="40"/>
  <c r="L597" i="40" s="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K458" i="1"/>
  <c r="K457" i="1" s="1"/>
  <c r="K7" i="1"/>
  <c r="C458" i="5"/>
  <c r="C457" i="5" s="1"/>
  <c r="C7" i="5"/>
  <c r="C5" i="5" s="1"/>
  <c r="AC464" i="2"/>
  <c r="AC463" i="2" s="1"/>
  <c r="AC602" i="2" s="1"/>
  <c r="AC67" i="2"/>
  <c r="AC601" i="5"/>
  <c r="S625" i="5"/>
  <c r="S624" i="5" s="1"/>
  <c r="S660" i="5" s="1"/>
  <c r="S85" i="44" s="1"/>
  <c r="S555" i="5"/>
  <c r="O625" i="1"/>
  <c r="O624" i="1" s="1"/>
  <c r="O660" i="1" s="1"/>
  <c r="O86" i="44" s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AC5" i="5" s="1"/>
  <c r="O7" i="2"/>
  <c r="O5" i="2" s="1"/>
  <c r="O458" i="2"/>
  <c r="O457" i="2" s="1"/>
  <c r="U625" i="5"/>
  <c r="U624" i="5" s="1"/>
  <c r="U660" i="5" s="1"/>
  <c r="U85" i="44" s="1"/>
  <c r="U555" i="5"/>
  <c r="Z297" i="5"/>
  <c r="T524" i="5"/>
  <c r="V625" i="5"/>
  <c r="V624" i="5" s="1"/>
  <c r="V660" i="5" s="1"/>
  <c r="V85" i="44" s="1"/>
  <c r="V555" i="5"/>
  <c r="G458" i="3"/>
  <c r="G7" i="3"/>
  <c r="N625" i="5"/>
  <c r="N624" i="5" s="1"/>
  <c r="N660" i="5" s="1"/>
  <c r="N85" i="44" s="1"/>
  <c r="N555" i="5"/>
  <c r="R625" i="5"/>
  <c r="R624" i="5" s="1"/>
  <c r="R660" i="5" s="1"/>
  <c r="R85" i="44" s="1"/>
  <c r="R555" i="5"/>
  <c r="D625" i="1"/>
  <c r="D555" i="1"/>
  <c r="AB625" i="1"/>
  <c r="AB624" i="1" s="1"/>
  <c r="AB660" i="1" s="1"/>
  <c r="AB86" i="44" s="1"/>
  <c r="AB555" i="1"/>
  <c r="L625" i="1"/>
  <c r="L624" i="1" s="1"/>
  <c r="L660" i="1" s="1"/>
  <c r="L86" i="44" s="1"/>
  <c r="L555" i="1"/>
  <c r="M7" i="2"/>
  <c r="M5" i="2" s="1"/>
  <c r="N463" i="3"/>
  <c r="N602" i="3" s="1"/>
  <c r="T7" i="3"/>
  <c r="E605" i="2"/>
  <c r="E604" i="2" s="1"/>
  <c r="E658" i="2" s="1"/>
  <c r="E44" i="44" s="1"/>
  <c r="E471" i="2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I471" i="2"/>
  <c r="Y471" i="2"/>
  <c r="AE471" i="1"/>
  <c r="H7" i="5"/>
  <c r="T615" i="1"/>
  <c r="G7" i="5"/>
  <c r="K625" i="1"/>
  <c r="K624" i="1" s="1"/>
  <c r="K660" i="1" s="1"/>
  <c r="K86" i="44" s="1"/>
  <c r="K555" i="1"/>
  <c r="W463" i="5"/>
  <c r="W602" i="5" s="1"/>
  <c r="W625" i="5"/>
  <c r="W624" i="5" s="1"/>
  <c r="W660" i="5" s="1"/>
  <c r="W85" i="44" s="1"/>
  <c r="H614" i="5"/>
  <c r="D524" i="5"/>
  <c r="U463" i="3"/>
  <c r="U602" i="3" s="1"/>
  <c r="F605" i="3"/>
  <c r="W605" i="3"/>
  <c r="AA605" i="3"/>
  <c r="W471" i="39"/>
  <c r="W455" i="39" s="1"/>
  <c r="W453" i="39" s="1"/>
  <c r="AE471" i="39"/>
  <c r="AE455" i="39" s="1"/>
  <c r="AE453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W634" i="5"/>
  <c r="W633" i="5" s="1"/>
  <c r="W661" i="5" s="1"/>
  <c r="W105" i="44" s="1"/>
  <c r="W111" i="44" s="1"/>
  <c r="W576" i="5"/>
  <c r="M605" i="2"/>
  <c r="M604" i="2" s="1"/>
  <c r="M658" i="2" s="1"/>
  <c r="M44" i="44" s="1"/>
  <c r="M471" i="2"/>
  <c r="AA604" i="40"/>
  <c r="W604" i="40"/>
  <c r="U604" i="40"/>
  <c r="Z604" i="41"/>
  <c r="M604" i="41"/>
  <c r="R604" i="41"/>
  <c r="C471" i="39"/>
  <c r="C455" i="39" s="1"/>
  <c r="C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R297" i="1"/>
  <c r="J7" i="1"/>
  <c r="J5" i="1" s="1"/>
  <c r="AE7" i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Q464" i="5"/>
  <c r="Q463" i="5" s="1"/>
  <c r="Q602" i="5" s="1"/>
  <c r="Q67" i="5"/>
  <c r="U7" i="2"/>
  <c r="K613" i="2"/>
  <c r="K659" i="2" s="1"/>
  <c r="K64" i="44" s="1"/>
  <c r="P458" i="3"/>
  <c r="P7" i="3"/>
  <c r="AC67" i="3"/>
  <c r="Q605" i="3"/>
  <c r="S605" i="3"/>
  <c r="P606" i="5"/>
  <c r="P604" i="5" s="1"/>
  <c r="P658" i="5" s="1"/>
  <c r="P45" i="44" s="1"/>
  <c r="P471" i="5"/>
  <c r="AC111" i="44"/>
  <c r="AA111" i="44"/>
  <c r="L111" i="44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P67" i="1"/>
  <c r="P299" i="2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I557" i="2"/>
  <c r="I556" i="2" s="1"/>
  <c r="I298" i="2"/>
  <c r="I297" i="2" s="1"/>
  <c r="H464" i="2"/>
  <c r="H463" i="2" s="1"/>
  <c r="H602" i="2" s="1"/>
  <c r="H67" i="2"/>
  <c r="M458" i="1"/>
  <c r="M457" i="1" s="1"/>
  <c r="M7" i="1"/>
  <c r="AA457" i="5"/>
  <c r="D458" i="1"/>
  <c r="D457" i="1" s="1"/>
  <c r="D7" i="1"/>
  <c r="D5" i="1" s="1"/>
  <c r="C297" i="1"/>
  <c r="Y257" i="1"/>
  <c r="Y191" i="1" s="1"/>
  <c r="AD7" i="2"/>
  <c r="AD458" i="2"/>
  <c r="AD457" i="2" s="1"/>
  <c r="E464" i="5"/>
  <c r="E463" i="5" s="1"/>
  <c r="E602" i="5" s="1"/>
  <c r="E67" i="5"/>
  <c r="X297" i="1"/>
  <c r="T524" i="2"/>
  <c r="L299" i="2"/>
  <c r="F464" i="3"/>
  <c r="F67" i="3"/>
  <c r="X463" i="3"/>
  <c r="X602" i="3" s="1"/>
  <c r="P457" i="5"/>
  <c r="K191" i="5"/>
  <c r="E524" i="2"/>
  <c r="Y524" i="2"/>
  <c r="J457" i="2"/>
  <c r="AB191" i="1"/>
  <c r="AA615" i="1"/>
  <c r="X257" i="1"/>
  <c r="X191" i="1" s="1"/>
  <c r="J191" i="5"/>
  <c r="G191" i="1"/>
  <c r="Z191" i="5"/>
  <c r="I605" i="3"/>
  <c r="L605" i="2"/>
  <c r="L604" i="2" s="1"/>
  <c r="L658" i="2" s="1"/>
  <c r="L44" i="44" s="1"/>
  <c r="L471" i="2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AD634" i="3"/>
  <c r="G634" i="5"/>
  <c r="G633" i="5" s="1"/>
  <c r="G661" i="5" s="1"/>
  <c r="G105" i="44" s="1"/>
  <c r="G111" i="44" s="1"/>
  <c r="G576" i="5"/>
  <c r="J464" i="5"/>
  <c r="J463" i="5" s="1"/>
  <c r="J602" i="5" s="1"/>
  <c r="J67" i="5"/>
  <c r="C464" i="2"/>
  <c r="C463" i="2" s="1"/>
  <c r="C602" i="2" s="1"/>
  <c r="C67" i="2"/>
  <c r="E601" i="1"/>
  <c r="E600" i="1" s="1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U615" i="1"/>
  <c r="U524" i="1"/>
  <c r="P7" i="2"/>
  <c r="P458" i="2"/>
  <c r="P457" i="2" s="1"/>
  <c r="AB297" i="5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458" i="2"/>
  <c r="D457" i="2" s="1"/>
  <c r="I601" i="2"/>
  <c r="L464" i="3"/>
  <c r="L463" i="3" s="1"/>
  <c r="L602" i="3" s="1"/>
  <c r="L67" i="3"/>
  <c r="R464" i="3"/>
  <c r="R67" i="3"/>
  <c r="AE297" i="5"/>
  <c r="F34" i="66" s="1"/>
  <c r="S557" i="2"/>
  <c r="S556" i="2" s="1"/>
  <c r="S298" i="2"/>
  <c r="S297" i="2" s="1"/>
  <c r="Q464" i="3"/>
  <c r="Q67" i="3"/>
  <c r="U458" i="3"/>
  <c r="U457" i="3" s="1"/>
  <c r="U7" i="3"/>
  <c r="Q606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G457" i="5"/>
  <c r="O191" i="5"/>
  <c r="D625" i="5"/>
  <c r="D624" i="5" s="1"/>
  <c r="D660" i="5" s="1"/>
  <c r="D85" i="44" s="1"/>
  <c r="D555" i="5"/>
  <c r="T457" i="5"/>
  <c r="X7" i="3"/>
  <c r="X5" i="3" s="1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Y471" i="39"/>
  <c r="Y455" i="39" s="1"/>
  <c r="Y453" i="39" s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D604" i="39"/>
  <c r="C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AE615" i="1"/>
  <c r="AE613" i="1" s="1"/>
  <c r="AE659" i="1" s="1"/>
  <c r="AE66" i="44" s="1"/>
  <c r="O463" i="2"/>
  <c r="O602" i="2" s="1"/>
  <c r="AD7" i="5"/>
  <c r="AA67" i="1"/>
  <c r="K7" i="2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E457" i="1"/>
  <c r="I191" i="5"/>
  <c r="H297" i="5"/>
  <c r="J625" i="1"/>
  <c r="J624" i="1" s="1"/>
  <c r="J660" i="1" s="1"/>
  <c r="J86" i="44" s="1"/>
  <c r="J555" i="1"/>
  <c r="T297" i="1"/>
  <c r="K297" i="5"/>
  <c r="AA297" i="1"/>
  <c r="P625" i="5"/>
  <c r="P624" i="5" s="1"/>
  <c r="P660" i="5" s="1"/>
  <c r="P85" i="44" s="1"/>
  <c r="P555" i="5"/>
  <c r="Z297" i="1"/>
  <c r="AE299" i="2"/>
  <c r="O625" i="5"/>
  <c r="O624" i="5" s="1"/>
  <c r="O660" i="5" s="1"/>
  <c r="O85" i="44" s="1"/>
  <c r="O555" i="5"/>
  <c r="Z7" i="3"/>
  <c r="AE463" i="3"/>
  <c r="AE602" i="3" s="1"/>
  <c r="D463" i="3"/>
  <c r="D602" i="3" s="1"/>
  <c r="M463" i="3"/>
  <c r="M602" i="3" s="1"/>
  <c r="AC463" i="3"/>
  <c r="AC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M297" i="5"/>
  <c r="N625" i="1"/>
  <c r="N624" i="1" s="1"/>
  <c r="N660" i="1" s="1"/>
  <c r="N86" i="44" s="1"/>
  <c r="N555" i="1"/>
  <c r="M257" i="1"/>
  <c r="M191" i="1" s="1"/>
  <c r="R458" i="5"/>
  <c r="R457" i="5" s="1"/>
  <c r="R7" i="5"/>
  <c r="H297" i="1"/>
  <c r="K464" i="5"/>
  <c r="K463" i="5" s="1"/>
  <c r="K602" i="5" s="1"/>
  <c r="K67" i="5"/>
  <c r="N67" i="2"/>
  <c r="AD297" i="5"/>
  <c r="C555" i="1"/>
  <c r="Y541" i="1"/>
  <c r="Y617" i="1" s="1"/>
  <c r="I625" i="5"/>
  <c r="I624" i="5" s="1"/>
  <c r="I660" i="5" s="1"/>
  <c r="I85" i="44" s="1"/>
  <c r="I555" i="5"/>
  <c r="X625" i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L7" i="3"/>
  <c r="P464" i="3"/>
  <c r="P463" i="3" s="1"/>
  <c r="P602" i="3" s="1"/>
  <c r="P67" i="3"/>
  <c r="Q458" i="3"/>
  <c r="Q7" i="3"/>
  <c r="Q457" i="2"/>
  <c r="M614" i="5"/>
  <c r="V614" i="5"/>
  <c r="V613" i="5" s="1"/>
  <c r="V659" i="5" s="1"/>
  <c r="V65" i="44" s="1"/>
  <c r="V524" i="5"/>
  <c r="K614" i="5"/>
  <c r="K613" i="5" s="1"/>
  <c r="K659" i="5" s="1"/>
  <c r="K65" i="44" s="1"/>
  <c r="K524" i="5"/>
  <c r="Z257" i="1"/>
  <c r="S7" i="1"/>
  <c r="S5" i="1" s="1"/>
  <c r="E613" i="2"/>
  <c r="E659" i="2" s="1"/>
  <c r="E64" i="44" s="1"/>
  <c r="Y613" i="2"/>
  <c r="Y659" i="2" s="1"/>
  <c r="Y64" i="44" s="1"/>
  <c r="J7" i="2"/>
  <c r="O463" i="3"/>
  <c r="O602" i="3" s="1"/>
  <c r="F615" i="1"/>
  <c r="AE614" i="5"/>
  <c r="AE613" i="5" s="1"/>
  <c r="AE659" i="5" s="1"/>
  <c r="AE65" i="44" s="1"/>
  <c r="AB615" i="1"/>
  <c r="C615" i="1"/>
  <c r="C613" i="1" s="1"/>
  <c r="C659" i="1" s="1"/>
  <c r="C66" i="44" s="1"/>
  <c r="C524" i="1"/>
  <c r="I257" i="1"/>
  <c r="I191" i="1" s="1"/>
  <c r="N614" i="5"/>
  <c r="N613" i="5" s="1"/>
  <c r="N659" i="5" s="1"/>
  <c r="N65" i="44" s="1"/>
  <c r="N524" i="5"/>
  <c r="C614" i="5"/>
  <c r="X541" i="1"/>
  <c r="X617" i="1" s="1"/>
  <c r="D191" i="1"/>
  <c r="V615" i="1"/>
  <c r="P191" i="5"/>
  <c r="AA2" i="40"/>
  <c r="N2" i="40"/>
  <c r="P2" i="39"/>
  <c r="T2" i="41"/>
  <c r="AE2" i="39"/>
  <c r="M2" i="39"/>
  <c r="E2" i="40"/>
  <c r="AE2" i="41"/>
  <c r="Y2" i="39"/>
  <c r="C2" i="39"/>
  <c r="W2" i="40"/>
  <c r="J2" i="40"/>
  <c r="X2" i="39"/>
  <c r="N2" i="39"/>
  <c r="D2" i="40"/>
  <c r="U2" i="40"/>
  <c r="L2" i="40"/>
  <c r="Y2" i="40"/>
  <c r="V2" i="39"/>
  <c r="I2" i="40"/>
  <c r="AB2" i="40"/>
  <c r="AD2" i="40"/>
  <c r="G2" i="40"/>
  <c r="D2" i="39"/>
  <c r="AA2" i="41"/>
  <c r="O2" i="41"/>
  <c r="C2" i="40"/>
  <c r="M2" i="40"/>
  <c r="Z5" i="3" l="1"/>
  <c r="L524" i="2"/>
  <c r="G5" i="5"/>
  <c r="AB613" i="5"/>
  <c r="AB659" i="5" s="1"/>
  <c r="AB65" i="44" s="1"/>
  <c r="P613" i="5"/>
  <c r="P659" i="5" s="1"/>
  <c r="P65" i="44" s="1"/>
  <c r="E5" i="3"/>
  <c r="J599" i="39"/>
  <c r="J597" i="39" s="1"/>
  <c r="X624" i="1"/>
  <c r="X660" i="1" s="1"/>
  <c r="X86" i="44" s="1"/>
  <c r="Q604" i="1"/>
  <c r="Q658" i="1" s="1"/>
  <c r="Q46" i="44" s="1"/>
  <c r="AD555" i="1"/>
  <c r="Z298" i="2"/>
  <c r="Z297" i="2" s="1"/>
  <c r="I456" i="1"/>
  <c r="H599" i="41"/>
  <c r="H597" i="41" s="1"/>
  <c r="O453" i="41"/>
  <c r="AB565" i="3"/>
  <c r="AB628" i="3" s="1"/>
  <c r="I561" i="3"/>
  <c r="I559" i="3" s="1"/>
  <c r="I626" i="3" s="1"/>
  <c r="I383" i="3"/>
  <c r="AD5" i="2"/>
  <c r="K5" i="1"/>
  <c r="AB524" i="5"/>
  <c r="E555" i="5"/>
  <c r="G524" i="5"/>
  <c r="AC471" i="39"/>
  <c r="AC455" i="39" s="1"/>
  <c r="AC453" i="39" s="1"/>
  <c r="U624" i="1"/>
  <c r="U660" i="1" s="1"/>
  <c r="U86" i="44" s="1"/>
  <c r="N478" i="3"/>
  <c r="N606" i="3" s="1"/>
  <c r="P269" i="3"/>
  <c r="P543" i="3" s="1"/>
  <c r="H191" i="5"/>
  <c r="E5" i="2"/>
  <c r="AD568" i="3"/>
  <c r="AD629" i="3" s="1"/>
  <c r="I25" i="69"/>
  <c r="W658" i="41"/>
  <c r="R8" i="66"/>
  <c r="S8" i="66" s="1"/>
  <c r="R11" i="66"/>
  <c r="S11" i="66" s="1"/>
  <c r="G7" i="69"/>
  <c r="AC7" i="69"/>
  <c r="AD7" i="69"/>
  <c r="I460" i="3"/>
  <c r="S460" i="3"/>
  <c r="S457" i="3" s="1"/>
  <c r="V460" i="3"/>
  <c r="V457" i="3" s="1"/>
  <c r="S577" i="3"/>
  <c r="S634" i="3" s="1"/>
  <c r="S425" i="3"/>
  <c r="O425" i="3"/>
  <c r="O577" i="3"/>
  <c r="E460" i="3"/>
  <c r="E457" i="3" s="1"/>
  <c r="P460" i="3"/>
  <c r="P457" i="3" s="1"/>
  <c r="Y460" i="3"/>
  <c r="Y457" i="3" s="1"/>
  <c r="H7" i="3"/>
  <c r="R460" i="3"/>
  <c r="R457" i="3" s="1"/>
  <c r="R601" i="3" s="1"/>
  <c r="AA460" i="3"/>
  <c r="X460" i="3"/>
  <c r="X457" i="3" s="1"/>
  <c r="AC460" i="3"/>
  <c r="AC457" i="3" s="1"/>
  <c r="AA577" i="3"/>
  <c r="AA634" i="3" s="1"/>
  <c r="W577" i="3"/>
  <c r="W634" i="3" s="1"/>
  <c r="J460" i="3"/>
  <c r="O460" i="3"/>
  <c r="O457" i="3" s="1"/>
  <c r="G460" i="3"/>
  <c r="G457" i="3" s="1"/>
  <c r="Z460" i="3"/>
  <c r="Z457" i="3" s="1"/>
  <c r="Q460" i="3"/>
  <c r="Q457" i="3" s="1"/>
  <c r="Q601" i="3" s="1"/>
  <c r="C577" i="3"/>
  <c r="C634" i="3" s="1"/>
  <c r="K577" i="3"/>
  <c r="K634" i="3" s="1"/>
  <c r="AA457" i="3"/>
  <c r="W7" i="3"/>
  <c r="N7" i="3"/>
  <c r="T460" i="3"/>
  <c r="T457" i="3" s="1"/>
  <c r="L460" i="3"/>
  <c r="L457" i="3" s="1"/>
  <c r="H577" i="3"/>
  <c r="H634" i="3" s="1"/>
  <c r="J457" i="3"/>
  <c r="C133" i="71"/>
  <c r="D133" i="71" s="1"/>
  <c r="C9" i="70"/>
  <c r="C217" i="71"/>
  <c r="D217" i="71" s="1"/>
  <c r="C35" i="70"/>
  <c r="C165" i="71"/>
  <c r="D165" i="71" s="1"/>
  <c r="C123" i="70"/>
  <c r="D613" i="5"/>
  <c r="D659" i="5" s="1"/>
  <c r="D65" i="44" s="1"/>
  <c r="AE528" i="3"/>
  <c r="C135" i="71"/>
  <c r="D135" i="71" s="1"/>
  <c r="C69" i="70"/>
  <c r="H463" i="3"/>
  <c r="H602" i="3" s="1"/>
  <c r="T613" i="5"/>
  <c r="T659" i="5" s="1"/>
  <c r="T65" i="44" s="1"/>
  <c r="AE533" i="3"/>
  <c r="C45" i="70"/>
  <c r="C146" i="71"/>
  <c r="D146" i="71" s="1"/>
  <c r="R191" i="5"/>
  <c r="S613" i="5"/>
  <c r="S659" i="5" s="1"/>
  <c r="S65" i="44" s="1"/>
  <c r="D80" i="70"/>
  <c r="D208" i="70"/>
  <c r="D232" i="70"/>
  <c r="D214" i="70"/>
  <c r="D207" i="70"/>
  <c r="D97" i="70"/>
  <c r="D233" i="70"/>
  <c r="D110" i="70"/>
  <c r="D109" i="70"/>
  <c r="D68" i="70"/>
  <c r="D229" i="70"/>
  <c r="D60" i="70"/>
  <c r="D24" i="70"/>
  <c r="D76" i="70"/>
  <c r="D41" i="70"/>
  <c r="D211" i="70"/>
  <c r="D222" i="70"/>
  <c r="D82" i="70"/>
  <c r="C144" i="71"/>
  <c r="D144" i="71" s="1"/>
  <c r="C36" i="70"/>
  <c r="C189" i="71"/>
  <c r="D189" i="71" s="1"/>
  <c r="C47" i="70"/>
  <c r="C222" i="71"/>
  <c r="D222" i="71" s="1"/>
  <c r="C29" i="70"/>
  <c r="C195" i="71"/>
  <c r="D195" i="71" s="1"/>
  <c r="C4" i="70"/>
  <c r="N5" i="5"/>
  <c r="N4" i="5" s="1"/>
  <c r="D196" i="70"/>
  <c r="D99" i="70"/>
  <c r="D43" i="70"/>
  <c r="D54" i="70"/>
  <c r="D212" i="70"/>
  <c r="D125" i="70"/>
  <c r="D85" i="70"/>
  <c r="D98" i="70"/>
  <c r="D75" i="70"/>
  <c r="D58" i="70"/>
  <c r="D73" i="70"/>
  <c r="D50" i="70"/>
  <c r="D100" i="70"/>
  <c r="D218" i="70"/>
  <c r="D56" i="70"/>
  <c r="D234" i="70"/>
  <c r="D230" i="70"/>
  <c r="D81" i="70"/>
  <c r="D104" i="70"/>
  <c r="D213" i="70"/>
  <c r="D216" i="70"/>
  <c r="D61" i="70"/>
  <c r="D231" i="70"/>
  <c r="D49" i="70"/>
  <c r="D206" i="70"/>
  <c r="D183" i="70"/>
  <c r="D96" i="70"/>
  <c r="D168" i="70"/>
  <c r="D221" i="70"/>
  <c r="D124" i="70"/>
  <c r="D107" i="70"/>
  <c r="AE358" i="3"/>
  <c r="C198" i="71"/>
  <c r="D198" i="71" s="1"/>
  <c r="C27" i="70"/>
  <c r="C28" i="70"/>
  <c r="C219" i="71"/>
  <c r="D219" i="71" s="1"/>
  <c r="C84" i="70"/>
  <c r="C215" i="71"/>
  <c r="D215" i="71" s="1"/>
  <c r="AE564" i="3"/>
  <c r="AE562" i="3" s="1"/>
  <c r="AE627" i="3" s="1"/>
  <c r="C213" i="71"/>
  <c r="D213" i="71" s="1"/>
  <c r="C6" i="70"/>
  <c r="AE463" i="2"/>
  <c r="AE602" i="2" s="1"/>
  <c r="D42" i="70"/>
  <c r="D66" i="70"/>
  <c r="D223" i="70"/>
  <c r="D5" i="70"/>
  <c r="D53" i="70"/>
  <c r="D228" i="70"/>
  <c r="D63" i="70"/>
  <c r="D46" i="70"/>
  <c r="D101" i="70"/>
  <c r="D57" i="70"/>
  <c r="D7" i="70"/>
  <c r="D44" i="70"/>
  <c r="D40" i="70"/>
  <c r="D70" i="70"/>
  <c r="D13" i="70"/>
  <c r="D11" i="70"/>
  <c r="D34" i="70"/>
  <c r="D31" i="70"/>
  <c r="D79" i="70"/>
  <c r="D52" i="70"/>
  <c r="D71" i="70"/>
  <c r="D220" i="70"/>
  <c r="D78" i="70"/>
  <c r="D48" i="70"/>
  <c r="C194" i="71"/>
  <c r="D194" i="71" s="1"/>
  <c r="C8" i="70"/>
  <c r="C211" i="71"/>
  <c r="D211" i="71" s="1"/>
  <c r="C39" i="70"/>
  <c r="C188" i="71"/>
  <c r="D188" i="71" s="1"/>
  <c r="C94" i="70"/>
  <c r="C14" i="70"/>
  <c r="C199" i="71"/>
  <c r="D199" i="71" s="1"/>
  <c r="D174" i="70"/>
  <c r="D17" i="70"/>
  <c r="D92" i="70"/>
  <c r="D51" i="70"/>
  <c r="D74" i="70"/>
  <c r="D217" i="70"/>
  <c r="D38" i="70"/>
  <c r="D215" i="70"/>
  <c r="D93" i="70"/>
  <c r="D87" i="70"/>
  <c r="D91" i="70"/>
  <c r="D103" i="70"/>
  <c r="D210" i="70"/>
  <c r="D209" i="70"/>
  <c r="D219" i="70"/>
  <c r="D77" i="70"/>
  <c r="D235" i="70"/>
  <c r="D227" i="70"/>
  <c r="D175" i="70"/>
  <c r="D90" i="70"/>
  <c r="Y298" i="2"/>
  <c r="Y297" i="2" s="1"/>
  <c r="Y557" i="2"/>
  <c r="Y556" i="2" s="1"/>
  <c r="Y555" i="2" s="1"/>
  <c r="C613" i="5"/>
  <c r="C659" i="5" s="1"/>
  <c r="C65" i="44" s="1"/>
  <c r="K604" i="5"/>
  <c r="K658" i="5" s="1"/>
  <c r="K45" i="44" s="1"/>
  <c r="AA298" i="2"/>
  <c r="Q463" i="3"/>
  <c r="Q602" i="3" s="1"/>
  <c r="AC524" i="5"/>
  <c r="F463" i="3"/>
  <c r="F602" i="3" s="1"/>
  <c r="N471" i="39"/>
  <c r="N455" i="39" s="1"/>
  <c r="N453" i="39" s="1"/>
  <c r="H5" i="5"/>
  <c r="D624" i="1"/>
  <c r="D660" i="1" s="1"/>
  <c r="D86" i="44" s="1"/>
  <c r="AD624" i="1"/>
  <c r="AD660" i="1" s="1"/>
  <c r="AD86" i="44" s="1"/>
  <c r="R524" i="5"/>
  <c r="I613" i="5"/>
  <c r="I659" i="5" s="1"/>
  <c r="I65" i="44" s="1"/>
  <c r="G604" i="5"/>
  <c r="G658" i="5" s="1"/>
  <c r="G45" i="44" s="1"/>
  <c r="I555" i="65"/>
  <c r="M457" i="3"/>
  <c r="M601" i="3" s="1"/>
  <c r="M600" i="3" s="1"/>
  <c r="M657" i="3" s="1"/>
  <c r="J524" i="2"/>
  <c r="L7" i="69"/>
  <c r="S28" i="67"/>
  <c r="M18" i="67"/>
  <c r="M59" i="67" s="1"/>
  <c r="T7" i="69"/>
  <c r="AB25" i="69"/>
  <c r="X25" i="69"/>
  <c r="R463" i="3"/>
  <c r="R602" i="3" s="1"/>
  <c r="V555" i="1"/>
  <c r="AA613" i="1"/>
  <c r="AA659" i="1" s="1"/>
  <c r="AA66" i="44" s="1"/>
  <c r="M5" i="1"/>
  <c r="S576" i="3"/>
  <c r="X524" i="5"/>
  <c r="Q524" i="5"/>
  <c r="AC613" i="1"/>
  <c r="AC659" i="1" s="1"/>
  <c r="AC66" i="44" s="1"/>
  <c r="T463" i="3"/>
  <c r="T602" i="3" s="1"/>
  <c r="AA555" i="5"/>
  <c r="AC555" i="5"/>
  <c r="AE453" i="41"/>
  <c r="I7" i="3"/>
  <c r="I5" i="3" s="1"/>
  <c r="X524" i="2"/>
  <c r="M269" i="3"/>
  <c r="M543" i="3" s="1"/>
  <c r="C191" i="5"/>
  <c r="X610" i="39"/>
  <c r="X604" i="39" s="1"/>
  <c r="X658" i="39" s="1"/>
  <c r="Y524" i="5"/>
  <c r="I18" i="67"/>
  <c r="I59" i="67" s="1"/>
  <c r="S28" i="69"/>
  <c r="X555" i="1"/>
  <c r="H601" i="5"/>
  <c r="H600" i="5" s="1"/>
  <c r="S633" i="3"/>
  <c r="S661" i="3" s="1"/>
  <c r="Q613" i="5"/>
  <c r="Q659" i="5" s="1"/>
  <c r="Q65" i="44" s="1"/>
  <c r="AA624" i="5"/>
  <c r="AA660" i="5" s="1"/>
  <c r="AA85" i="44" s="1"/>
  <c r="AC624" i="5"/>
  <c r="AC660" i="5" s="1"/>
  <c r="AC85" i="44" s="1"/>
  <c r="I457" i="3"/>
  <c r="V471" i="41"/>
  <c r="V455" i="41" s="1"/>
  <c r="V453" i="41" s="1"/>
  <c r="D457" i="3"/>
  <c r="D456" i="3" s="1"/>
  <c r="H478" i="3"/>
  <c r="H606" i="3" s="1"/>
  <c r="AB399" i="3"/>
  <c r="Q297" i="5"/>
  <c r="K257" i="1"/>
  <c r="K191" i="1" s="1"/>
  <c r="T556" i="2"/>
  <c r="R620" i="2"/>
  <c r="R613" i="2" s="1"/>
  <c r="R659" i="2" s="1"/>
  <c r="R64" i="44" s="1"/>
  <c r="R613" i="5"/>
  <c r="R659" i="5" s="1"/>
  <c r="R65" i="44" s="1"/>
  <c r="R257" i="1"/>
  <c r="R191" i="1" s="1"/>
  <c r="D524" i="2"/>
  <c r="P5" i="2"/>
  <c r="K297" i="1"/>
  <c r="M7" i="67"/>
  <c r="M58" i="67" s="1"/>
  <c r="R299" i="2"/>
  <c r="R298" i="2" s="1"/>
  <c r="R297" i="2" s="1"/>
  <c r="G191" i="5"/>
  <c r="AE7" i="69"/>
  <c r="AE191" i="5"/>
  <c r="F33" i="66" s="1"/>
  <c r="Z463" i="3"/>
  <c r="Z602" i="3" s="1"/>
  <c r="X453" i="39"/>
  <c r="W7" i="69"/>
  <c r="G297" i="1"/>
  <c r="G4" i="1" s="1"/>
  <c r="I5" i="1"/>
  <c r="O297" i="2"/>
  <c r="E456" i="1"/>
  <c r="D7" i="69"/>
  <c r="D57" i="69" s="1"/>
  <c r="AE7" i="67"/>
  <c r="AE58" i="67" s="1"/>
  <c r="R7" i="67"/>
  <c r="R58" i="67" s="1"/>
  <c r="M658" i="39"/>
  <c r="M599" i="39"/>
  <c r="M597" i="39" s="1"/>
  <c r="U5" i="3"/>
  <c r="G613" i="5"/>
  <c r="G659" i="5" s="1"/>
  <c r="G65" i="44" s="1"/>
  <c r="E524" i="5"/>
  <c r="AA191" i="1"/>
  <c r="AE457" i="2"/>
  <c r="AE601" i="2" s="1"/>
  <c r="V600" i="5"/>
  <c r="V5" i="5"/>
  <c r="V5" i="1"/>
  <c r="V4" i="1" s="1"/>
  <c r="F5" i="2"/>
  <c r="I471" i="39"/>
  <c r="I455" i="39" s="1"/>
  <c r="I453" i="39" s="1"/>
  <c r="AA613" i="5"/>
  <c r="AA659" i="5" s="1"/>
  <c r="AA65" i="44" s="1"/>
  <c r="AD613" i="1"/>
  <c r="AD659" i="1" s="1"/>
  <c r="AD66" i="44" s="1"/>
  <c r="AD71" i="44" s="1"/>
  <c r="Q191" i="1"/>
  <c r="U299" i="2"/>
  <c r="W299" i="2"/>
  <c r="Y18" i="67"/>
  <c r="Y59" i="67" s="1"/>
  <c r="H27" i="67"/>
  <c r="AE5" i="3"/>
  <c r="T7" i="67"/>
  <c r="T58" i="67" s="1"/>
  <c r="AC7" i="67"/>
  <c r="AC58" i="67" s="1"/>
  <c r="AB7" i="69"/>
  <c r="C5" i="3"/>
  <c r="L471" i="39"/>
  <c r="L455" i="39" s="1"/>
  <c r="L453" i="39" s="1"/>
  <c r="E613" i="5"/>
  <c r="E659" i="5" s="1"/>
  <c r="E65" i="44" s="1"/>
  <c r="V367" i="3"/>
  <c r="V558" i="3" s="1"/>
  <c r="AC269" i="3"/>
  <c r="AC543" i="3" s="1"/>
  <c r="X122" i="3"/>
  <c r="V269" i="3"/>
  <c r="V543" i="3" s="1"/>
  <c r="V471" i="39"/>
  <c r="V455" i="39" s="1"/>
  <c r="V453" i="39" s="1"/>
  <c r="X191" i="5"/>
  <c r="H27" i="69"/>
  <c r="V7" i="69"/>
  <c r="V57" i="69" s="1"/>
  <c r="T24" i="67"/>
  <c r="T60" i="67" s="1"/>
  <c r="Y463" i="3"/>
  <c r="Y602" i="3" s="1"/>
  <c r="Q28" i="67"/>
  <c r="E257" i="3"/>
  <c r="F94" i="67" s="1"/>
  <c r="F471" i="5"/>
  <c r="L524" i="5"/>
  <c r="I4" i="1"/>
  <c r="AA297" i="2"/>
  <c r="F604" i="5"/>
  <c r="F658" i="5" s="1"/>
  <c r="F45" i="44" s="1"/>
  <c r="D471" i="39"/>
  <c r="D455" i="39" s="1"/>
  <c r="D453" i="39" s="1"/>
  <c r="AA453" i="41"/>
  <c r="H613" i="5"/>
  <c r="H659" i="5" s="1"/>
  <c r="H65" i="44" s="1"/>
  <c r="AA524" i="5"/>
  <c r="O5" i="3"/>
  <c r="P524" i="5"/>
  <c r="O524" i="5"/>
  <c r="W524" i="1"/>
  <c r="D5" i="3"/>
  <c r="S5" i="2"/>
  <c r="S625" i="65"/>
  <c r="S624" i="65" s="1"/>
  <c r="S660" i="65" s="1"/>
  <c r="M5" i="3"/>
  <c r="N122" i="3"/>
  <c r="H122" i="3"/>
  <c r="D301" i="3"/>
  <c r="D300" i="3" s="1"/>
  <c r="AD407" i="3"/>
  <c r="X478" i="3"/>
  <c r="X606" i="3" s="1"/>
  <c r="AC407" i="3"/>
  <c r="R541" i="1"/>
  <c r="R617" i="1" s="1"/>
  <c r="V524" i="2"/>
  <c r="AD524" i="5"/>
  <c r="E299" i="2"/>
  <c r="E298" i="2" s="1"/>
  <c r="E297" i="2" s="1"/>
  <c r="E4" i="2" s="1"/>
  <c r="L7" i="67"/>
  <c r="L58" i="67" s="1"/>
  <c r="X7" i="69"/>
  <c r="K16" i="68"/>
  <c r="P7" i="69"/>
  <c r="T24" i="69"/>
  <c r="T59" i="69" s="1"/>
  <c r="AD7" i="67"/>
  <c r="AD58" i="67" s="1"/>
  <c r="K658" i="39"/>
  <c r="K599" i="39"/>
  <c r="K597" i="39" s="1"/>
  <c r="P542" i="3"/>
  <c r="P541" i="3" s="1"/>
  <c r="P617" i="3" s="1"/>
  <c r="P257" i="3"/>
  <c r="F557" i="2"/>
  <c r="F556" i="2" s="1"/>
  <c r="F298" i="2"/>
  <c r="AA524" i="1"/>
  <c r="AE5" i="1"/>
  <c r="Q658" i="41"/>
  <c r="L555" i="5"/>
  <c r="AE633" i="5"/>
  <c r="AE661" i="5" s="1"/>
  <c r="AE105" i="44" s="1"/>
  <c r="AA471" i="39"/>
  <c r="AA455" i="39" s="1"/>
  <c r="AA453" i="39" s="1"/>
  <c r="V456" i="5"/>
  <c r="Q298" i="2"/>
  <c r="Q297" i="2" s="1"/>
  <c r="AB298" i="2"/>
  <c r="AB297" i="2" s="1"/>
  <c r="AE460" i="3"/>
  <c r="AE457" i="3" s="1"/>
  <c r="Y5" i="2"/>
  <c r="C555" i="65"/>
  <c r="W460" i="3"/>
  <c r="W457" i="3" s="1"/>
  <c r="W601" i="3" s="1"/>
  <c r="Q349" i="3"/>
  <c r="V297" i="5"/>
  <c r="V4" i="5" s="1"/>
  <c r="Y600" i="1"/>
  <c r="W524" i="2"/>
  <c r="Z613" i="5"/>
  <c r="Z659" i="5" s="1"/>
  <c r="Z65" i="44" s="1"/>
  <c r="F613" i="1"/>
  <c r="F659" i="1" s="1"/>
  <c r="F66" i="44" s="1"/>
  <c r="AB5" i="3"/>
  <c r="K5" i="2"/>
  <c r="W555" i="5"/>
  <c r="Y5" i="3"/>
  <c r="L624" i="5"/>
  <c r="L660" i="5" s="1"/>
  <c r="L85" i="44" s="1"/>
  <c r="R471" i="39"/>
  <c r="R455" i="39" s="1"/>
  <c r="R453" i="39" s="1"/>
  <c r="K524" i="1"/>
  <c r="N5" i="3"/>
  <c r="R367" i="3"/>
  <c r="R558" i="3" s="1"/>
  <c r="X565" i="3"/>
  <c r="X628" i="3" s="1"/>
  <c r="F7" i="69"/>
  <c r="Z524" i="5"/>
  <c r="V524" i="1"/>
  <c r="AE524" i="5"/>
  <c r="J5" i="2"/>
  <c r="Z191" i="1"/>
  <c r="Z4" i="1" s="1"/>
  <c r="Q471" i="1"/>
  <c r="D5" i="2"/>
  <c r="H524" i="5"/>
  <c r="M613" i="1"/>
  <c r="M659" i="1" s="1"/>
  <c r="M66" i="44" s="1"/>
  <c r="Z5" i="5"/>
  <c r="AE576" i="5"/>
  <c r="H5" i="3"/>
  <c r="G565" i="3"/>
  <c r="G628" i="3" s="1"/>
  <c r="Q399" i="3"/>
  <c r="AA367" i="3"/>
  <c r="AA558" i="3" s="1"/>
  <c r="O191" i="1"/>
  <c r="O4" i="1" s="1"/>
  <c r="F658" i="39"/>
  <c r="F599" i="39"/>
  <c r="F597" i="39" s="1"/>
  <c r="J7" i="67"/>
  <c r="J58" i="67" s="1"/>
  <c r="S7" i="69"/>
  <c r="S57" i="69" s="1"/>
  <c r="J7" i="69"/>
  <c r="V7" i="67"/>
  <c r="V58" i="67" s="1"/>
  <c r="Q7" i="69"/>
  <c r="Q57" i="69" s="1"/>
  <c r="J2" i="66"/>
  <c r="V160" i="3"/>
  <c r="V509" i="3"/>
  <c r="V508" i="3" s="1"/>
  <c r="V610" i="3" s="1"/>
  <c r="E30" i="67"/>
  <c r="O613" i="1"/>
  <c r="O659" i="1" s="1"/>
  <c r="O66" i="44" s="1"/>
  <c r="F7" i="66"/>
  <c r="K7" i="67"/>
  <c r="K58" i="67" s="1"/>
  <c r="S486" i="3"/>
  <c r="S478" i="3" s="1"/>
  <c r="S606" i="3" s="1"/>
  <c r="S122" i="3"/>
  <c r="G24" i="68"/>
  <c r="G5" i="68" s="1"/>
  <c r="F7" i="68"/>
  <c r="E7" i="67"/>
  <c r="E58" i="67" s="1"/>
  <c r="Z7" i="67"/>
  <c r="Z58" i="67" s="1"/>
  <c r="N7" i="67"/>
  <c r="N58" i="67" s="1"/>
  <c r="I7" i="67"/>
  <c r="I58" i="67" s="1"/>
  <c r="K7" i="69"/>
  <c r="K57" i="69" s="1"/>
  <c r="I2" i="66"/>
  <c r="AD658" i="39"/>
  <c r="AD656" i="39" s="1"/>
  <c r="AD599" i="39"/>
  <c r="AD597" i="39" s="1"/>
  <c r="F615" i="5"/>
  <c r="F524" i="5"/>
  <c r="T57" i="69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4" i="69" s="1"/>
  <c r="S59" i="69" s="1"/>
  <c r="S25" i="67"/>
  <c r="J25" i="69"/>
  <c r="J25" i="67"/>
  <c r="F25" i="69"/>
  <c r="F25" i="67"/>
  <c r="Q580" i="3"/>
  <c r="Q637" i="3" s="1"/>
  <c r="R28" i="69"/>
  <c r="R28" i="67"/>
  <c r="U580" i="3"/>
  <c r="U637" i="3" s="1"/>
  <c r="V28" i="69"/>
  <c r="V28" i="67"/>
  <c r="Y579" i="3"/>
  <c r="Y636" i="3" s="1"/>
  <c r="Z27" i="69"/>
  <c r="Z27" i="67"/>
  <c r="AA25" i="69"/>
  <c r="AA24" i="69" s="1"/>
  <c r="AA59" i="69" s="1"/>
  <c r="AA25" i="67"/>
  <c r="R25" i="69"/>
  <c r="R25" i="67"/>
  <c r="AD25" i="69"/>
  <c r="AD25" i="67"/>
  <c r="Y27" i="69"/>
  <c r="Y27" i="67"/>
  <c r="F32" i="66"/>
  <c r="X577" i="3"/>
  <c r="X634" i="3" s="1"/>
  <c r="Y25" i="69"/>
  <c r="Y24" i="69" s="1"/>
  <c r="Y59" i="69" s="1"/>
  <c r="Y25" i="67"/>
  <c r="AE191" i="1"/>
  <c r="G33" i="66" s="1"/>
  <c r="G32" i="66"/>
  <c r="J92" i="67"/>
  <c r="J18" i="67"/>
  <c r="J59" i="67" s="1"/>
  <c r="O7" i="67"/>
  <c r="O58" i="67" s="1"/>
  <c r="H2" i="66"/>
  <c r="K27" i="68"/>
  <c r="D24" i="68"/>
  <c r="P24" i="69"/>
  <c r="P59" i="69" s="1"/>
  <c r="F24" i="68"/>
  <c r="K25" i="68"/>
  <c r="E7" i="69"/>
  <c r="Z7" i="69"/>
  <c r="N7" i="69"/>
  <c r="R57" i="69"/>
  <c r="AD57" i="69"/>
  <c r="K28" i="68"/>
  <c r="F57" i="69"/>
  <c r="K18" i="67"/>
  <c r="K59" i="67" s="1"/>
  <c r="K92" i="67"/>
  <c r="M7" i="69"/>
  <c r="AA7" i="69"/>
  <c r="N18" i="67"/>
  <c r="N59" i="67" s="1"/>
  <c r="N92" i="67"/>
  <c r="Q7" i="67"/>
  <c r="Q58" i="67" s="1"/>
  <c r="H92" i="67"/>
  <c r="H18" i="67"/>
  <c r="H59" i="67" s="1"/>
  <c r="U7" i="69"/>
  <c r="W18" i="67"/>
  <c r="W59" i="67" s="1"/>
  <c r="W92" i="67"/>
  <c r="K12" i="66"/>
  <c r="R35" i="66" s="1"/>
  <c r="S35" i="66" s="1"/>
  <c r="D11" i="66"/>
  <c r="D7" i="66" s="1"/>
  <c r="S7" i="67"/>
  <c r="S58" i="67" s="1"/>
  <c r="U25" i="69"/>
  <c r="U25" i="67"/>
  <c r="L580" i="3"/>
  <c r="L637" i="3" s="1"/>
  <c r="M28" i="69"/>
  <c r="M28" i="67"/>
  <c r="AF28" i="69"/>
  <c r="AF28" i="67"/>
  <c r="T579" i="3"/>
  <c r="T636" i="3" s="1"/>
  <c r="U27" i="69"/>
  <c r="U27" i="67"/>
  <c r="AE4" i="65"/>
  <c r="E32" i="66"/>
  <c r="E5" i="66" s="1"/>
  <c r="E2" i="68" s="1"/>
  <c r="AB27" i="69"/>
  <c r="AB24" i="69" s="1"/>
  <c r="AB27" i="67"/>
  <c r="M25" i="69"/>
  <c r="M25" i="67"/>
  <c r="K25" i="69"/>
  <c r="K24" i="69" s="1"/>
  <c r="K59" i="69" s="1"/>
  <c r="K25" i="67"/>
  <c r="V580" i="3"/>
  <c r="V637" i="3" s="1"/>
  <c r="W28" i="69"/>
  <c r="W28" i="67"/>
  <c r="Y580" i="3"/>
  <c r="Y637" i="3" s="1"/>
  <c r="Z28" i="69"/>
  <c r="Z28" i="67"/>
  <c r="Q94" i="67"/>
  <c r="AE577" i="3"/>
  <c r="AE634" i="3" s="1"/>
  <c r="AF25" i="69"/>
  <c r="AF25" i="67"/>
  <c r="H25" i="69"/>
  <c r="H24" i="69" s="1"/>
  <c r="H59" i="69" s="1"/>
  <c r="H25" i="67"/>
  <c r="H24" i="67" s="1"/>
  <c r="H60" i="67" s="1"/>
  <c r="AE579" i="3"/>
  <c r="AE636" i="3" s="1"/>
  <c r="AF27" i="69"/>
  <c r="AF27" i="67"/>
  <c r="E579" i="3"/>
  <c r="E636" i="3" s="1"/>
  <c r="F27" i="69"/>
  <c r="F27" i="67"/>
  <c r="E5" i="1"/>
  <c r="AE27" i="69"/>
  <c r="AE27" i="67"/>
  <c r="AE24" i="67" s="1"/>
  <c r="AE60" i="67" s="1"/>
  <c r="G24" i="66"/>
  <c r="F92" i="67"/>
  <c r="F18" i="67"/>
  <c r="F59" i="67" s="1"/>
  <c r="Q18" i="67"/>
  <c r="Q59" i="67" s="1"/>
  <c r="Q92" i="67"/>
  <c r="AF18" i="67"/>
  <c r="AF59" i="67" s="1"/>
  <c r="AF92" i="67"/>
  <c r="W57" i="69"/>
  <c r="O7" i="69"/>
  <c r="AE636" i="2"/>
  <c r="AE633" i="2" s="1"/>
  <c r="AE661" i="2" s="1"/>
  <c r="AE104" i="44" s="1"/>
  <c r="AE576" i="2"/>
  <c r="K25" i="66"/>
  <c r="F24" i="66"/>
  <c r="AE18" i="67"/>
  <c r="AE59" i="67" s="1"/>
  <c r="AE92" i="67"/>
  <c r="Z18" i="67"/>
  <c r="Z59" i="67" s="1"/>
  <c r="Z92" i="67"/>
  <c r="AB57" i="69"/>
  <c r="AF7" i="69"/>
  <c r="K28" i="66"/>
  <c r="K17" i="68"/>
  <c r="P92" i="67"/>
  <c r="P18" i="67"/>
  <c r="P59" i="67" s="1"/>
  <c r="AD18" i="67"/>
  <c r="AD59" i="67" s="1"/>
  <c r="AD92" i="67"/>
  <c r="G7" i="67"/>
  <c r="G58" i="67" s="1"/>
  <c r="H7" i="67"/>
  <c r="H58" i="67" s="1"/>
  <c r="K30" i="66"/>
  <c r="R26" i="66" s="1"/>
  <c r="S26" i="66" s="1"/>
  <c r="AC579" i="3"/>
  <c r="AC636" i="3" s="1"/>
  <c r="AD27" i="69"/>
  <c r="AD24" i="69" s="1"/>
  <c r="AD59" i="69" s="1"/>
  <c r="AD27" i="67"/>
  <c r="M580" i="3"/>
  <c r="M637" i="3" s="1"/>
  <c r="N28" i="69"/>
  <c r="N28" i="67"/>
  <c r="V25" i="69"/>
  <c r="V25" i="67"/>
  <c r="W27" i="69"/>
  <c r="W27" i="67"/>
  <c r="E580" i="3"/>
  <c r="E637" i="3" s="1"/>
  <c r="F28" i="69"/>
  <c r="F28" i="67"/>
  <c r="T580" i="3"/>
  <c r="T637" i="3" s="1"/>
  <c r="U28" i="69"/>
  <c r="U28" i="67"/>
  <c r="N25" i="69"/>
  <c r="N25" i="67"/>
  <c r="I580" i="3"/>
  <c r="I637" i="3" s="1"/>
  <c r="J28" i="69"/>
  <c r="J28" i="67"/>
  <c r="V577" i="3"/>
  <c r="V634" i="3" s="1"/>
  <c r="W25" i="69"/>
  <c r="W25" i="67"/>
  <c r="N577" i="3"/>
  <c r="N634" i="3" s="1"/>
  <c r="O25" i="69"/>
  <c r="O25" i="67"/>
  <c r="N579" i="3"/>
  <c r="N636" i="3" s="1"/>
  <c r="O27" i="69"/>
  <c r="O27" i="67"/>
  <c r="I27" i="69"/>
  <c r="I24" i="69" s="1"/>
  <c r="I59" i="69" s="1"/>
  <c r="I27" i="67"/>
  <c r="I24" i="67" s="1"/>
  <c r="I60" i="67" s="1"/>
  <c r="X27" i="69"/>
  <c r="X24" i="69" s="1"/>
  <c r="X27" i="67"/>
  <c r="X24" i="67" s="1"/>
  <c r="X60" i="67" s="1"/>
  <c r="AE111" i="1"/>
  <c r="G31" i="66"/>
  <c r="AB524" i="2"/>
  <c r="W191" i="1"/>
  <c r="W4" i="1" s="1"/>
  <c r="U579" i="3"/>
  <c r="U636" i="3" s="1"/>
  <c r="V27" i="69"/>
  <c r="V27" i="67"/>
  <c r="D92" i="67"/>
  <c r="D18" i="67"/>
  <c r="D59" i="67" s="1"/>
  <c r="S24" i="67"/>
  <c r="S60" i="67" s="1"/>
  <c r="G18" i="67"/>
  <c r="G59" i="67" s="1"/>
  <c r="G92" i="67"/>
  <c r="Y7" i="67"/>
  <c r="Y58" i="67" s="1"/>
  <c r="AC57" i="69"/>
  <c r="AF7" i="67"/>
  <c r="AF58" i="67" s="1"/>
  <c r="K24" i="67"/>
  <c r="K60" i="67" s="1"/>
  <c r="K17" i="66"/>
  <c r="R30" i="66" s="1"/>
  <c r="S30" i="66" s="1"/>
  <c r="W7" i="67"/>
  <c r="W58" i="67" s="1"/>
  <c r="O18" i="67"/>
  <c r="O59" i="67" s="1"/>
  <c r="O92" i="67"/>
  <c r="K19" i="68"/>
  <c r="K18" i="68" s="1"/>
  <c r="N6" i="68" s="1"/>
  <c r="D18" i="68"/>
  <c r="AA18" i="67"/>
  <c r="AA59" i="67" s="1"/>
  <c r="AA92" i="67"/>
  <c r="H7" i="69"/>
  <c r="F613" i="5"/>
  <c r="F659" i="5" s="1"/>
  <c r="F65" i="44" s="1"/>
  <c r="L579" i="3"/>
  <c r="L636" i="3" s="1"/>
  <c r="M27" i="69"/>
  <c r="M27" i="67"/>
  <c r="E25" i="69"/>
  <c r="E25" i="67"/>
  <c r="Z25" i="69"/>
  <c r="Z25" i="67"/>
  <c r="O28" i="69"/>
  <c r="O28" i="67"/>
  <c r="AC25" i="69"/>
  <c r="AC24" i="69" s="1"/>
  <c r="AC59" i="69" s="1"/>
  <c r="AC25" i="67"/>
  <c r="L27" i="69"/>
  <c r="L24" i="69" s="1"/>
  <c r="L27" i="67"/>
  <c r="L24" i="67" s="1"/>
  <c r="L60" i="67" s="1"/>
  <c r="D580" i="3"/>
  <c r="D637" i="3" s="1"/>
  <c r="E28" i="69"/>
  <c r="E28" i="67"/>
  <c r="G28" i="69"/>
  <c r="G28" i="67"/>
  <c r="I579" i="3"/>
  <c r="I636" i="3" s="1"/>
  <c r="J27" i="69"/>
  <c r="J27" i="67"/>
  <c r="F577" i="3"/>
  <c r="F634" i="3" s="1"/>
  <c r="G25" i="69"/>
  <c r="G25" i="67"/>
  <c r="P579" i="3"/>
  <c r="P636" i="3" s="1"/>
  <c r="Q27" i="69"/>
  <c r="Q27" i="67"/>
  <c r="Q25" i="69"/>
  <c r="Q25" i="67"/>
  <c r="M579" i="3"/>
  <c r="M636" i="3" s="1"/>
  <c r="N27" i="69"/>
  <c r="N27" i="67"/>
  <c r="G57" i="69"/>
  <c r="L57" i="69"/>
  <c r="AE636" i="1"/>
  <c r="AE633" i="1" s="1"/>
  <c r="AE661" i="1" s="1"/>
  <c r="AE106" i="44" s="1"/>
  <c r="AE576" i="1"/>
  <c r="X57" i="69"/>
  <c r="X92" i="67"/>
  <c r="X18" i="67"/>
  <c r="X59" i="67" s="1"/>
  <c r="P57" i="69"/>
  <c r="J57" i="69"/>
  <c r="L92" i="67"/>
  <c r="L18" i="67"/>
  <c r="L59" i="67" s="1"/>
  <c r="AE57" i="69"/>
  <c r="Y24" i="67"/>
  <c r="Y60" i="67" s="1"/>
  <c r="K27" i="66"/>
  <c r="D24" i="66"/>
  <c r="AE24" i="69"/>
  <c r="AE59" i="69" s="1"/>
  <c r="P24" i="67"/>
  <c r="P60" i="67" s="1"/>
  <c r="Y7" i="69"/>
  <c r="AA24" i="67"/>
  <c r="AA60" i="67" s="1"/>
  <c r="I7" i="69"/>
  <c r="AA7" i="67"/>
  <c r="AA58" i="67" s="1"/>
  <c r="S18" i="67"/>
  <c r="S59" i="67" s="1"/>
  <c r="S92" i="67"/>
  <c r="AB92" i="67"/>
  <c r="AB18" i="67"/>
  <c r="AB59" i="67" s="1"/>
  <c r="T18" i="67"/>
  <c r="T59" i="67" s="1"/>
  <c r="T92" i="67"/>
  <c r="AB24" i="67"/>
  <c r="AB60" i="67" s="1"/>
  <c r="U7" i="67"/>
  <c r="U58" i="67" s="1"/>
  <c r="D11" i="68"/>
  <c r="D7" i="68" s="1"/>
  <c r="K12" i="68"/>
  <c r="K11" i="68" s="1"/>
  <c r="K7" i="68" s="1"/>
  <c r="U18" i="67"/>
  <c r="U59" i="67" s="1"/>
  <c r="U92" i="67"/>
  <c r="K19" i="66"/>
  <c r="R92" i="67"/>
  <c r="R18" i="67"/>
  <c r="R59" i="67" s="1"/>
  <c r="AD579" i="3"/>
  <c r="AD425" i="3"/>
  <c r="I562" i="3"/>
  <c r="I627" i="3" s="1"/>
  <c r="M391" i="3"/>
  <c r="C4" i="5"/>
  <c r="AC568" i="3"/>
  <c r="AC629" i="3" s="1"/>
  <c r="H559" i="3"/>
  <c r="H626" i="3" s="1"/>
  <c r="R383" i="3"/>
  <c r="G625" i="65"/>
  <c r="G624" i="65" s="1"/>
  <c r="G660" i="65" s="1"/>
  <c r="T4" i="65"/>
  <c r="AD349" i="3"/>
  <c r="U455" i="65"/>
  <c r="U453" i="65" s="1"/>
  <c r="D4" i="65"/>
  <c r="G399" i="3"/>
  <c r="F297" i="2"/>
  <c r="F4" i="2" s="1"/>
  <c r="G561" i="3"/>
  <c r="G559" i="3" s="1"/>
  <c r="G626" i="3" s="1"/>
  <c r="G383" i="3"/>
  <c r="AB367" i="3"/>
  <c r="AB558" i="3" s="1"/>
  <c r="D367" i="3"/>
  <c r="D558" i="3" s="1"/>
  <c r="O367" i="3"/>
  <c r="O558" i="3" s="1"/>
  <c r="Q367" i="3"/>
  <c r="Q558" i="3" s="1"/>
  <c r="AD299" i="2"/>
  <c r="AD557" i="2" s="1"/>
  <c r="AD556" i="2" s="1"/>
  <c r="K349" i="3"/>
  <c r="E557" i="2"/>
  <c r="E556" i="2" s="1"/>
  <c r="O4" i="2"/>
  <c r="H298" i="2"/>
  <c r="H297" i="2" s="1"/>
  <c r="N298" i="2"/>
  <c r="N297" i="2" s="1"/>
  <c r="T298" i="2"/>
  <c r="T297" i="2" s="1"/>
  <c r="X298" i="2"/>
  <c r="X297" i="2" s="1"/>
  <c r="K298" i="2"/>
  <c r="K297" i="2" s="1"/>
  <c r="K4" i="2" s="1"/>
  <c r="D349" i="3"/>
  <c r="D299" i="3" s="1"/>
  <c r="Y349" i="3"/>
  <c r="I349" i="3"/>
  <c r="U557" i="2"/>
  <c r="U556" i="2" s="1"/>
  <c r="U298" i="2"/>
  <c r="U297" i="2" s="1"/>
  <c r="V567" i="3"/>
  <c r="V565" i="3" s="1"/>
  <c r="V628" i="3" s="1"/>
  <c r="V399" i="3"/>
  <c r="H567" i="3"/>
  <c r="H565" i="3" s="1"/>
  <c r="H628" i="3" s="1"/>
  <c r="H399" i="3"/>
  <c r="J298" i="2"/>
  <c r="J297" i="2" s="1"/>
  <c r="J4" i="2" s="1"/>
  <c r="E624" i="5"/>
  <c r="E660" i="5" s="1"/>
  <c r="E85" i="44" s="1"/>
  <c r="Q555" i="5"/>
  <c r="I4" i="65"/>
  <c r="W455" i="65"/>
  <c r="W453" i="65" s="1"/>
  <c r="AC559" i="3"/>
  <c r="AC626" i="3" s="1"/>
  <c r="U301" i="3"/>
  <c r="U300" i="3" s="1"/>
  <c r="U299" i="3" s="1"/>
  <c r="U557" i="3" s="1"/>
  <c r="I391" i="3"/>
  <c r="Q565" i="3"/>
  <c r="Q628" i="3" s="1"/>
  <c r="G367" i="3"/>
  <c r="G558" i="3" s="1"/>
  <c r="Y367" i="3"/>
  <c r="Y558" i="3" s="1"/>
  <c r="Q4" i="1"/>
  <c r="Y4" i="2"/>
  <c r="X455" i="65"/>
  <c r="X453" i="65" s="1"/>
  <c r="AC383" i="3"/>
  <c r="S349" i="3"/>
  <c r="AA301" i="3"/>
  <c r="AA300" i="3" s="1"/>
  <c r="AA299" i="3" s="1"/>
  <c r="L391" i="3"/>
  <c r="P407" i="3"/>
  <c r="P570" i="3"/>
  <c r="P568" i="3" s="1"/>
  <c r="P629" i="3" s="1"/>
  <c r="T567" i="3"/>
  <c r="T565" i="3" s="1"/>
  <c r="T628" i="3" s="1"/>
  <c r="T399" i="3"/>
  <c r="Q624" i="5"/>
  <c r="Q660" i="5" s="1"/>
  <c r="Q85" i="44" s="1"/>
  <c r="Q455" i="65"/>
  <c r="Q453" i="65" s="1"/>
  <c r="H383" i="3"/>
  <c r="N349" i="3"/>
  <c r="X399" i="3"/>
  <c r="AD4" i="1"/>
  <c r="J570" i="3"/>
  <c r="J568" i="3" s="1"/>
  <c r="J629" i="3" s="1"/>
  <c r="J407" i="3"/>
  <c r="C567" i="3"/>
  <c r="C565" i="3" s="1"/>
  <c r="C628" i="3" s="1"/>
  <c r="C399" i="3"/>
  <c r="G524" i="1"/>
  <c r="Q524" i="1"/>
  <c r="W71" i="44"/>
  <c r="S257" i="1"/>
  <c r="S191" i="1" s="1"/>
  <c r="S4" i="1" s="1"/>
  <c r="N191" i="1"/>
  <c r="Q613" i="1"/>
  <c r="Q659" i="1" s="1"/>
  <c r="Q66" i="44" s="1"/>
  <c r="Q71" i="44" s="1"/>
  <c r="U269" i="3"/>
  <c r="U543" i="3" s="1"/>
  <c r="P617" i="1"/>
  <c r="P613" i="1" s="1"/>
  <c r="P659" i="1" s="1"/>
  <c r="P66" i="44" s="1"/>
  <c r="P71" i="44" s="1"/>
  <c r="P524" i="1"/>
  <c r="G613" i="1"/>
  <c r="G659" i="1" s="1"/>
  <c r="G66" i="44" s="1"/>
  <c r="Q269" i="3"/>
  <c r="E257" i="1"/>
  <c r="E191" i="1" s="1"/>
  <c r="AC71" i="44"/>
  <c r="U613" i="1"/>
  <c r="U659" i="1" s="1"/>
  <c r="U66" i="44" s="1"/>
  <c r="U71" i="44" s="1"/>
  <c r="AC524" i="1"/>
  <c r="J617" i="1"/>
  <c r="J613" i="1" s="1"/>
  <c r="J659" i="1" s="1"/>
  <c r="J66" i="44" s="1"/>
  <c r="J524" i="1"/>
  <c r="I524" i="1"/>
  <c r="N524" i="1"/>
  <c r="N613" i="1"/>
  <c r="N659" i="1" s="1"/>
  <c r="N66" i="44" s="1"/>
  <c r="N71" i="44" s="1"/>
  <c r="AD269" i="3"/>
  <c r="AD543" i="3" s="1"/>
  <c r="AD541" i="3" s="1"/>
  <c r="AD617" i="3" s="1"/>
  <c r="X269" i="3"/>
  <c r="I613" i="1"/>
  <c r="I659" i="1" s="1"/>
  <c r="I66" i="44" s="1"/>
  <c r="V613" i="1"/>
  <c r="V659" i="1" s="1"/>
  <c r="V66" i="44" s="1"/>
  <c r="V71" i="44" s="1"/>
  <c r="AE524" i="1"/>
  <c r="M524" i="1"/>
  <c r="O524" i="1"/>
  <c r="F269" i="3"/>
  <c r="F543" i="3" s="1"/>
  <c r="AD524" i="1"/>
  <c r="H613" i="1"/>
  <c r="H659" i="1" s="1"/>
  <c r="H66" i="44" s="1"/>
  <c r="J191" i="1"/>
  <c r="J4" i="1" s="1"/>
  <c r="S613" i="1"/>
  <c r="S659" i="1" s="1"/>
  <c r="S66" i="44" s="1"/>
  <c r="S71" i="44" s="1"/>
  <c r="F524" i="1"/>
  <c r="H191" i="1"/>
  <c r="F191" i="1"/>
  <c r="U191" i="1"/>
  <c r="H524" i="1"/>
  <c r="R615" i="1"/>
  <c r="S524" i="1"/>
  <c r="AE71" i="44"/>
  <c r="D71" i="44"/>
  <c r="U524" i="5"/>
  <c r="J615" i="5"/>
  <c r="J613" i="5" s="1"/>
  <c r="J659" i="5" s="1"/>
  <c r="J65" i="44" s="1"/>
  <c r="J524" i="5"/>
  <c r="AC191" i="5"/>
  <c r="AC4" i="5" s="1"/>
  <c r="X4" i="5"/>
  <c r="S4" i="5"/>
  <c r="AB191" i="5"/>
  <c r="C524" i="5"/>
  <c r="AA4" i="5"/>
  <c r="L4" i="5"/>
  <c r="E617" i="1"/>
  <c r="E613" i="1" s="1"/>
  <c r="E524" i="1"/>
  <c r="E455" i="1" s="1"/>
  <c r="L4" i="1"/>
  <c r="T543" i="1"/>
  <c r="T541" i="1" s="1"/>
  <c r="T257" i="1"/>
  <c r="T191" i="1" s="1"/>
  <c r="X599" i="39"/>
  <c r="X597" i="39" s="1"/>
  <c r="S658" i="39"/>
  <c r="S599" i="39"/>
  <c r="S597" i="39" s="1"/>
  <c r="I658" i="39"/>
  <c r="I599" i="39"/>
  <c r="I597" i="39" s="1"/>
  <c r="AB610" i="39"/>
  <c r="AB604" i="39" s="1"/>
  <c r="AB471" i="39"/>
  <c r="AB455" i="39" s="1"/>
  <c r="AB453" i="39" s="1"/>
  <c r="U610" i="39"/>
  <c r="U604" i="39" s="1"/>
  <c r="U471" i="39"/>
  <c r="U455" i="39" s="1"/>
  <c r="U453" i="39" s="1"/>
  <c r="V658" i="39"/>
  <c r="V599" i="39"/>
  <c r="V597" i="39" s="1"/>
  <c r="I509" i="3"/>
  <c r="I508" i="3" s="1"/>
  <c r="I610" i="3" s="1"/>
  <c r="I160" i="3"/>
  <c r="O599" i="41"/>
  <c r="O597" i="41" s="1"/>
  <c r="D471" i="5"/>
  <c r="Z160" i="3"/>
  <c r="Z509" i="3"/>
  <c r="Z508" i="3" s="1"/>
  <c r="Z610" i="3" s="1"/>
  <c r="T516" i="3"/>
  <c r="T515" i="3" s="1"/>
  <c r="T611" i="3" s="1"/>
  <c r="T173" i="3"/>
  <c r="K471" i="5"/>
  <c r="H455" i="5"/>
  <c r="D604" i="5"/>
  <c r="D658" i="5" s="1"/>
  <c r="D45" i="44" s="1"/>
  <c r="Z610" i="39"/>
  <c r="Z604" i="39" s="1"/>
  <c r="Z471" i="39"/>
  <c r="Z455" i="39" s="1"/>
  <c r="Z453" i="39" s="1"/>
  <c r="F509" i="3"/>
  <c r="F508" i="3" s="1"/>
  <c r="F610" i="3" s="1"/>
  <c r="F160" i="3"/>
  <c r="AD509" i="3"/>
  <c r="AD508" i="3" s="1"/>
  <c r="AD610" i="3" s="1"/>
  <c r="AD160" i="3"/>
  <c r="G5" i="3"/>
  <c r="R5" i="1"/>
  <c r="H600" i="1"/>
  <c r="H657" i="1" s="1"/>
  <c r="AB5" i="2"/>
  <c r="T5" i="1"/>
  <c r="R5" i="5"/>
  <c r="U5" i="2"/>
  <c r="P5" i="5"/>
  <c r="Y456" i="1"/>
  <c r="H5" i="1"/>
  <c r="D5" i="5"/>
  <c r="D4" i="5" s="1"/>
  <c r="U5" i="1"/>
  <c r="W5" i="3"/>
  <c r="Y5" i="1"/>
  <c r="Y4" i="1" s="1"/>
  <c r="AC600" i="1"/>
  <c r="AC657" i="1" s="1"/>
  <c r="V601" i="1"/>
  <c r="V600" i="1" s="1"/>
  <c r="V456" i="1"/>
  <c r="V455" i="1" s="1"/>
  <c r="V453" i="1" s="1"/>
  <c r="AC456" i="1"/>
  <c r="Z456" i="1"/>
  <c r="S600" i="5"/>
  <c r="S657" i="5" s="1"/>
  <c r="K5" i="5"/>
  <c r="AE5" i="2"/>
  <c r="F456" i="2"/>
  <c r="F601" i="2"/>
  <c r="F600" i="2" s="1"/>
  <c r="K5" i="3"/>
  <c r="I600" i="2"/>
  <c r="T5" i="3"/>
  <c r="I456" i="2"/>
  <c r="I5" i="2"/>
  <c r="I4" i="2" s="1"/>
  <c r="AD601" i="1"/>
  <c r="AD600" i="1" s="1"/>
  <c r="AD456" i="1"/>
  <c r="Q601" i="1"/>
  <c r="Q600" i="1" s="1"/>
  <c r="Q657" i="1" s="1"/>
  <c r="Q456" i="1"/>
  <c r="V5" i="3"/>
  <c r="H456" i="1"/>
  <c r="W579" i="3"/>
  <c r="W425" i="3"/>
  <c r="K571" i="3"/>
  <c r="K630" i="3" s="1"/>
  <c r="AE391" i="3"/>
  <c r="AD301" i="3"/>
  <c r="AD300" i="3" s="1"/>
  <c r="AD299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71" i="44" s="1"/>
  <c r="AB524" i="1"/>
  <c r="V301" i="3"/>
  <c r="V300" i="3" s="1"/>
  <c r="K415" i="3"/>
  <c r="F301" i="3"/>
  <c r="F300" i="3" s="1"/>
  <c r="Z615" i="1"/>
  <c r="Z613" i="1" s="1"/>
  <c r="Z659" i="1" s="1"/>
  <c r="Z66" i="44" s="1"/>
  <c r="Z524" i="1"/>
  <c r="H579" i="3"/>
  <c r="H425" i="3"/>
  <c r="AA71" i="44"/>
  <c r="G577" i="3"/>
  <c r="G425" i="3"/>
  <c r="P577" i="3"/>
  <c r="P425" i="3"/>
  <c r="C71" i="44"/>
  <c r="O71" i="44"/>
  <c r="O349" i="3"/>
  <c r="C455" i="65"/>
  <c r="C453" i="65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R564" i="3"/>
  <c r="R562" i="3" s="1"/>
  <c r="R627" i="3" s="1"/>
  <c r="R391" i="3"/>
  <c r="O122" i="3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T122" i="3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U577" i="3"/>
  <c r="U425" i="3"/>
  <c r="AD486" i="3"/>
  <c r="AD478" i="3" s="1"/>
  <c r="AD122" i="3"/>
  <c r="AE30" i="67" s="1"/>
  <c r="V516" i="3"/>
  <c r="V515" i="3" s="1"/>
  <c r="V611" i="3" s="1"/>
  <c r="V173" i="3"/>
  <c r="W31" i="67" s="1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Y541" i="3" s="1"/>
  <c r="Y617" i="3" s="1"/>
  <c r="Y257" i="3"/>
  <c r="Z94" i="67" s="1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Q486" i="3"/>
  <c r="Q478" i="3" s="1"/>
  <c r="Q122" i="3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G257" i="3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257" i="3"/>
  <c r="W561" i="3"/>
  <c r="W559" i="3" s="1"/>
  <c r="W626" i="3" s="1"/>
  <c r="W383" i="3"/>
  <c r="F542" i="3"/>
  <c r="F541" i="3" s="1"/>
  <c r="F617" i="3" s="1"/>
  <c r="F257" i="3"/>
  <c r="M542" i="3"/>
  <c r="M541" i="3" s="1"/>
  <c r="M617" i="3" s="1"/>
  <c r="M257" i="3"/>
  <c r="N94" i="67" s="1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AA579" i="3"/>
  <c r="AA425" i="3"/>
  <c r="F516" i="3"/>
  <c r="F515" i="3" s="1"/>
  <c r="F173" i="3"/>
  <c r="F111" i="3" s="1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R299" i="3" s="1"/>
  <c r="R298" i="3" s="1"/>
  <c r="E349" i="3"/>
  <c r="L269" i="3"/>
  <c r="L543" i="3" s="1"/>
  <c r="AA516" i="3"/>
  <c r="AA515" i="3" s="1"/>
  <c r="AA611" i="3" s="1"/>
  <c r="AA173" i="3"/>
  <c r="E173" i="3"/>
  <c r="F31" i="67" s="1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U541" i="3" s="1"/>
  <c r="U617" i="3" s="1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R509" i="3"/>
  <c r="R508" i="3" s="1"/>
  <c r="R160" i="3"/>
  <c r="R577" i="3"/>
  <c r="R425" i="3"/>
  <c r="I577" i="3"/>
  <c r="I425" i="3"/>
  <c r="Y122" i="3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U94" i="67" s="1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Q173" i="3"/>
  <c r="Q516" i="3"/>
  <c r="Q515" i="3" s="1"/>
  <c r="Q611" i="3" s="1"/>
  <c r="AB122" i="3"/>
  <c r="J518" i="3"/>
  <c r="J515" i="3" s="1"/>
  <c r="J611" i="3" s="1"/>
  <c r="J173" i="3"/>
  <c r="K31" i="67" s="1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V299" i="3" s="1"/>
  <c r="V298" i="3" s="1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M531" i="3"/>
  <c r="M530" i="3" s="1"/>
  <c r="M615" i="3" s="1"/>
  <c r="M216" i="3"/>
  <c r="AC542" i="3"/>
  <c r="AC541" i="3" s="1"/>
  <c r="AC617" i="3" s="1"/>
  <c r="AC257" i="3"/>
  <c r="AD94" i="67" s="1"/>
  <c r="N301" i="3"/>
  <c r="N300" i="3" s="1"/>
  <c r="I301" i="3"/>
  <c r="I300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S455" i="65"/>
  <c r="S453" i="65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G299" i="3" s="1"/>
  <c r="C542" i="3"/>
  <c r="C541" i="3" s="1"/>
  <c r="C617" i="3" s="1"/>
  <c r="C257" i="3"/>
  <c r="D94" i="67" s="1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AA257" i="3"/>
  <c r="AB94" i="67" s="1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H257" i="3"/>
  <c r="I94" i="67" s="1"/>
  <c r="H542" i="3"/>
  <c r="H541" i="3" s="1"/>
  <c r="H617" i="3" s="1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E94" i="67" s="1"/>
  <c r="W542" i="3"/>
  <c r="W541" i="3" s="1"/>
  <c r="W617" i="3" s="1"/>
  <c r="W257" i="3"/>
  <c r="X94" i="67" s="1"/>
  <c r="X301" i="3"/>
  <c r="X300" i="3" s="1"/>
  <c r="Q573" i="3"/>
  <c r="Q571" i="3" s="1"/>
  <c r="Q630" i="3" s="1"/>
  <c r="Q415" i="3"/>
  <c r="Y301" i="3"/>
  <c r="Y300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G455" i="65"/>
  <c r="G453" i="65" s="1"/>
  <c r="AE455" i="65"/>
  <c r="AE453" i="65" s="1"/>
  <c r="Q657" i="65"/>
  <c r="Q656" i="65" s="1"/>
  <c r="Q654" i="65" s="1"/>
  <c r="Q599" i="65"/>
  <c r="Q597" i="65" s="1"/>
  <c r="G657" i="65"/>
  <c r="AE657" i="65"/>
  <c r="AE656" i="65" s="1"/>
  <c r="AE654" i="65" s="1"/>
  <c r="AE599" i="65"/>
  <c r="J625" i="65"/>
  <c r="J624" i="65" s="1"/>
  <c r="J660" i="65" s="1"/>
  <c r="J555" i="65"/>
  <c r="J455" i="65" s="1"/>
  <c r="I455" i="65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J599" i="65"/>
  <c r="H625" i="65"/>
  <c r="H624" i="65" s="1"/>
  <c r="H660" i="65" s="1"/>
  <c r="H555" i="65"/>
  <c r="H455" i="65" s="1"/>
  <c r="H453" i="65" s="1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599" i="65"/>
  <c r="AC657" i="65"/>
  <c r="AC656" i="65" s="1"/>
  <c r="AC654" i="65" s="1"/>
  <c r="AC599" i="65"/>
  <c r="AC597" i="65" s="1"/>
  <c r="S657" i="65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657" i="65"/>
  <c r="T656" i="65" s="1"/>
  <c r="Y601" i="2"/>
  <c r="Y600" i="2" s="1"/>
  <c r="Y657" i="2" s="1"/>
  <c r="Y456" i="2"/>
  <c r="J456" i="5"/>
  <c r="S456" i="5"/>
  <c r="S455" i="5" s="1"/>
  <c r="S453" i="5" s="1"/>
  <c r="M298" i="2"/>
  <c r="M297" i="2" s="1"/>
  <c r="M4" i="2" s="1"/>
  <c r="M557" i="2"/>
  <c r="M556" i="2" s="1"/>
  <c r="AC4" i="1"/>
  <c r="S112" i="44"/>
  <c r="X613" i="1"/>
  <c r="X659" i="1" s="1"/>
  <c r="X66" i="44" s="1"/>
  <c r="X71" i="44" s="1"/>
  <c r="K4" i="5"/>
  <c r="AC456" i="5"/>
  <c r="AC455" i="5" s="1"/>
  <c r="O5" i="5"/>
  <c r="O4" i="5" s="1"/>
  <c r="AE557" i="2"/>
  <c r="AE556" i="2" s="1"/>
  <c r="AE298" i="2"/>
  <c r="AE297" i="2" s="1"/>
  <c r="D34" i="66" s="1"/>
  <c r="K34" i="66" s="1"/>
  <c r="AE601" i="1"/>
  <c r="AE600" i="1" s="1"/>
  <c r="AE456" i="1"/>
  <c r="AE455" i="1" s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G455" i="5" s="1"/>
  <c r="H657" i="5"/>
  <c r="H599" i="5"/>
  <c r="I657" i="2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I625" i="2"/>
  <c r="I624" i="2" s="1"/>
  <c r="I660" i="2" s="1"/>
  <c r="I555" i="2"/>
  <c r="I601" i="5"/>
  <c r="I600" i="5" s="1"/>
  <c r="I456" i="5"/>
  <c r="I455" i="5" s="1"/>
  <c r="P557" i="2"/>
  <c r="P556" i="2" s="1"/>
  <c r="P298" i="2"/>
  <c r="P297" i="2" s="1"/>
  <c r="AB456" i="3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Y71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Z455" i="5" s="1"/>
  <c r="L601" i="1"/>
  <c r="L600" i="1" s="1"/>
  <c r="L456" i="1"/>
  <c r="AE601" i="5"/>
  <c r="AE600" i="5" s="1"/>
  <c r="AE456" i="5"/>
  <c r="AE455" i="5" s="1"/>
  <c r="K601" i="3"/>
  <c r="K600" i="3" s="1"/>
  <c r="K456" i="3"/>
  <c r="U601" i="2"/>
  <c r="U600" i="2" s="1"/>
  <c r="U456" i="2"/>
  <c r="AA601" i="2"/>
  <c r="AA600" i="2" s="1"/>
  <c r="AA456" i="2"/>
  <c r="N657" i="5"/>
  <c r="N599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555" i="2"/>
  <c r="G601" i="2"/>
  <c r="G600" i="2" s="1"/>
  <c r="G456" i="2"/>
  <c r="F601" i="3"/>
  <c r="F600" i="3" s="1"/>
  <c r="F456" i="3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X625" i="2"/>
  <c r="X624" i="2" s="1"/>
  <c r="X660" i="2" s="1"/>
  <c r="X555" i="2"/>
  <c r="Y625" i="2"/>
  <c r="Y624" i="2" s="1"/>
  <c r="Y660" i="2" s="1"/>
  <c r="K658" i="41"/>
  <c r="K599" i="41"/>
  <c r="K597" i="41" s="1"/>
  <c r="E658" i="40"/>
  <c r="E599" i="40"/>
  <c r="E597" i="40" s="1"/>
  <c r="Y658" i="39"/>
  <c r="Y599" i="39"/>
  <c r="Y597" i="39" s="1"/>
  <c r="E625" i="2"/>
  <c r="E624" i="2" s="1"/>
  <c r="E660" i="2" s="1"/>
  <c r="E555" i="2"/>
  <c r="L456" i="5"/>
  <c r="L455" i="5" s="1"/>
  <c r="C601" i="2"/>
  <c r="C600" i="2" s="1"/>
  <c r="C456" i="2"/>
  <c r="Q601" i="5"/>
  <c r="Q600" i="5" s="1"/>
  <c r="Q456" i="5"/>
  <c r="Q455" i="5" s="1"/>
  <c r="F4" i="1"/>
  <c r="R601" i="2"/>
  <c r="R600" i="2" s="1"/>
  <c r="R456" i="2"/>
  <c r="N4" i="1"/>
  <c r="L5" i="2"/>
  <c r="T5" i="2"/>
  <c r="T4" i="2" s="1"/>
  <c r="T5" i="5"/>
  <c r="T4" i="5" s="1"/>
  <c r="H5" i="2"/>
  <c r="R601" i="5"/>
  <c r="R600" i="5" s="1"/>
  <c r="R456" i="5"/>
  <c r="R455" i="5" s="1"/>
  <c r="J601" i="1"/>
  <c r="J600" i="1" s="1"/>
  <c r="J456" i="1"/>
  <c r="J455" i="1" s="1"/>
  <c r="C658" i="39"/>
  <c r="C599" i="39"/>
  <c r="C597" i="39" s="1"/>
  <c r="H658" i="40"/>
  <c r="H599" i="40"/>
  <c r="H597" i="40" s="1"/>
  <c r="S625" i="2"/>
  <c r="S624" i="2" s="1"/>
  <c r="S660" i="2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K656" i="39"/>
  <c r="K48" i="44"/>
  <c r="L557" i="2"/>
  <c r="L556" i="2" s="1"/>
  <c r="L298" i="2"/>
  <c r="L297" i="2" s="1"/>
  <c r="D601" i="1"/>
  <c r="D600" i="1" s="1"/>
  <c r="D456" i="1"/>
  <c r="D455" i="1" s="1"/>
  <c r="AB600" i="3"/>
  <c r="AC599" i="1"/>
  <c r="X601" i="5"/>
  <c r="X600" i="5" s="1"/>
  <c r="X456" i="5"/>
  <c r="X455" i="5" s="1"/>
  <c r="X453" i="5" s="1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K455" i="1" s="1"/>
  <c r="Q656" i="41"/>
  <c r="Q50" i="44"/>
  <c r="I656" i="40"/>
  <c r="I49" i="44"/>
  <c r="I656" i="39"/>
  <c r="I48" i="44"/>
  <c r="N5" i="2"/>
  <c r="C557" i="2"/>
  <c r="C556" i="2" s="1"/>
  <c r="C298" i="2"/>
  <c r="C297" i="2" s="1"/>
  <c r="E601" i="3"/>
  <c r="E600" i="3" s="1"/>
  <c r="E456" i="3"/>
  <c r="AD601" i="3"/>
  <c r="AD600" i="3" s="1"/>
  <c r="AD456" i="3"/>
  <c r="AD625" i="2"/>
  <c r="AD624" i="2" s="1"/>
  <c r="AD660" i="2" s="1"/>
  <c r="AD555" i="2"/>
  <c r="K456" i="5"/>
  <c r="K455" i="5" s="1"/>
  <c r="Z625" i="2"/>
  <c r="Z624" i="2" s="1"/>
  <c r="Z660" i="2" s="1"/>
  <c r="Z555" i="2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F625" i="2"/>
  <c r="F624" i="2" s="1"/>
  <c r="F660" i="2" s="1"/>
  <c r="F555" i="2"/>
  <c r="F455" i="2" s="1"/>
  <c r="X5" i="2"/>
  <c r="V625" i="2"/>
  <c r="V624" i="2" s="1"/>
  <c r="V660" i="2" s="1"/>
  <c r="V555" i="2"/>
  <c r="O656" i="40"/>
  <c r="O49" i="44"/>
  <c r="S656" i="40"/>
  <c r="S49" i="44"/>
  <c r="O656" i="39"/>
  <c r="O48" i="44"/>
  <c r="V601" i="2"/>
  <c r="V600" i="2" s="1"/>
  <c r="V456" i="2"/>
  <c r="R557" i="3"/>
  <c r="R556" i="3" s="1"/>
  <c r="G601" i="1"/>
  <c r="G600" i="1" s="1"/>
  <c r="G456" i="1"/>
  <c r="G455" i="1" s="1"/>
  <c r="D557" i="2"/>
  <c r="D556" i="2" s="1"/>
  <c r="D298" i="2"/>
  <c r="D297" i="2" s="1"/>
  <c r="D4" i="2" s="1"/>
  <c r="J601" i="3"/>
  <c r="J600" i="3" s="1"/>
  <c r="J456" i="3"/>
  <c r="AD5" i="3"/>
  <c r="E5" i="5"/>
  <c r="E4" i="5" s="1"/>
  <c r="X658" i="41"/>
  <c r="X599" i="41"/>
  <c r="X597" i="41" s="1"/>
  <c r="G658" i="40"/>
  <c r="G599" i="40"/>
  <c r="G597" i="40" s="1"/>
  <c r="Y658" i="41"/>
  <c r="Y599" i="41"/>
  <c r="Y597" i="41" s="1"/>
  <c r="L600" i="5"/>
  <c r="Y657" i="1"/>
  <c r="AA5" i="3"/>
  <c r="F601" i="1"/>
  <c r="F600" i="1" s="1"/>
  <c r="F456" i="1"/>
  <c r="AE456" i="2"/>
  <c r="Q625" i="2"/>
  <c r="Q624" i="2" s="1"/>
  <c r="Q660" i="2" s="1"/>
  <c r="Q555" i="2"/>
  <c r="AD657" i="1"/>
  <c r="AB625" i="2"/>
  <c r="AB624" i="2" s="1"/>
  <c r="AB660" i="2" s="1"/>
  <c r="AB555" i="2"/>
  <c r="P656" i="40"/>
  <c r="P49" i="44"/>
  <c r="Z656" i="40"/>
  <c r="Z49" i="44"/>
  <c r="J656" i="39"/>
  <c r="J48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W455" i="5" s="1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84" i="44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T455" i="5" s="1"/>
  <c r="AB4" i="1"/>
  <c r="P601" i="5"/>
  <c r="P600" i="5" s="1"/>
  <c r="P456" i="5"/>
  <c r="P455" i="5" s="1"/>
  <c r="AA601" i="5"/>
  <c r="AA600" i="5" s="1"/>
  <c r="AA456" i="5"/>
  <c r="AA455" i="5" s="1"/>
  <c r="AA453" i="5" s="1"/>
  <c r="Y601" i="3"/>
  <c r="Y600" i="3" s="1"/>
  <c r="Y456" i="3"/>
  <c r="P5" i="3"/>
  <c r="K71" i="44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H4" i="5"/>
  <c r="J625" i="2"/>
  <c r="J624" i="2" s="1"/>
  <c r="J660" i="2" s="1"/>
  <c r="J555" i="2"/>
  <c r="AC600" i="5"/>
  <c r="C601" i="5"/>
  <c r="C600" i="5" s="1"/>
  <c r="C456" i="5"/>
  <c r="C455" i="5" s="1"/>
  <c r="C453" i="5" s="1"/>
  <c r="F5" i="5"/>
  <c r="F4" i="5" s="1"/>
  <c r="U658" i="41"/>
  <c r="U599" i="41"/>
  <c r="U597" i="41" s="1"/>
  <c r="Z4" i="2"/>
  <c r="U601" i="1"/>
  <c r="U600" i="1" s="1"/>
  <c r="U456" i="1"/>
  <c r="U455" i="1" s="1"/>
  <c r="W601" i="1"/>
  <c r="W600" i="1" s="1"/>
  <c r="W456" i="1"/>
  <c r="W455" i="1" s="1"/>
  <c r="O601" i="5"/>
  <c r="O600" i="5" s="1"/>
  <c r="O456" i="5"/>
  <c r="Z71" i="44"/>
  <c r="E601" i="5"/>
  <c r="E600" i="5" s="1"/>
  <c r="E456" i="5"/>
  <c r="E455" i="5" s="1"/>
  <c r="K600" i="5"/>
  <c r="Q658" i="40"/>
  <c r="Q599" i="40"/>
  <c r="Q597" i="40" s="1"/>
  <c r="M601" i="5"/>
  <c r="M600" i="5" s="1"/>
  <c r="M456" i="5"/>
  <c r="I455" i="1"/>
  <c r="I453" i="1" s="1"/>
  <c r="V4" i="2"/>
  <c r="R5" i="3"/>
  <c r="L601" i="3"/>
  <c r="L600" i="3" s="1"/>
  <c r="L456" i="3"/>
  <c r="C601" i="1"/>
  <c r="C600" i="1" s="1"/>
  <c r="C456" i="1"/>
  <c r="U5" i="5"/>
  <c r="U4" i="5" s="1"/>
  <c r="AD601" i="5"/>
  <c r="AD600" i="5" s="1"/>
  <c r="AD456" i="5"/>
  <c r="AD455" i="5" s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P4" i="1" s="1"/>
  <c r="V455" i="5"/>
  <c r="AA601" i="3"/>
  <c r="AA600" i="3" s="1"/>
  <c r="AA456" i="3"/>
  <c r="AE600" i="2"/>
  <c r="AA601" i="1"/>
  <c r="AA600" i="1" s="1"/>
  <c r="AA456" i="1"/>
  <c r="AA455" i="1" s="1"/>
  <c r="X4" i="1"/>
  <c r="W5" i="2"/>
  <c r="W5" i="5"/>
  <c r="W4" i="5" s="1"/>
  <c r="AB5" i="5"/>
  <c r="AE5" i="5"/>
  <c r="C5" i="2"/>
  <c r="AA5" i="2"/>
  <c r="S4" i="2"/>
  <c r="AA5" i="1"/>
  <c r="N601" i="3"/>
  <c r="N600" i="3" s="1"/>
  <c r="N456" i="3"/>
  <c r="E601" i="2"/>
  <c r="E600" i="2" s="1"/>
  <c r="E456" i="2"/>
  <c r="K601" i="2"/>
  <c r="K600" i="2" s="1"/>
  <c r="K456" i="2"/>
  <c r="Q601" i="2"/>
  <c r="Q600" i="2" s="1"/>
  <c r="Q456" i="2"/>
  <c r="L5" i="3"/>
  <c r="X524" i="1"/>
  <c r="Y601" i="5"/>
  <c r="Y600" i="5" s="1"/>
  <c r="Y456" i="5"/>
  <c r="Y455" i="5" s="1"/>
  <c r="D601" i="5"/>
  <c r="D600" i="5" s="1"/>
  <c r="D456" i="5"/>
  <c r="D455" i="5" s="1"/>
  <c r="AE658" i="39"/>
  <c r="AE599" i="39"/>
  <c r="AE597" i="39" s="1"/>
  <c r="W456" i="3"/>
  <c r="T601" i="3"/>
  <c r="U601" i="3"/>
  <c r="U600" i="3" s="1"/>
  <c r="U456" i="3"/>
  <c r="AB601" i="1"/>
  <c r="AB600" i="1" s="1"/>
  <c r="AB456" i="1"/>
  <c r="E657" i="1"/>
  <c r="P658" i="41"/>
  <c r="P599" i="41"/>
  <c r="P597" i="41" s="1"/>
  <c r="AC656" i="40"/>
  <c r="AC49" i="44"/>
  <c r="S656" i="39"/>
  <c r="S48" i="44"/>
  <c r="T601" i="1"/>
  <c r="T600" i="1" s="1"/>
  <c r="T456" i="1"/>
  <c r="V557" i="3"/>
  <c r="V556" i="3" s="1"/>
  <c r="M4" i="1"/>
  <c r="Y5" i="5"/>
  <c r="Y4" i="5" s="1"/>
  <c r="I5" i="5"/>
  <c r="I4" i="5" s="1"/>
  <c r="H625" i="2"/>
  <c r="H624" i="2" s="1"/>
  <c r="H660" i="2" s="1"/>
  <c r="H555" i="2"/>
  <c r="O601" i="1"/>
  <c r="O600" i="1" s="1"/>
  <c r="O456" i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L71" i="44" s="1"/>
  <c r="Z657" i="1"/>
  <c r="Z599" i="1"/>
  <c r="O601" i="2"/>
  <c r="O600" i="2" s="1"/>
  <c r="O456" i="2"/>
  <c r="N625" i="2"/>
  <c r="N624" i="2" s="1"/>
  <c r="N660" i="2" s="1"/>
  <c r="N555" i="2"/>
  <c r="F601" i="5"/>
  <c r="F600" i="5" s="1"/>
  <c r="F456" i="5"/>
  <c r="F455" i="5" s="1"/>
  <c r="O656" i="41"/>
  <c r="O50" i="44"/>
  <c r="L656" i="40"/>
  <c r="L49" i="44"/>
  <c r="V656" i="40"/>
  <c r="V49" i="44"/>
  <c r="V656" i="39"/>
  <c r="V48" i="44"/>
  <c r="F656" i="39"/>
  <c r="F48" i="44"/>
  <c r="M656" i="39"/>
  <c r="M48" i="44"/>
  <c r="G658" i="41"/>
  <c r="G599" i="41"/>
  <c r="G597" i="41" s="1"/>
  <c r="Y524" i="1"/>
  <c r="G5" i="2"/>
  <c r="D601" i="3"/>
  <c r="D600" i="3" s="1"/>
  <c r="Z4" i="5"/>
  <c r="AE658" i="41"/>
  <c r="AE599" i="41"/>
  <c r="AE597" i="41" s="1"/>
  <c r="S601" i="3"/>
  <c r="S600" i="3" s="1"/>
  <c r="S456" i="3"/>
  <c r="I601" i="3"/>
  <c r="I600" i="3" s="1"/>
  <c r="I456" i="3"/>
  <c r="R601" i="1"/>
  <c r="R600" i="1" s="1"/>
  <c r="R456" i="1"/>
  <c r="N455" i="5"/>
  <c r="J5" i="5"/>
  <c r="J4" i="5" s="1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Y656" i="40"/>
  <c r="Y49" i="44"/>
  <c r="N656" i="40"/>
  <c r="N49" i="44"/>
  <c r="AE601" i="3"/>
  <c r="AE600" i="3" s="1"/>
  <c r="AE456" i="3"/>
  <c r="S601" i="1"/>
  <c r="S600" i="1" s="1"/>
  <c r="S456" i="1"/>
  <c r="S455" i="1" s="1"/>
  <c r="F5" i="3"/>
  <c r="Z601" i="2"/>
  <c r="Z600" i="2" s="1"/>
  <c r="Z456" i="2"/>
  <c r="U601" i="5"/>
  <c r="U600" i="5" s="1"/>
  <c r="U456" i="5"/>
  <c r="U455" i="5" s="1"/>
  <c r="L601" i="2"/>
  <c r="L600" i="2" s="1"/>
  <c r="L456" i="2"/>
  <c r="N601" i="1"/>
  <c r="N600" i="1" s="1"/>
  <c r="N456" i="1"/>
  <c r="N455" i="1" s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K555" i="2"/>
  <c r="P601" i="1"/>
  <c r="P600" i="1" s="1"/>
  <c r="P456" i="1"/>
  <c r="P455" i="1" s="1"/>
  <c r="Q5" i="5"/>
  <c r="Q4" i="5" s="1"/>
  <c r="V657" i="5"/>
  <c r="V599" i="5"/>
  <c r="AC5" i="3"/>
  <c r="V657" i="1"/>
  <c r="V599" i="1"/>
  <c r="X601" i="1"/>
  <c r="X600" i="1" s="1"/>
  <c r="X456" i="1"/>
  <c r="D656" i="40"/>
  <c r="D49" i="44"/>
  <c r="AB656" i="40"/>
  <c r="AB49" i="44"/>
  <c r="E656" i="39"/>
  <c r="E48" i="44"/>
  <c r="W656" i="41"/>
  <c r="W50" i="44"/>
  <c r="Q656" i="39"/>
  <c r="Q48" i="44"/>
  <c r="Z2" i="5"/>
  <c r="AD2" i="1"/>
  <c r="M2" i="5"/>
  <c r="W2" i="1"/>
  <c r="Z2" i="1"/>
  <c r="S2" i="5"/>
  <c r="J2" i="1"/>
  <c r="AC2" i="5"/>
  <c r="E2" i="5"/>
  <c r="V2" i="1"/>
  <c r="Q2" i="5"/>
  <c r="C2" i="5"/>
  <c r="Q2" i="1"/>
  <c r="P2" i="1"/>
  <c r="J2" i="5"/>
  <c r="K2" i="5"/>
  <c r="N2" i="5"/>
  <c r="I2" i="1"/>
  <c r="F2" i="5"/>
  <c r="Y2" i="1"/>
  <c r="AE2" i="40"/>
  <c r="AD2" i="5"/>
  <c r="V2" i="5"/>
  <c r="X2" i="5"/>
  <c r="Y2" i="5"/>
  <c r="M2" i="1"/>
  <c r="AA2" i="5"/>
  <c r="D2" i="1"/>
  <c r="AB2" i="1"/>
  <c r="F2" i="1"/>
  <c r="G2" i="1"/>
  <c r="T2" i="5"/>
  <c r="W2" i="5"/>
  <c r="O2" i="5"/>
  <c r="N2" i="1"/>
  <c r="D2" i="5"/>
  <c r="I2" i="5"/>
  <c r="X2" i="1"/>
  <c r="P2" i="5"/>
  <c r="G2" i="5"/>
  <c r="AC2" i="1"/>
  <c r="O2" i="1"/>
  <c r="U2" i="5"/>
  <c r="L2" i="1"/>
  <c r="L2" i="5"/>
  <c r="S2" i="1"/>
  <c r="AC601" i="3" l="1"/>
  <c r="AC600" i="3" s="1"/>
  <c r="AC456" i="3"/>
  <c r="K33" i="66"/>
  <c r="G601" i="3"/>
  <c r="G600" i="3" s="1"/>
  <c r="G456" i="3"/>
  <c r="O601" i="3"/>
  <c r="O600" i="3" s="1"/>
  <c r="O456" i="3"/>
  <c r="V601" i="3"/>
  <c r="V600" i="3" s="1"/>
  <c r="V456" i="3"/>
  <c r="P601" i="3"/>
  <c r="P600" i="3" s="1"/>
  <c r="P456" i="3"/>
  <c r="X601" i="3"/>
  <c r="X600" i="3" s="1"/>
  <c r="X456" i="3"/>
  <c r="H84" i="44"/>
  <c r="H91" i="44" s="1"/>
  <c r="AB84" i="44"/>
  <c r="AB91" i="44" s="1"/>
  <c r="V84" i="44"/>
  <c r="V91" i="44" s="1"/>
  <c r="AD84" i="44"/>
  <c r="AD91" i="44" s="1"/>
  <c r="R9" i="66"/>
  <c r="S9" i="66" s="1"/>
  <c r="R18" i="66"/>
  <c r="S18" i="66" s="1"/>
  <c r="N84" i="44"/>
  <c r="N91" i="44" s="1"/>
  <c r="J84" i="44"/>
  <c r="J91" i="44" s="1"/>
  <c r="U84" i="44"/>
  <c r="U91" i="44" s="1"/>
  <c r="Z84" i="44"/>
  <c r="Z91" i="44" s="1"/>
  <c r="S84" i="44"/>
  <c r="S91" i="44" s="1"/>
  <c r="Y84" i="44"/>
  <c r="Y91" i="44" s="1"/>
  <c r="E84" i="44"/>
  <c r="E91" i="44" s="1"/>
  <c r="T84" i="44"/>
  <c r="T91" i="44" s="1"/>
  <c r="O84" i="44"/>
  <c r="O91" i="44" s="1"/>
  <c r="I84" i="44"/>
  <c r="I91" i="44" s="1"/>
  <c r="R17" i="66"/>
  <c r="S17" i="66" s="1"/>
  <c r="R24" i="66"/>
  <c r="S24" i="66" s="1"/>
  <c r="K84" i="44"/>
  <c r="K91" i="44" s="1"/>
  <c r="Q84" i="44"/>
  <c r="Q91" i="44" s="1"/>
  <c r="F84" i="44"/>
  <c r="F91" i="44" s="1"/>
  <c r="X84" i="44"/>
  <c r="X91" i="44" s="1"/>
  <c r="K4" i="1"/>
  <c r="K96" i="67"/>
  <c r="K95" i="67"/>
  <c r="F96" i="67"/>
  <c r="F95" i="67"/>
  <c r="W96" i="67"/>
  <c r="W95" i="67"/>
  <c r="U24" i="67"/>
  <c r="U60" i="67" s="1"/>
  <c r="X30" i="67"/>
  <c r="U31" i="67"/>
  <c r="N30" i="67"/>
  <c r="H30" i="67"/>
  <c r="AD30" i="67"/>
  <c r="M31" i="67"/>
  <c r="M95" i="67" s="1"/>
  <c r="AC30" i="67"/>
  <c r="AB30" i="67"/>
  <c r="F30" i="67"/>
  <c r="R30" i="67"/>
  <c r="G30" i="67"/>
  <c r="I30" i="67"/>
  <c r="Y30" i="67"/>
  <c r="Z30" i="67"/>
  <c r="P30" i="67"/>
  <c r="T30" i="67"/>
  <c r="O30" i="67"/>
  <c r="O634" i="3"/>
  <c r="O633" i="3" s="1"/>
  <c r="O661" i="3" s="1"/>
  <c r="O576" i="3"/>
  <c r="AA30" i="67"/>
  <c r="L30" i="67"/>
  <c r="M30" i="67"/>
  <c r="M29" i="67" s="1"/>
  <c r="M61" i="67" s="1"/>
  <c r="Q30" i="67"/>
  <c r="S30" i="67"/>
  <c r="K30" i="67"/>
  <c r="U30" i="67"/>
  <c r="N24" i="69"/>
  <c r="N59" i="69" s="1"/>
  <c r="AB4" i="2"/>
  <c r="X48" i="44"/>
  <c r="X656" i="39"/>
  <c r="Q599" i="1"/>
  <c r="Q597" i="1" s="1"/>
  <c r="R456" i="3"/>
  <c r="AD48" i="44"/>
  <c r="J455" i="5"/>
  <c r="S599" i="65"/>
  <c r="S597" i="65" s="1"/>
  <c r="V257" i="3"/>
  <c r="AE525" i="3"/>
  <c r="M71" i="44"/>
  <c r="V597" i="1"/>
  <c r="Q456" i="3"/>
  <c r="AA4" i="2"/>
  <c r="AD599" i="1"/>
  <c r="AD597" i="1" s="1"/>
  <c r="R600" i="3"/>
  <c r="R657" i="3" s="1"/>
  <c r="Y455" i="1"/>
  <c r="T456" i="3"/>
  <c r="Q600" i="3"/>
  <c r="S599" i="5"/>
  <c r="S597" i="5" s="1"/>
  <c r="O455" i="5"/>
  <c r="AA91" i="44"/>
  <c r="S656" i="65"/>
  <c r="S654" i="65" s="1"/>
  <c r="O299" i="3"/>
  <c r="O298" i="3" s="1"/>
  <c r="O297" i="3" s="1"/>
  <c r="V541" i="3"/>
  <c r="V617" i="3" s="1"/>
  <c r="H94" i="67"/>
  <c r="D5" i="68"/>
  <c r="F5" i="66"/>
  <c r="F2" i="66" s="1"/>
  <c r="R524" i="1"/>
  <c r="R455" i="1" s="1"/>
  <c r="F453" i="2"/>
  <c r="M456" i="3"/>
  <c r="T600" i="3"/>
  <c r="T657" i="3" s="1"/>
  <c r="AA4" i="1"/>
  <c r="AE4" i="5"/>
  <c r="AE597" i="65"/>
  <c r="AD31" i="67"/>
  <c r="AD29" i="67" s="1"/>
  <c r="AD61" i="67" s="1"/>
  <c r="G71" i="44"/>
  <c r="F71" i="44"/>
  <c r="Q455" i="1"/>
  <c r="R4" i="5"/>
  <c r="R453" i="5" s="1"/>
  <c r="R613" i="1"/>
  <c r="R659" i="1" s="1"/>
  <c r="R66" i="44" s="1"/>
  <c r="R71" i="44" s="1"/>
  <c r="T5" i="69"/>
  <c r="D14" i="70"/>
  <c r="D6" i="70"/>
  <c r="D84" i="70"/>
  <c r="D94" i="70"/>
  <c r="D8" i="70"/>
  <c r="D4" i="70"/>
  <c r="D47" i="70"/>
  <c r="D45" i="70"/>
  <c r="D69" i="70"/>
  <c r="D123" i="70"/>
  <c r="D9" i="70"/>
  <c r="D28" i="70"/>
  <c r="AE300" i="3"/>
  <c r="C193" i="71"/>
  <c r="C3" i="70"/>
  <c r="D39" i="70"/>
  <c r="D27" i="70"/>
  <c r="D29" i="70"/>
  <c r="D36" i="70"/>
  <c r="D35" i="70"/>
  <c r="AE4" i="1"/>
  <c r="P5" i="69"/>
  <c r="P55" i="69" s="1"/>
  <c r="J24" i="69"/>
  <c r="J59" i="69" s="1"/>
  <c r="R4" i="2"/>
  <c r="AC31" i="67"/>
  <c r="AC95" i="67" s="1"/>
  <c r="X31" i="67"/>
  <c r="X29" i="67" s="1"/>
  <c r="X61" i="67" s="1"/>
  <c r="Q4" i="2"/>
  <c r="U24" i="69"/>
  <c r="U59" i="69" s="1"/>
  <c r="R557" i="2"/>
  <c r="R556" i="2" s="1"/>
  <c r="U257" i="3"/>
  <c r="V94" i="67" s="1"/>
  <c r="E4" i="1"/>
  <c r="AC24" i="67"/>
  <c r="AC60" i="67" s="1"/>
  <c r="Z24" i="67"/>
  <c r="Z60" i="67" s="1"/>
  <c r="M24" i="67"/>
  <c r="M60" i="67" s="1"/>
  <c r="D31" i="67"/>
  <c r="Q24" i="67"/>
  <c r="Q60" i="67" s="1"/>
  <c r="G24" i="69"/>
  <c r="G59" i="69" s="1"/>
  <c r="R24" i="69"/>
  <c r="AB31" i="67"/>
  <c r="Q24" i="69"/>
  <c r="Q59" i="69" s="1"/>
  <c r="F5" i="68"/>
  <c r="L59" i="69"/>
  <c r="L5" i="69"/>
  <c r="E24" i="67"/>
  <c r="E60" i="67" s="1"/>
  <c r="P4" i="2"/>
  <c r="AB29" i="67"/>
  <c r="AB61" i="67" s="1"/>
  <c r="W24" i="69"/>
  <c r="W59" i="69" s="1"/>
  <c r="G24" i="67"/>
  <c r="G60" i="67" s="1"/>
  <c r="R24" i="67"/>
  <c r="R60" i="67" s="1"/>
  <c r="G94" i="67"/>
  <c r="AE94" i="67"/>
  <c r="AB59" i="69"/>
  <c r="AB5" i="69"/>
  <c r="W94" i="67"/>
  <c r="X59" i="69"/>
  <c r="X5" i="69"/>
  <c r="R5" i="66"/>
  <c r="S5" i="66" s="1"/>
  <c r="D32" i="66"/>
  <c r="D5" i="66" s="1"/>
  <c r="F29" i="67"/>
  <c r="F61" i="67" s="1"/>
  <c r="V31" i="67"/>
  <c r="AE31" i="67"/>
  <c r="AA31" i="67"/>
  <c r="H455" i="1"/>
  <c r="AD455" i="1"/>
  <c r="AD453" i="1" s="1"/>
  <c r="N5" i="68"/>
  <c r="I57" i="69"/>
  <c r="I5" i="69"/>
  <c r="K24" i="66"/>
  <c r="N7" i="66" s="1"/>
  <c r="R16" i="66"/>
  <c r="S16" i="66" s="1"/>
  <c r="W24" i="67"/>
  <c r="W60" i="67" s="1"/>
  <c r="M57" i="69"/>
  <c r="E57" i="69"/>
  <c r="F24" i="67"/>
  <c r="F60" i="67" s="1"/>
  <c r="Z31" i="67"/>
  <c r="M96" i="67"/>
  <c r="N31" i="67"/>
  <c r="Y31" i="67"/>
  <c r="Y95" i="67" s="1"/>
  <c r="C111" i="3"/>
  <c r="D30" i="67"/>
  <c r="R31" i="67"/>
  <c r="AF31" i="67"/>
  <c r="T4" i="1"/>
  <c r="U4" i="1"/>
  <c r="U453" i="1" s="1"/>
  <c r="R7" i="66"/>
  <c r="S7" i="66" s="1"/>
  <c r="K18" i="66"/>
  <c r="N6" i="66" s="1"/>
  <c r="Y57" i="69"/>
  <c r="Y5" i="69"/>
  <c r="AE5" i="69"/>
  <c r="E24" i="69"/>
  <c r="E59" i="69" s="1"/>
  <c r="V24" i="69"/>
  <c r="K31" i="66"/>
  <c r="G29" i="66"/>
  <c r="G5" i="66" s="1"/>
  <c r="G2" i="66" s="1"/>
  <c r="N24" i="67"/>
  <c r="N60" i="67" s="1"/>
  <c r="O57" i="69"/>
  <c r="AF24" i="67"/>
  <c r="AF60" i="67" s="1"/>
  <c r="U57" i="69"/>
  <c r="U5" i="69"/>
  <c r="K24" i="68"/>
  <c r="N7" i="68" s="1"/>
  <c r="R6" i="66"/>
  <c r="S6" i="66" s="1"/>
  <c r="V111" i="3"/>
  <c r="W30" i="67"/>
  <c r="W29" i="67" s="1"/>
  <c r="W61" i="67" s="1"/>
  <c r="D111" i="3"/>
  <c r="E31" i="67"/>
  <c r="E95" i="67" s="1"/>
  <c r="Q31" i="67"/>
  <c r="S111" i="3"/>
  <c r="T31" i="67"/>
  <c r="T95" i="67" s="1"/>
  <c r="P31" i="67"/>
  <c r="AE29" i="67"/>
  <c r="AE61" i="67" s="1"/>
  <c r="K29" i="67"/>
  <c r="K61" i="67" s="1"/>
  <c r="U29" i="67"/>
  <c r="U61" i="67" s="1"/>
  <c r="H31" i="67"/>
  <c r="G31" i="67"/>
  <c r="K299" i="3"/>
  <c r="K298" i="3" s="1"/>
  <c r="K297" i="3" s="1"/>
  <c r="H57" i="69"/>
  <c r="H5" i="69"/>
  <c r="O24" i="67"/>
  <c r="O60" i="67" s="1"/>
  <c r="V24" i="67"/>
  <c r="V60" i="67" s="1"/>
  <c r="AE111" i="44"/>
  <c r="F24" i="69"/>
  <c r="AF24" i="69"/>
  <c r="AF59" i="69" s="1"/>
  <c r="E2" i="66"/>
  <c r="R14" i="66"/>
  <c r="S14" i="66" s="1"/>
  <c r="K11" i="66"/>
  <c r="AD5" i="69"/>
  <c r="N57" i="69"/>
  <c r="AD24" i="67"/>
  <c r="AD60" i="67" s="1"/>
  <c r="Z24" i="69"/>
  <c r="Z59" i="69" s="1"/>
  <c r="J24" i="67"/>
  <c r="J60" i="67" s="1"/>
  <c r="S5" i="69"/>
  <c r="U111" i="3"/>
  <c r="V30" i="67"/>
  <c r="AC96" i="67"/>
  <c r="AA29" i="67"/>
  <c r="AA61" i="67" s="1"/>
  <c r="Y191" i="3"/>
  <c r="I111" i="3"/>
  <c r="J30" i="67"/>
  <c r="S31" i="67"/>
  <c r="O31" i="67"/>
  <c r="O95" i="67" s="1"/>
  <c r="L31" i="67"/>
  <c r="I31" i="67"/>
  <c r="I95" i="67" s="1"/>
  <c r="J31" i="67"/>
  <c r="H4" i="1"/>
  <c r="H453" i="1" s="1"/>
  <c r="AC455" i="1"/>
  <c r="AC453" i="1" s="1"/>
  <c r="AC5" i="69"/>
  <c r="O24" i="69"/>
  <c r="O59" i="69" s="1"/>
  <c r="R29" i="66"/>
  <c r="S29" i="66" s="1"/>
  <c r="AF57" i="69"/>
  <c r="M24" i="69"/>
  <c r="M59" i="69" s="1"/>
  <c r="AA5" i="69"/>
  <c r="AA57" i="69"/>
  <c r="Z57" i="69"/>
  <c r="T55" i="69"/>
  <c r="K5" i="69"/>
  <c r="R19" i="66"/>
  <c r="S19" i="66" s="1"/>
  <c r="AD636" i="3"/>
  <c r="AD633" i="3" s="1"/>
  <c r="AD661" i="3" s="1"/>
  <c r="AD576" i="3"/>
  <c r="Q453" i="1"/>
  <c r="Z299" i="3"/>
  <c r="Z298" i="3" s="1"/>
  <c r="Z297" i="3" s="1"/>
  <c r="T453" i="65"/>
  <c r="I654" i="65"/>
  <c r="D597" i="65"/>
  <c r="D453" i="65"/>
  <c r="G599" i="65"/>
  <c r="G597" i="65" s="1"/>
  <c r="I453" i="65"/>
  <c r="T597" i="65"/>
  <c r="V297" i="3"/>
  <c r="I597" i="65"/>
  <c r="T654" i="65"/>
  <c r="D654" i="65"/>
  <c r="H599" i="65"/>
  <c r="H597" i="65" s="1"/>
  <c r="V453" i="65"/>
  <c r="G656" i="65"/>
  <c r="G654" i="65" s="1"/>
  <c r="I299" i="3"/>
  <c r="I557" i="3" s="1"/>
  <c r="I556" i="3" s="1"/>
  <c r="J453" i="65"/>
  <c r="X4" i="2"/>
  <c r="H4" i="2"/>
  <c r="AB455" i="2"/>
  <c r="AB453" i="2" s="1"/>
  <c r="Q455" i="2"/>
  <c r="Q453" i="2" s="1"/>
  <c r="R297" i="3"/>
  <c r="U4" i="2"/>
  <c r="AD298" i="2"/>
  <c r="AD297" i="2" s="1"/>
  <c r="L299" i="3"/>
  <c r="L557" i="3" s="1"/>
  <c r="L556" i="3" s="1"/>
  <c r="N4" i="2"/>
  <c r="N299" i="3"/>
  <c r="N557" i="3" s="1"/>
  <c r="N556" i="3" s="1"/>
  <c r="AC299" i="3"/>
  <c r="AC298" i="3" s="1"/>
  <c r="AC297" i="3" s="1"/>
  <c r="D557" i="3"/>
  <c r="D556" i="3" s="1"/>
  <c r="D298" i="3"/>
  <c r="D297" i="3" s="1"/>
  <c r="X299" i="3"/>
  <c r="X557" i="3" s="1"/>
  <c r="X556" i="3" s="1"/>
  <c r="S299" i="3"/>
  <c r="S557" i="3" s="1"/>
  <c r="S556" i="3" s="1"/>
  <c r="Y299" i="3"/>
  <c r="Y557" i="3" s="1"/>
  <c r="Y556" i="3" s="1"/>
  <c r="P299" i="3"/>
  <c r="I455" i="2"/>
  <c r="I453" i="2" s="1"/>
  <c r="AA298" i="3"/>
  <c r="AA297" i="3" s="1"/>
  <c r="AA557" i="3"/>
  <c r="AA556" i="3" s="1"/>
  <c r="E455" i="2"/>
  <c r="E453" i="2" s="1"/>
  <c r="T299" i="3"/>
  <c r="T298" i="3" s="1"/>
  <c r="T297" i="3" s="1"/>
  <c r="AB299" i="3"/>
  <c r="AB557" i="3" s="1"/>
  <c r="AB556" i="3" s="1"/>
  <c r="F299" i="3"/>
  <c r="F557" i="3" s="1"/>
  <c r="F556" i="3" s="1"/>
  <c r="R4" i="1"/>
  <c r="I599" i="1"/>
  <c r="I597" i="1" s="1"/>
  <c r="O455" i="1"/>
  <c r="O453" i="1" s="1"/>
  <c r="I71" i="44"/>
  <c r="E453" i="1"/>
  <c r="H71" i="44"/>
  <c r="F455" i="1"/>
  <c r="F453" i="1" s="1"/>
  <c r="M455" i="1"/>
  <c r="M453" i="1" s="1"/>
  <c r="Q543" i="3"/>
  <c r="Q541" i="3" s="1"/>
  <c r="Q617" i="3" s="1"/>
  <c r="Q613" i="3" s="1"/>
  <c r="Q659" i="3" s="1"/>
  <c r="Q257" i="3"/>
  <c r="R94" i="67" s="1"/>
  <c r="X543" i="3"/>
  <c r="X541" i="3" s="1"/>
  <c r="X617" i="3" s="1"/>
  <c r="X257" i="3"/>
  <c r="Y94" i="67" s="1"/>
  <c r="J71" i="44"/>
  <c r="AE453" i="1"/>
  <c r="V191" i="3"/>
  <c r="G453" i="1"/>
  <c r="AB455" i="1"/>
  <c r="AB453" i="1" s="1"/>
  <c r="S453" i="1"/>
  <c r="Y599" i="1"/>
  <c r="Y597" i="1" s="1"/>
  <c r="L453" i="5"/>
  <c r="G191" i="3"/>
  <c r="V597" i="5"/>
  <c r="V453" i="5"/>
  <c r="AC453" i="5"/>
  <c r="F191" i="3"/>
  <c r="AB4" i="5"/>
  <c r="H453" i="5"/>
  <c r="P191" i="3"/>
  <c r="E191" i="3"/>
  <c r="M455" i="5"/>
  <c r="E659" i="1"/>
  <c r="E66" i="44" s="1"/>
  <c r="E71" i="44" s="1"/>
  <c r="E599" i="1"/>
  <c r="E597" i="1" s="1"/>
  <c r="J453" i="1"/>
  <c r="K257" i="3"/>
  <c r="T617" i="1"/>
  <c r="T613" i="1" s="1"/>
  <c r="T659" i="1" s="1"/>
  <c r="T66" i="44" s="1"/>
  <c r="T71" i="44" s="1"/>
  <c r="T524" i="1"/>
  <c r="T455" i="1" s="1"/>
  <c r="K541" i="3"/>
  <c r="K617" i="3" s="1"/>
  <c r="Z455" i="1"/>
  <c r="Z453" i="1" s="1"/>
  <c r="AB658" i="39"/>
  <c r="AB599" i="39"/>
  <c r="AB597" i="39" s="1"/>
  <c r="K111" i="3"/>
  <c r="U658" i="39"/>
  <c r="U599" i="39"/>
  <c r="U597" i="39" s="1"/>
  <c r="Z658" i="39"/>
  <c r="Z599" i="39"/>
  <c r="Z597" i="39" s="1"/>
  <c r="H599" i="1"/>
  <c r="Y453" i="1"/>
  <c r="D453" i="5"/>
  <c r="D453" i="1"/>
  <c r="AC597" i="1"/>
  <c r="W453" i="1"/>
  <c r="P453" i="5"/>
  <c r="T453" i="5"/>
  <c r="G453" i="5"/>
  <c r="N453" i="5"/>
  <c r="AE4" i="2"/>
  <c r="Y455" i="2"/>
  <c r="Y453" i="2" s="1"/>
  <c r="E453" i="5"/>
  <c r="W636" i="3"/>
  <c r="W633" i="3" s="1"/>
  <c r="W661" i="3" s="1"/>
  <c r="W576" i="3"/>
  <c r="P453" i="1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Z597" i="1"/>
  <c r="AA111" i="3"/>
  <c r="K453" i="1"/>
  <c r="W111" i="3"/>
  <c r="G111" i="3"/>
  <c r="F453" i="65"/>
  <c r="O557" i="3"/>
  <c r="O556" i="3" s="1"/>
  <c r="G614" i="3"/>
  <c r="G613" i="3" s="1"/>
  <c r="G659" i="3" s="1"/>
  <c r="G524" i="3"/>
  <c r="M606" i="3"/>
  <c r="M604" i="3" s="1"/>
  <c r="M658" i="3" s="1"/>
  <c r="M471" i="3"/>
  <c r="E614" i="3"/>
  <c r="E613" i="3" s="1"/>
  <c r="E659" i="3" s="1"/>
  <c r="E524" i="3"/>
  <c r="G557" i="3"/>
  <c r="G556" i="3" s="1"/>
  <c r="G298" i="3"/>
  <c r="G297" i="3" s="1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C52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AA614" i="3"/>
  <c r="AA613" i="3" s="1"/>
  <c r="AA659" i="3" s="1"/>
  <c r="AA524" i="3"/>
  <c r="Z614" i="3"/>
  <c r="AB111" i="3"/>
  <c r="Y614" i="3"/>
  <c r="Y613" i="3" s="1"/>
  <c r="Y659" i="3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P52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M524" i="3"/>
  <c r="O541" i="3"/>
  <c r="O617" i="3" s="1"/>
  <c r="AC557" i="3"/>
  <c r="AC556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V524" i="3"/>
  <c r="I614" i="3"/>
  <c r="AE637" i="3"/>
  <c r="AE633" i="3" s="1"/>
  <c r="AE661" i="3" s="1"/>
  <c r="AE576" i="3"/>
  <c r="S614" i="3"/>
  <c r="N614" i="3"/>
  <c r="Q191" i="3"/>
  <c r="F614" i="3"/>
  <c r="F613" i="3" s="1"/>
  <c r="F659" i="3" s="1"/>
  <c r="F524" i="3"/>
  <c r="W614" i="3"/>
  <c r="W613" i="3" s="1"/>
  <c r="W659" i="3" s="1"/>
  <c r="W524" i="3"/>
  <c r="X191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H191" i="3"/>
  <c r="AD614" i="3"/>
  <c r="AD613" i="3" s="1"/>
  <c r="AD659" i="3" s="1"/>
  <c r="AD524" i="3"/>
  <c r="N610" i="3"/>
  <c r="N604" i="3" s="1"/>
  <c r="N658" i="3" s="1"/>
  <c r="N471" i="3"/>
  <c r="U614" i="3"/>
  <c r="U613" i="3" s="1"/>
  <c r="U659" i="3" s="1"/>
  <c r="U524" i="3"/>
  <c r="T191" i="3"/>
  <c r="D614" i="3"/>
  <c r="D613" i="3" s="1"/>
  <c r="D659" i="3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L257" i="3"/>
  <c r="X298" i="3"/>
  <c r="X297" i="3" s="1"/>
  <c r="K614" i="3"/>
  <c r="K52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T610" i="3"/>
  <c r="T604" i="3" s="1"/>
  <c r="T658" i="3" s="1"/>
  <c r="T471" i="3"/>
  <c r="L634" i="3"/>
  <c r="L633" i="3" s="1"/>
  <c r="L661" i="3" s="1"/>
  <c r="L576" i="3"/>
  <c r="X614" i="3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524" i="3"/>
  <c r="H614" i="3"/>
  <c r="H613" i="3" s="1"/>
  <c r="H659" i="3" s="1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J597" i="65"/>
  <c r="N599" i="65"/>
  <c r="N597" i="65" s="1"/>
  <c r="N656" i="65"/>
  <c r="N654" i="65" s="1"/>
  <c r="AB599" i="65"/>
  <c r="AB597" i="65" s="1"/>
  <c r="AB656" i="65"/>
  <c r="AB654" i="65" s="1"/>
  <c r="AD453" i="5"/>
  <c r="AC4" i="2"/>
  <c r="X455" i="1"/>
  <c r="X453" i="1" s="1"/>
  <c r="F453" i="5"/>
  <c r="N453" i="1"/>
  <c r="O453" i="5"/>
  <c r="K453" i="5"/>
  <c r="M625" i="2"/>
  <c r="M624" i="2" s="1"/>
  <c r="M660" i="2" s="1"/>
  <c r="M555" i="2"/>
  <c r="M455" i="2" s="1"/>
  <c r="M453" i="2" s="1"/>
  <c r="U453" i="5"/>
  <c r="Z455" i="2"/>
  <c r="Z453" i="2" s="1"/>
  <c r="Y599" i="2"/>
  <c r="Y597" i="2" s="1"/>
  <c r="G4" i="2"/>
  <c r="O455" i="2"/>
  <c r="O453" i="2" s="1"/>
  <c r="C4" i="2"/>
  <c r="W4" i="2"/>
  <c r="V455" i="2"/>
  <c r="V453" i="2" s="1"/>
  <c r="X455" i="2"/>
  <c r="Q8" i="44"/>
  <c r="Q654" i="39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E8" i="44"/>
  <c r="E654" i="39"/>
  <c r="P657" i="1"/>
  <c r="P599" i="1"/>
  <c r="P597" i="1" s="1"/>
  <c r="AB657" i="2"/>
  <c r="AB599" i="2"/>
  <c r="AB597" i="2" s="1"/>
  <c r="AE657" i="3"/>
  <c r="N656" i="41"/>
  <c r="N50" i="44"/>
  <c r="G656" i="41"/>
  <c r="G50" i="44"/>
  <c r="F8" i="44"/>
  <c r="F654" i="39"/>
  <c r="V9" i="44"/>
  <c r="V654" i="40"/>
  <c r="O10" i="44"/>
  <c r="O654" i="41"/>
  <c r="O657" i="2"/>
  <c r="O599" i="2"/>
  <c r="O597" i="2" s="1"/>
  <c r="H657" i="3"/>
  <c r="AC656" i="39"/>
  <c r="AC48" i="44"/>
  <c r="T657" i="1"/>
  <c r="AB657" i="1"/>
  <c r="AB599" i="1"/>
  <c r="AB597" i="1" s="1"/>
  <c r="AE656" i="39"/>
  <c r="AE48" i="44"/>
  <c r="D657" i="5"/>
  <c r="D599" i="5"/>
  <c r="D597" i="5" s="1"/>
  <c r="Q657" i="2"/>
  <c r="Q599" i="2"/>
  <c r="Q597" i="2" s="1"/>
  <c r="AA657" i="1"/>
  <c r="AA599" i="1"/>
  <c r="AA597" i="1" s="1"/>
  <c r="AA657" i="3"/>
  <c r="AD657" i="5"/>
  <c r="AD599" i="5"/>
  <c r="AD597" i="5" s="1"/>
  <c r="M657" i="5"/>
  <c r="M599" i="5"/>
  <c r="M597" i="5" s="1"/>
  <c r="Q656" i="40"/>
  <c r="Q49" i="44"/>
  <c r="Q47" i="44" s="1"/>
  <c r="Q51" i="44" s="1"/>
  <c r="Q52" i="44" s="1"/>
  <c r="W657" i="1"/>
  <c r="W599" i="1"/>
  <c r="W597" i="1" s="1"/>
  <c r="AA656" i="41"/>
  <c r="AA50" i="44"/>
  <c r="D656" i="39"/>
  <c r="D48" i="44"/>
  <c r="W657" i="2"/>
  <c r="H657" i="2"/>
  <c r="H599" i="2"/>
  <c r="H597" i="2" s="1"/>
  <c r="L10" i="44"/>
  <c r="L654" i="41"/>
  <c r="J8" i="44"/>
  <c r="J654" i="39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AD657" i="3"/>
  <c r="C625" i="2"/>
  <c r="C624" i="2" s="1"/>
  <c r="C660" i="2" s="1"/>
  <c r="C555" i="2"/>
  <c r="C455" i="2" s="1"/>
  <c r="W656" i="40"/>
  <c r="W49" i="44"/>
  <c r="AC26" i="44"/>
  <c r="AC656" i="1"/>
  <c r="Q453" i="5"/>
  <c r="S455" i="2"/>
  <c r="S453" i="2" s="1"/>
  <c r="AD656" i="40"/>
  <c r="AD49" i="44"/>
  <c r="AA656" i="39"/>
  <c r="AA48" i="44"/>
  <c r="H656" i="39"/>
  <c r="H48" i="44"/>
  <c r="N597" i="5"/>
  <c r="U455" i="2"/>
  <c r="AE657" i="5"/>
  <c r="AE599" i="5"/>
  <c r="AE597" i="5" s="1"/>
  <c r="Z657" i="5"/>
  <c r="Z599" i="5"/>
  <c r="Z597" i="5" s="1"/>
  <c r="N657" i="2"/>
  <c r="N599" i="2"/>
  <c r="T656" i="39"/>
  <c r="T48" i="44"/>
  <c r="J657" i="2"/>
  <c r="J599" i="2"/>
  <c r="J597" i="2" s="1"/>
  <c r="P657" i="2"/>
  <c r="X656" i="40"/>
  <c r="X49" i="44"/>
  <c r="AE657" i="1"/>
  <c r="AE599" i="1"/>
  <c r="AE597" i="1" s="1"/>
  <c r="F656" i="41"/>
  <c r="F50" i="44"/>
  <c r="F47" i="44" s="1"/>
  <c r="F51" i="44" s="1"/>
  <c r="R656" i="39"/>
  <c r="R48" i="44"/>
  <c r="S657" i="3"/>
  <c r="Z26" i="44"/>
  <c r="Z656" i="1"/>
  <c r="P657" i="3"/>
  <c r="S8" i="44"/>
  <c r="S654" i="39"/>
  <c r="AC9" i="44"/>
  <c r="AC654" i="40"/>
  <c r="Y453" i="5"/>
  <c r="K455" i="2"/>
  <c r="K453" i="2" s="1"/>
  <c r="E657" i="2"/>
  <c r="E599" i="2"/>
  <c r="E597" i="2" s="1"/>
  <c r="AE657" i="2"/>
  <c r="C656" i="40"/>
  <c r="C49" i="44"/>
  <c r="L657" i="3"/>
  <c r="E657" i="5"/>
  <c r="E599" i="5"/>
  <c r="E597" i="5" s="1"/>
  <c r="U656" i="41"/>
  <c r="U50" i="44"/>
  <c r="M656" i="41"/>
  <c r="M50" i="44"/>
  <c r="M47" i="44" s="1"/>
  <c r="M51" i="44" s="1"/>
  <c r="M52" i="44" s="1"/>
  <c r="AA657" i="5"/>
  <c r="AA599" i="5"/>
  <c r="AA597" i="5" s="1"/>
  <c r="R656" i="40"/>
  <c r="R49" i="44"/>
  <c r="W453" i="5"/>
  <c r="AD26" i="44"/>
  <c r="AD656" i="1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AD8" i="44"/>
  <c r="AD654" i="39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R657" i="5"/>
  <c r="R599" i="5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L455" i="1"/>
  <c r="L453" i="1" s="1"/>
  <c r="F599" i="2"/>
  <c r="F597" i="2" s="1"/>
  <c r="T455" i="2"/>
  <c r="T453" i="2" s="1"/>
  <c r="P625" i="2"/>
  <c r="P624" i="2" s="1"/>
  <c r="P660" i="2" s="1"/>
  <c r="P555" i="2"/>
  <c r="P455" i="2" s="1"/>
  <c r="AD455" i="2"/>
  <c r="I599" i="2"/>
  <c r="I597" i="2" s="1"/>
  <c r="G657" i="5"/>
  <c r="G599" i="5"/>
  <c r="G597" i="5" s="1"/>
  <c r="D9" i="44"/>
  <c r="D654" i="40"/>
  <c r="J656" i="40"/>
  <c r="J49" i="44"/>
  <c r="Z657" i="2"/>
  <c r="Z599" i="2"/>
  <c r="Z597" i="2" s="1"/>
  <c r="X8" i="44"/>
  <c r="X654" i="39"/>
  <c r="AE656" i="40"/>
  <c r="AE49" i="44"/>
  <c r="M8" i="44"/>
  <c r="M654" i="39"/>
  <c r="L9" i="44"/>
  <c r="L654" i="40"/>
  <c r="F657" i="5"/>
  <c r="F599" i="5"/>
  <c r="F597" i="5" s="1"/>
  <c r="L656" i="39"/>
  <c r="L48" i="44"/>
  <c r="L47" i="44" s="1"/>
  <c r="L51" i="44" s="1"/>
  <c r="Z656" i="41"/>
  <c r="Z50" i="44"/>
  <c r="O657" i="1"/>
  <c r="O599" i="1"/>
  <c r="O597" i="1" s="1"/>
  <c r="V625" i="3"/>
  <c r="V624" i="3" s="1"/>
  <c r="V660" i="3" s="1"/>
  <c r="V555" i="3"/>
  <c r="E26" i="44"/>
  <c r="U657" i="3"/>
  <c r="Y657" i="5"/>
  <c r="Y599" i="5"/>
  <c r="Y597" i="5" s="1"/>
  <c r="Q657" i="3"/>
  <c r="K657" i="2"/>
  <c r="K599" i="2"/>
  <c r="K597" i="2" s="1"/>
  <c r="S656" i="41"/>
  <c r="S50" i="44"/>
  <c r="S47" i="44" s="1"/>
  <c r="S51" i="44" s="1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Y657" i="3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V47" i="44" s="1"/>
  <c r="V51" i="44" s="1"/>
  <c r="V52" i="44" s="1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D453" i="2" s="1"/>
  <c r="O47" i="44"/>
  <c r="O51" i="44" s="1"/>
  <c r="S9" i="44"/>
  <c r="S654" i="40"/>
  <c r="E657" i="3"/>
  <c r="R656" i="41"/>
  <c r="R50" i="44"/>
  <c r="J453" i="5"/>
  <c r="L4" i="2"/>
  <c r="AC657" i="3"/>
  <c r="D656" i="41"/>
  <c r="D50" i="44"/>
  <c r="AA455" i="2"/>
  <c r="AA453" i="2" s="1"/>
  <c r="L657" i="1"/>
  <c r="L599" i="1"/>
  <c r="L597" i="1" s="1"/>
  <c r="W625" i="2"/>
  <c r="W624" i="2" s="1"/>
  <c r="W660" i="2" s="1"/>
  <c r="W555" i="2"/>
  <c r="W455" i="2" s="1"/>
  <c r="F656" i="2"/>
  <c r="F24" i="44"/>
  <c r="T657" i="2"/>
  <c r="T599" i="2"/>
  <c r="T597" i="2" s="1"/>
  <c r="U656" i="40"/>
  <c r="U49" i="44"/>
  <c r="I453" i="5"/>
  <c r="AD657" i="2"/>
  <c r="AD599" i="2"/>
  <c r="I656" i="2"/>
  <c r="I4" i="44" s="1"/>
  <c r="I24" i="44"/>
  <c r="H597" i="5"/>
  <c r="W657" i="3"/>
  <c r="W656" i="39"/>
  <c r="W48" i="44"/>
  <c r="W47" i="44" s="1"/>
  <c r="W51" i="44" s="1"/>
  <c r="N656" i="39"/>
  <c r="N48" i="44"/>
  <c r="AE625" i="2"/>
  <c r="AE624" i="2" s="1"/>
  <c r="AE660" i="2" s="1"/>
  <c r="AE555" i="2"/>
  <c r="AE455" i="2" s="1"/>
  <c r="AE453" i="2" s="1"/>
  <c r="W10" i="44"/>
  <c r="W654" i="41"/>
  <c r="X657" i="1"/>
  <c r="X599" i="1"/>
  <c r="X597" i="1" s="1"/>
  <c r="V25" i="44"/>
  <c r="V656" i="5"/>
  <c r="AC657" i="2"/>
  <c r="U657" i="5"/>
  <c r="U599" i="5"/>
  <c r="U597" i="5" s="1"/>
  <c r="I26" i="44"/>
  <c r="I656" i="1"/>
  <c r="V8" i="44"/>
  <c r="V654" i="39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C657" i="3"/>
  <c r="R657" i="1"/>
  <c r="R599" i="1"/>
  <c r="R597" i="1" s="1"/>
  <c r="I657" i="3"/>
  <c r="P656" i="41"/>
  <c r="P50" i="44"/>
  <c r="N657" i="3"/>
  <c r="AA453" i="1"/>
  <c r="J656" i="41"/>
  <c r="J50" i="44"/>
  <c r="T656" i="41"/>
  <c r="T50" i="44"/>
  <c r="S25" i="44"/>
  <c r="S656" i="5"/>
  <c r="M453" i="5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H455" i="2"/>
  <c r="H453" i="2" s="1"/>
  <c r="J47" i="44"/>
  <c r="J51" i="44" s="1"/>
  <c r="F657" i="1"/>
  <c r="F599" i="1"/>
  <c r="F597" i="1" s="1"/>
  <c r="Y26" i="44"/>
  <c r="Y656" i="1"/>
  <c r="R625" i="3"/>
  <c r="R624" i="3" s="1"/>
  <c r="R660" i="3" s="1"/>
  <c r="R555" i="3"/>
  <c r="O8" i="44"/>
  <c r="O654" i="39"/>
  <c r="K656" i="40"/>
  <c r="K49" i="44"/>
  <c r="E656" i="41"/>
  <c r="E50" i="44"/>
  <c r="V657" i="3"/>
  <c r="I8" i="44"/>
  <c r="I654" i="39"/>
  <c r="I9" i="44"/>
  <c r="I654" i="40"/>
  <c r="AB657" i="3"/>
  <c r="D657" i="1"/>
  <c r="D599" i="1"/>
  <c r="D597" i="1" s="1"/>
  <c r="K8" i="44"/>
  <c r="K654" i="39"/>
  <c r="M9" i="44"/>
  <c r="M654" i="40"/>
  <c r="H656" i="40"/>
  <c r="H49" i="44"/>
  <c r="J657" i="1"/>
  <c r="J599" i="1"/>
  <c r="J597" i="1" s="1"/>
  <c r="R657" i="2"/>
  <c r="C657" i="2"/>
  <c r="Y656" i="39"/>
  <c r="Y48" i="44"/>
  <c r="K656" i="41"/>
  <c r="K50" i="44"/>
  <c r="Z657" i="3"/>
  <c r="AC625" i="2"/>
  <c r="AC624" i="2" s="1"/>
  <c r="AC660" i="2" s="1"/>
  <c r="AC555" i="2"/>
  <c r="AC455" i="2" s="1"/>
  <c r="AC453" i="2" s="1"/>
  <c r="G657" i="2"/>
  <c r="X657" i="2"/>
  <c r="X599" i="2"/>
  <c r="X597" i="2" s="1"/>
  <c r="M657" i="2"/>
  <c r="AA657" i="2"/>
  <c r="AA599" i="2"/>
  <c r="AA597" i="2" s="1"/>
  <c r="K657" i="3"/>
  <c r="AE453" i="5"/>
  <c r="Z453" i="5"/>
  <c r="N455" i="2"/>
  <c r="I657" i="5"/>
  <c r="I599" i="5"/>
  <c r="I597" i="5" s="1"/>
  <c r="M657" i="1"/>
  <c r="M599" i="1"/>
  <c r="M597" i="1" s="1"/>
  <c r="J455" i="2"/>
  <c r="J453" i="2" s="1"/>
  <c r="H25" i="44"/>
  <c r="H656" i="5"/>
  <c r="E2" i="1"/>
  <c r="K2" i="1"/>
  <c r="T2" i="1"/>
  <c r="R2" i="5"/>
  <c r="R2" i="1"/>
  <c r="AE2" i="5"/>
  <c r="H2" i="1"/>
  <c r="AA2" i="1"/>
  <c r="U2" i="1"/>
  <c r="AE2" i="1"/>
  <c r="H2" i="5"/>
  <c r="AB2" i="5"/>
  <c r="S613" i="3" l="1"/>
  <c r="S659" i="3" s="1"/>
  <c r="S52" i="44"/>
  <c r="AC29" i="67"/>
  <c r="AC61" i="67" s="1"/>
  <c r="F4" i="44"/>
  <c r="M84" i="44"/>
  <c r="M91" i="44" s="1"/>
  <c r="V92" i="44"/>
  <c r="W34" i="67"/>
  <c r="P84" i="44"/>
  <c r="P91" i="44" s="1"/>
  <c r="Y112" i="44"/>
  <c r="U72" i="44"/>
  <c r="V33" i="67"/>
  <c r="V62" i="67" s="1"/>
  <c r="AD72" i="44"/>
  <c r="AE33" i="67"/>
  <c r="AE62" i="67" s="1"/>
  <c r="U112" i="44"/>
  <c r="Z112" i="44"/>
  <c r="AC112" i="44"/>
  <c r="C72" i="44"/>
  <c r="D33" i="67"/>
  <c r="E112" i="44"/>
  <c r="P112" i="44"/>
  <c r="Q72" i="44"/>
  <c r="R33" i="67"/>
  <c r="R62" i="67" s="1"/>
  <c r="R15" i="66"/>
  <c r="S15" i="66" s="1"/>
  <c r="R10" i="66"/>
  <c r="S10" i="66" s="1"/>
  <c r="S34" i="67"/>
  <c r="AA112" i="44"/>
  <c r="AA72" i="44"/>
  <c r="AB33" i="67"/>
  <c r="AB62" i="67" s="1"/>
  <c r="D112" i="44"/>
  <c r="AB112" i="44"/>
  <c r="H112" i="44"/>
  <c r="W52" i="44"/>
  <c r="W84" i="44"/>
  <c r="W91" i="44" s="1"/>
  <c r="D84" i="44"/>
  <c r="D91" i="44" s="1"/>
  <c r="R597" i="5"/>
  <c r="I33" i="67"/>
  <c r="L112" i="44"/>
  <c r="M112" i="44"/>
  <c r="AC72" i="44"/>
  <c r="AD33" i="67"/>
  <c r="AD62" i="67" s="1"/>
  <c r="J112" i="44"/>
  <c r="X112" i="44"/>
  <c r="D72" i="44"/>
  <c r="E33" i="67"/>
  <c r="E62" i="67" s="1"/>
  <c r="W72" i="44"/>
  <c r="X33" i="67"/>
  <c r="X62" i="67" s="1"/>
  <c r="F112" i="44"/>
  <c r="U33" i="67"/>
  <c r="U62" i="67" s="1"/>
  <c r="P72" i="44"/>
  <c r="Q33" i="67"/>
  <c r="Q62" i="67" s="1"/>
  <c r="F33" i="67"/>
  <c r="G72" i="44"/>
  <c r="H33" i="67"/>
  <c r="H62" i="67" s="1"/>
  <c r="W112" i="44"/>
  <c r="AD112" i="44"/>
  <c r="AE84" i="44"/>
  <c r="AE91" i="44" s="1"/>
  <c r="R112" i="44"/>
  <c r="Q112" i="44"/>
  <c r="K7" i="66"/>
  <c r="R32" i="66"/>
  <c r="S32" i="66" s="1"/>
  <c r="C84" i="44"/>
  <c r="C91" i="44" s="1"/>
  <c r="N112" i="44"/>
  <c r="S72" i="44"/>
  <c r="T33" i="67"/>
  <c r="Y72" i="44"/>
  <c r="Z33" i="67"/>
  <c r="Z62" i="67" s="1"/>
  <c r="AC84" i="44"/>
  <c r="AC91" i="44" s="1"/>
  <c r="G84" i="44"/>
  <c r="G91" i="44" s="1"/>
  <c r="P453" i="2"/>
  <c r="L84" i="44"/>
  <c r="L91" i="44" s="1"/>
  <c r="I112" i="44"/>
  <c r="X524" i="3"/>
  <c r="K112" i="44"/>
  <c r="T112" i="44"/>
  <c r="F72" i="44"/>
  <c r="G33" i="67"/>
  <c r="G62" i="67" s="1"/>
  <c r="V72" i="44"/>
  <c r="W33" i="67"/>
  <c r="M72" i="44"/>
  <c r="N33" i="67"/>
  <c r="N62" i="67" s="1"/>
  <c r="V112" i="44"/>
  <c r="G112" i="44"/>
  <c r="N5" i="69"/>
  <c r="O112" i="44"/>
  <c r="N96" i="67"/>
  <c r="N95" i="67"/>
  <c r="L96" i="67"/>
  <c r="L95" i="67"/>
  <c r="AB96" i="67"/>
  <c r="AB95" i="67"/>
  <c r="D96" i="67"/>
  <c r="D95" i="67"/>
  <c r="AD96" i="67"/>
  <c r="AD95" i="67"/>
  <c r="G96" i="67"/>
  <c r="G95" i="67"/>
  <c r="P96" i="67"/>
  <c r="P95" i="67"/>
  <c r="R96" i="67"/>
  <c r="R95" i="67"/>
  <c r="AA96" i="67"/>
  <c r="AA95" i="67"/>
  <c r="V96" i="67"/>
  <c r="V95" i="67"/>
  <c r="X96" i="67"/>
  <c r="X95" i="67"/>
  <c r="J96" i="67"/>
  <c r="J95" i="67"/>
  <c r="S96" i="67"/>
  <c r="S95" i="67"/>
  <c r="H96" i="67"/>
  <c r="H95" i="67"/>
  <c r="Z96" i="67"/>
  <c r="Z95" i="67"/>
  <c r="AE96" i="67"/>
  <c r="AE95" i="67"/>
  <c r="Q96" i="67"/>
  <c r="Q95" i="67"/>
  <c r="AF96" i="67"/>
  <c r="AF95" i="67"/>
  <c r="U96" i="67"/>
  <c r="U95" i="67"/>
  <c r="F2" i="68"/>
  <c r="D2" i="68"/>
  <c r="G2" i="68"/>
  <c r="G5" i="69"/>
  <c r="G55" i="69" s="1"/>
  <c r="J5" i="69"/>
  <c r="L55" i="69"/>
  <c r="R453" i="1"/>
  <c r="Z557" i="3"/>
  <c r="Z556" i="3" s="1"/>
  <c r="Z625" i="3" s="1"/>
  <c r="Z624" i="3" s="1"/>
  <c r="D193" i="71"/>
  <c r="D1" i="71" s="1"/>
  <c r="C1" i="71"/>
  <c r="X613" i="3"/>
  <c r="X659" i="3" s="1"/>
  <c r="T453" i="1"/>
  <c r="D3" i="70"/>
  <c r="Z29" i="67"/>
  <c r="Z61" i="67" s="1"/>
  <c r="Q524" i="3"/>
  <c r="AF29" i="67"/>
  <c r="AF61" i="67" s="1"/>
  <c r="Z5" i="69"/>
  <c r="H91" i="67"/>
  <c r="R625" i="2"/>
  <c r="R624" i="2" s="1"/>
  <c r="R555" i="2"/>
  <c r="R455" i="2" s="1"/>
  <c r="R453" i="2" s="1"/>
  <c r="Q5" i="69"/>
  <c r="V29" i="67"/>
  <c r="V61" i="67" s="1"/>
  <c r="D29" i="67"/>
  <c r="D61" i="67" s="1"/>
  <c r="G91" i="67"/>
  <c r="AB91" i="67"/>
  <c r="AE91" i="67"/>
  <c r="O52" i="44"/>
  <c r="W5" i="69"/>
  <c r="R59" i="69"/>
  <c r="R5" i="69"/>
  <c r="O7" i="44"/>
  <c r="J52" i="44"/>
  <c r="N47" i="44"/>
  <c r="N51" i="44" s="1"/>
  <c r="Y47" i="44"/>
  <c r="Y51" i="44" s="1"/>
  <c r="Y52" i="44" s="1"/>
  <c r="L52" i="44"/>
  <c r="H72" i="44"/>
  <c r="AB298" i="3"/>
  <c r="AB297" i="3" s="1"/>
  <c r="H597" i="1"/>
  <c r="K29" i="66"/>
  <c r="N8" i="66" s="1"/>
  <c r="AB613" i="3"/>
  <c r="AB659" i="3" s="1"/>
  <c r="AE112" i="44"/>
  <c r="V4" i="3"/>
  <c r="X453" i="2"/>
  <c r="E47" i="44"/>
  <c r="E51" i="44" s="1"/>
  <c r="E52" i="44" s="1"/>
  <c r="R191" i="3"/>
  <c r="S94" i="67"/>
  <c r="L191" i="3"/>
  <c r="M94" i="67"/>
  <c r="I191" i="3"/>
  <c r="J191" i="3"/>
  <c r="K191" i="3"/>
  <c r="Z91" i="67"/>
  <c r="AD55" i="69"/>
  <c r="S29" i="67"/>
  <c r="S61" i="67" s="1"/>
  <c r="Q91" i="67"/>
  <c r="R91" i="67"/>
  <c r="U55" i="69"/>
  <c r="O5" i="69"/>
  <c r="V59" i="69"/>
  <c r="V5" i="69"/>
  <c r="AE55" i="69"/>
  <c r="Q29" i="67"/>
  <c r="Q61" i="67" s="1"/>
  <c r="Y29" i="67"/>
  <c r="Y61" i="67" s="1"/>
  <c r="Y96" i="67"/>
  <c r="M5" i="69"/>
  <c r="AD91" i="67"/>
  <c r="N29" i="67"/>
  <c r="N61" i="67" s="1"/>
  <c r="X47" i="44"/>
  <c r="X51" i="44" s="1"/>
  <c r="X52" i="44" s="1"/>
  <c r="AD4" i="2"/>
  <c r="AD453" i="2" s="1"/>
  <c r="AA55" i="69"/>
  <c r="AF5" i="69"/>
  <c r="U91" i="67"/>
  <c r="J29" i="67"/>
  <c r="J61" i="67" s="1"/>
  <c r="S55" i="69"/>
  <c r="N5" i="66"/>
  <c r="F59" i="69"/>
  <c r="F5" i="69"/>
  <c r="E91" i="67"/>
  <c r="T96" i="67"/>
  <c r="T29" i="67"/>
  <c r="T61" i="67" s="1"/>
  <c r="K32" i="66"/>
  <c r="N9" i="66" s="1"/>
  <c r="P29" i="67"/>
  <c r="P61" i="67" s="1"/>
  <c r="E5" i="69"/>
  <c r="K5" i="68"/>
  <c r="N10" i="68" s="1"/>
  <c r="N91" i="67"/>
  <c r="S40" i="66"/>
  <c r="T15" i="66" s="1"/>
  <c r="S191" i="3"/>
  <c r="N191" i="3"/>
  <c r="AE191" i="3"/>
  <c r="AF94" i="67"/>
  <c r="AB191" i="3"/>
  <c r="Z191" i="3"/>
  <c r="AA94" i="67"/>
  <c r="O191" i="3"/>
  <c r="P94" i="67"/>
  <c r="K55" i="69"/>
  <c r="L29" i="67"/>
  <c r="L61" i="67" s="1"/>
  <c r="N55" i="69"/>
  <c r="H55" i="69"/>
  <c r="V91" i="67"/>
  <c r="E29" i="67"/>
  <c r="E61" i="67" s="1"/>
  <c r="E96" i="67"/>
  <c r="D2" i="66"/>
  <c r="Y55" i="69"/>
  <c r="R29" i="67"/>
  <c r="R61" i="67" s="1"/>
  <c r="X55" i="69"/>
  <c r="AB55" i="69"/>
  <c r="Q55" i="69"/>
  <c r="Z55" i="69"/>
  <c r="AC55" i="69"/>
  <c r="I96" i="67"/>
  <c r="I29" i="67"/>
  <c r="I61" i="67" s="1"/>
  <c r="O96" i="67"/>
  <c r="O29" i="67"/>
  <c r="O61" i="67" s="1"/>
  <c r="X91" i="67"/>
  <c r="I55" i="69"/>
  <c r="G29" i="67"/>
  <c r="G61" i="67" s="1"/>
  <c r="H29" i="67"/>
  <c r="H61" i="67" s="1"/>
  <c r="T557" i="3"/>
  <c r="T556" i="3" s="1"/>
  <c r="T555" i="3" s="1"/>
  <c r="T455" i="3" s="1"/>
  <c r="Y298" i="3"/>
  <c r="Y297" i="3" s="1"/>
  <c r="Y4" i="3" s="1"/>
  <c r="L298" i="3"/>
  <c r="L297" i="3" s="1"/>
  <c r="R4" i="3"/>
  <c r="U453" i="2"/>
  <c r="U597" i="2"/>
  <c r="N453" i="2"/>
  <c r="N597" i="2"/>
  <c r="D4" i="3"/>
  <c r="N298" i="3"/>
  <c r="N297" i="3" s="1"/>
  <c r="G599" i="2"/>
  <c r="G597" i="2" s="1"/>
  <c r="S298" i="3"/>
  <c r="S297" i="3" s="1"/>
  <c r="P557" i="3"/>
  <c r="P556" i="3" s="1"/>
  <c r="P298" i="3"/>
  <c r="P297" i="3" s="1"/>
  <c r="P4" i="3" s="1"/>
  <c r="D555" i="3"/>
  <c r="D455" i="3" s="1"/>
  <c r="D625" i="3"/>
  <c r="D624" i="3" s="1"/>
  <c r="D660" i="3" s="1"/>
  <c r="F298" i="3"/>
  <c r="F297" i="3" s="1"/>
  <c r="F4" i="3" s="1"/>
  <c r="M599" i="2"/>
  <c r="M597" i="2" s="1"/>
  <c r="AA625" i="3"/>
  <c r="AA624" i="3" s="1"/>
  <c r="AA555" i="3"/>
  <c r="AA455" i="3" s="1"/>
  <c r="E656" i="1"/>
  <c r="E6" i="44" s="1"/>
  <c r="T599" i="1"/>
  <c r="T597" i="1" s="1"/>
  <c r="AB524" i="3"/>
  <c r="K613" i="3"/>
  <c r="K659" i="3" s="1"/>
  <c r="T72" i="44"/>
  <c r="T4" i="3"/>
  <c r="Q4" i="3"/>
  <c r="V455" i="3"/>
  <c r="X4" i="3"/>
  <c r="E72" i="44"/>
  <c r="L4" i="3"/>
  <c r="Z613" i="3"/>
  <c r="Z659" i="3" s="1"/>
  <c r="K4" i="3"/>
  <c r="U656" i="39"/>
  <c r="U48" i="44"/>
  <c r="U47" i="44" s="1"/>
  <c r="U51" i="44" s="1"/>
  <c r="U52" i="44" s="1"/>
  <c r="AB656" i="39"/>
  <c r="AB48" i="44"/>
  <c r="AB47" i="44" s="1"/>
  <c r="AB51" i="44" s="1"/>
  <c r="AB52" i="44" s="1"/>
  <c r="AA4" i="3"/>
  <c r="N52" i="44"/>
  <c r="AD47" i="44"/>
  <c r="AD51" i="44" s="1"/>
  <c r="AD52" i="44" s="1"/>
  <c r="K47" i="44"/>
  <c r="K51" i="44" s="1"/>
  <c r="K52" i="44" s="1"/>
  <c r="F52" i="44"/>
  <c r="Z656" i="39"/>
  <c r="Z48" i="44"/>
  <c r="Z47" i="44" s="1"/>
  <c r="Z51" i="44" s="1"/>
  <c r="Z52" i="44" s="1"/>
  <c r="W453" i="2"/>
  <c r="G453" i="2"/>
  <c r="W557" i="3"/>
  <c r="W556" i="3" s="1"/>
  <c r="W298" i="3"/>
  <c r="W297" i="3" s="1"/>
  <c r="W4" i="3" s="1"/>
  <c r="AE613" i="3"/>
  <c r="AE659" i="3" s="1"/>
  <c r="S524" i="3"/>
  <c r="AE524" i="3"/>
  <c r="Z524" i="3"/>
  <c r="G4" i="3"/>
  <c r="AC4" i="3"/>
  <c r="AD4" i="3"/>
  <c r="R617" i="3"/>
  <c r="R613" i="3" s="1"/>
  <c r="R659" i="3" s="1"/>
  <c r="R524" i="3"/>
  <c r="R455" i="3" s="1"/>
  <c r="AD625" i="3"/>
  <c r="AD624" i="3" s="1"/>
  <c r="AD555" i="3"/>
  <c r="AD455" i="3" s="1"/>
  <c r="N524" i="3"/>
  <c r="I625" i="3"/>
  <c r="I624" i="3" s="1"/>
  <c r="I660" i="3" s="1"/>
  <c r="I555" i="3"/>
  <c r="L524" i="3"/>
  <c r="O524" i="3"/>
  <c r="J613" i="3"/>
  <c r="G555" i="3"/>
  <c r="G455" i="3" s="1"/>
  <c r="G625" i="3"/>
  <c r="G624" i="3" s="1"/>
  <c r="Y625" i="3"/>
  <c r="Y624" i="3" s="1"/>
  <c r="Y555" i="3"/>
  <c r="Y455" i="3" s="1"/>
  <c r="Z555" i="3"/>
  <c r="X625" i="3"/>
  <c r="X624" i="3" s="1"/>
  <c r="X555" i="3"/>
  <c r="X455" i="3" s="1"/>
  <c r="Q625" i="3"/>
  <c r="Q624" i="3" s="1"/>
  <c r="Q555" i="3"/>
  <c r="Q455" i="3" s="1"/>
  <c r="U625" i="3"/>
  <c r="U624" i="3" s="1"/>
  <c r="U555" i="3"/>
  <c r="U455" i="3" s="1"/>
  <c r="N613" i="3"/>
  <c r="I656" i="41"/>
  <c r="I50" i="44"/>
  <c r="I47" i="44" s="1"/>
  <c r="I51" i="44" s="1"/>
  <c r="I52" i="44" s="1"/>
  <c r="L613" i="3"/>
  <c r="M557" i="3"/>
  <c r="M556" i="3" s="1"/>
  <c r="M298" i="3"/>
  <c r="M297" i="3" s="1"/>
  <c r="M4" i="3" s="1"/>
  <c r="J298" i="3"/>
  <c r="J297" i="3" s="1"/>
  <c r="J557" i="3"/>
  <c r="J556" i="3" s="1"/>
  <c r="N555" i="3"/>
  <c r="N625" i="3"/>
  <c r="N624" i="3" s="1"/>
  <c r="N660" i="3" s="1"/>
  <c r="I524" i="3"/>
  <c r="K625" i="3"/>
  <c r="K624" i="3" s="1"/>
  <c r="K555" i="3"/>
  <c r="K455" i="3" s="1"/>
  <c r="H298" i="3"/>
  <c r="H297" i="3" s="1"/>
  <c r="H4" i="3" s="1"/>
  <c r="H557" i="3"/>
  <c r="H556" i="3" s="1"/>
  <c r="S625" i="3"/>
  <c r="S624" i="3" s="1"/>
  <c r="S555" i="3"/>
  <c r="T625" i="3"/>
  <c r="T624" i="3" s="1"/>
  <c r="L555" i="3"/>
  <c r="L625" i="3"/>
  <c r="L624" i="3" s="1"/>
  <c r="L660" i="3" s="1"/>
  <c r="AE557" i="3"/>
  <c r="AE556" i="3" s="1"/>
  <c r="AE298" i="3"/>
  <c r="AE297" i="3" s="1"/>
  <c r="I613" i="3"/>
  <c r="AC555" i="3"/>
  <c r="AC455" i="3" s="1"/>
  <c r="AC625" i="3"/>
  <c r="AC624" i="3" s="1"/>
  <c r="E557" i="3"/>
  <c r="E556" i="3" s="1"/>
  <c r="E298" i="3"/>
  <c r="E297" i="3" s="1"/>
  <c r="E4" i="3" s="1"/>
  <c r="U4" i="3"/>
  <c r="AB4" i="3"/>
  <c r="C557" i="3"/>
  <c r="C556" i="3" s="1"/>
  <c r="C298" i="3"/>
  <c r="C297" i="3" s="1"/>
  <c r="O613" i="3"/>
  <c r="AB625" i="3"/>
  <c r="AB624" i="3" s="1"/>
  <c r="AB555" i="3"/>
  <c r="J524" i="3"/>
  <c r="O625" i="3"/>
  <c r="O624" i="3" s="1"/>
  <c r="O660" i="3" s="1"/>
  <c r="O555" i="3"/>
  <c r="F625" i="3"/>
  <c r="F624" i="3" s="1"/>
  <c r="F555" i="3"/>
  <c r="F455" i="3" s="1"/>
  <c r="C599" i="2"/>
  <c r="C597" i="2" s="1"/>
  <c r="C453" i="2"/>
  <c r="V599" i="3"/>
  <c r="L453" i="2"/>
  <c r="V656" i="3"/>
  <c r="I25" i="44"/>
  <c r="I31" i="44" s="1"/>
  <c r="I32" i="44" s="1"/>
  <c r="I656" i="5"/>
  <c r="E10" i="44"/>
  <c r="E7" i="44" s="1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7" i="44" s="1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7" i="44" s="1"/>
  <c r="S654" i="41"/>
  <c r="Y25" i="44"/>
  <c r="Y31" i="44" s="1"/>
  <c r="Y32" i="44" s="1"/>
  <c r="Y656" i="5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7" i="44" s="1"/>
  <c r="V654" i="41"/>
  <c r="H6" i="44"/>
  <c r="H654" i="1"/>
  <c r="AD10" i="44"/>
  <c r="AD654" i="41"/>
  <c r="C8" i="44"/>
  <c r="C654" i="39"/>
  <c r="D656" i="2"/>
  <c r="D4" i="44" s="1"/>
  <c r="D24" i="44"/>
  <c r="AB10" i="44"/>
  <c r="AB654" i="41"/>
  <c r="X25" i="44"/>
  <c r="X656" i="5"/>
  <c r="G47" i="44"/>
  <c r="G51" i="44" s="1"/>
  <c r="G52" i="44" s="1"/>
  <c r="AB25" i="44"/>
  <c r="AB656" i="5"/>
  <c r="AD6" i="44"/>
  <c r="AD654" i="1"/>
  <c r="M10" i="44"/>
  <c r="M7" i="44" s="1"/>
  <c r="M654" i="41"/>
  <c r="U10" i="44"/>
  <c r="U654" i="41"/>
  <c r="R8" i="44"/>
  <c r="R654" i="39"/>
  <c r="F10" i="44"/>
  <c r="F7" i="44" s="1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AC6" i="44"/>
  <c r="AC654" i="1"/>
  <c r="W599" i="2"/>
  <c r="W597" i="2" s="1"/>
  <c r="W26" i="44"/>
  <c r="W656" i="1"/>
  <c r="Q9" i="44"/>
  <c r="Q7" i="44" s="1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J4" i="3" l="1"/>
  <c r="V453" i="3"/>
  <c r="N4" i="3"/>
  <c r="O92" i="44"/>
  <c r="P34" i="67"/>
  <c r="L92" i="44"/>
  <c r="M34" i="67"/>
  <c r="I92" i="44"/>
  <c r="J34" i="67"/>
  <c r="AE72" i="44"/>
  <c r="AF33" i="67"/>
  <c r="X72" i="44"/>
  <c r="Y33" i="67"/>
  <c r="W62" i="67"/>
  <c r="W32" i="67"/>
  <c r="W5" i="67" s="1"/>
  <c r="W55" i="67" s="1"/>
  <c r="W91" i="67"/>
  <c r="W63" i="67"/>
  <c r="W66" i="67" s="1"/>
  <c r="W90" i="67"/>
  <c r="R72" i="44"/>
  <c r="S33" i="67"/>
  <c r="Z72" i="44"/>
  <c r="AA33" i="67"/>
  <c r="K72" i="44"/>
  <c r="L33" i="67"/>
  <c r="D92" i="44"/>
  <c r="E34" i="67"/>
  <c r="F62" i="67"/>
  <c r="F91" i="67"/>
  <c r="D62" i="67"/>
  <c r="D91" i="67"/>
  <c r="N92" i="44"/>
  <c r="O34" i="67"/>
  <c r="AB72" i="44"/>
  <c r="AC33" i="67"/>
  <c r="S90" i="67"/>
  <c r="S63" i="67"/>
  <c r="T62" i="67"/>
  <c r="T91" i="67"/>
  <c r="I62" i="67"/>
  <c r="I91" i="67"/>
  <c r="R55" i="69"/>
  <c r="W55" i="69"/>
  <c r="W2" i="69"/>
  <c r="J55" i="69"/>
  <c r="T16" i="66"/>
  <c r="T14" i="66"/>
  <c r="Z4" i="3"/>
  <c r="I4" i="3"/>
  <c r="O4" i="3"/>
  <c r="T7" i="66"/>
  <c r="D1" i="70"/>
  <c r="T6" i="66"/>
  <c r="J31" i="44"/>
  <c r="J32" i="44" s="1"/>
  <c r="I455" i="3"/>
  <c r="R660" i="2"/>
  <c r="R84" i="44" s="1"/>
  <c r="R599" i="2"/>
  <c r="R597" i="2" s="1"/>
  <c r="AE4" i="3"/>
  <c r="S4" i="3"/>
  <c r="F31" i="44"/>
  <c r="F32" i="44" s="1"/>
  <c r="D7" i="44"/>
  <c r="L94" i="67"/>
  <c r="AB455" i="3"/>
  <c r="W2" i="67"/>
  <c r="K7" i="44"/>
  <c r="X7" i="44"/>
  <c r="T94" i="67"/>
  <c r="T28" i="66"/>
  <c r="T31" i="66"/>
  <c r="T12" i="66"/>
  <c r="T26" i="66"/>
  <c r="T36" i="66"/>
  <c r="T11" i="66"/>
  <c r="T18" i="66"/>
  <c r="T27" i="66"/>
  <c r="T23" i="66"/>
  <c r="T34" i="66"/>
  <c r="T13" i="66"/>
  <c r="T24" i="66"/>
  <c r="T37" i="66"/>
  <c r="T33" i="66"/>
  <c r="T35" i="66"/>
  <c r="T22" i="66"/>
  <c r="T32" i="66"/>
  <c r="T20" i="66"/>
  <c r="T10" i="66"/>
  <c r="T21" i="66"/>
  <c r="T8" i="66"/>
  <c r="T25" i="66"/>
  <c r="T30" i="66"/>
  <c r="T17" i="66"/>
  <c r="T9" i="66"/>
  <c r="AF55" i="69"/>
  <c r="T19" i="66"/>
  <c r="F55" i="69"/>
  <c r="V55" i="69"/>
  <c r="J94" i="67"/>
  <c r="AC94" i="67"/>
  <c r="O94" i="67"/>
  <c r="AD597" i="2"/>
  <c r="E55" i="69"/>
  <c r="T5" i="66"/>
  <c r="W5" i="66" s="1"/>
  <c r="K5" i="66"/>
  <c r="M55" i="69"/>
  <c r="O55" i="69"/>
  <c r="T29" i="66"/>
  <c r="K94" i="67"/>
  <c r="R453" i="3"/>
  <c r="Y453" i="3"/>
  <c r="D599" i="3"/>
  <c r="D597" i="3" s="1"/>
  <c r="D656" i="3"/>
  <c r="P625" i="3"/>
  <c r="P624" i="3" s="1"/>
  <c r="P555" i="3"/>
  <c r="P455" i="3" s="1"/>
  <c r="P453" i="3" s="1"/>
  <c r="F453" i="3"/>
  <c r="AA453" i="3"/>
  <c r="AA660" i="3"/>
  <c r="AA599" i="3"/>
  <c r="AA597" i="3" s="1"/>
  <c r="T453" i="3"/>
  <c r="V597" i="3"/>
  <c r="Q453" i="3"/>
  <c r="X453" i="3"/>
  <c r="S455" i="3"/>
  <c r="S453" i="3" s="1"/>
  <c r="D453" i="3"/>
  <c r="R656" i="3"/>
  <c r="Z455" i="3"/>
  <c r="Z453" i="3" s="1"/>
  <c r="R599" i="3"/>
  <c r="R597" i="3" s="1"/>
  <c r="K453" i="3"/>
  <c r="AB8" i="44"/>
  <c r="AB7" i="44" s="1"/>
  <c r="AB654" i="39"/>
  <c r="U8" i="44"/>
  <c r="U7" i="44" s="1"/>
  <c r="U654" i="39"/>
  <c r="P7" i="44"/>
  <c r="Z654" i="39"/>
  <c r="Z8" i="44"/>
  <c r="Z7" i="44" s="1"/>
  <c r="N31" i="44"/>
  <c r="N32" i="44" s="1"/>
  <c r="E31" i="44"/>
  <c r="E32" i="44" s="1"/>
  <c r="D31" i="44"/>
  <c r="D32" i="44" s="1"/>
  <c r="K31" i="44"/>
  <c r="K32" i="44" s="1"/>
  <c r="M31" i="44"/>
  <c r="M32" i="44" s="1"/>
  <c r="AD453" i="3"/>
  <c r="R31" i="44"/>
  <c r="R32" i="44" s="1"/>
  <c r="AC31" i="44"/>
  <c r="AC32" i="44" s="1"/>
  <c r="W31" i="44"/>
  <c r="W32" i="44" s="1"/>
  <c r="L31" i="44"/>
  <c r="L32" i="44" s="1"/>
  <c r="C31" i="44"/>
  <c r="C32" i="44" s="1"/>
  <c r="G31" i="44"/>
  <c r="G32" i="44" s="1"/>
  <c r="AA31" i="44"/>
  <c r="AA32" i="44" s="1"/>
  <c r="AC453" i="3"/>
  <c r="W555" i="3"/>
  <c r="W455" i="3" s="1"/>
  <c r="W453" i="3" s="1"/>
  <c r="W625" i="3"/>
  <c r="W624" i="3" s="1"/>
  <c r="AB453" i="3"/>
  <c r="G453" i="3"/>
  <c r="AA7" i="44"/>
  <c r="N455" i="3"/>
  <c r="N453" i="3" s="1"/>
  <c r="AD7" i="44"/>
  <c r="O659" i="3"/>
  <c r="O59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X660" i="3"/>
  <c r="X599" i="3"/>
  <c r="X597" i="3" s="1"/>
  <c r="Y660" i="3"/>
  <c r="Y599" i="3"/>
  <c r="Y597" i="3" s="1"/>
  <c r="I659" i="3"/>
  <c r="I599" i="3"/>
  <c r="I597" i="3" s="1"/>
  <c r="I10" i="44"/>
  <c r="I7" i="44" s="1"/>
  <c r="I654" i="41"/>
  <c r="G660" i="3"/>
  <c r="G599" i="3"/>
  <c r="G597" i="3" s="1"/>
  <c r="O455" i="3"/>
  <c r="F660" i="3"/>
  <c r="F599" i="3"/>
  <c r="F597" i="3" s="1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L599" i="3"/>
  <c r="N659" i="3"/>
  <c r="N599" i="3"/>
  <c r="Q660" i="3"/>
  <c r="Q599" i="3"/>
  <c r="Q597" i="3" s="1"/>
  <c r="L455" i="3"/>
  <c r="L453" i="3" s="1"/>
  <c r="AB660" i="3"/>
  <c r="AB599" i="3"/>
  <c r="AB597" i="3" s="1"/>
  <c r="AC660" i="3"/>
  <c r="AC599" i="3"/>
  <c r="AC597" i="3" s="1"/>
  <c r="AE625" i="3"/>
  <c r="AE624" i="3" s="1"/>
  <c r="AE555" i="3"/>
  <c r="AE455" i="3" s="1"/>
  <c r="AE453" i="3" s="1"/>
  <c r="H625" i="3"/>
  <c r="H624" i="3" s="1"/>
  <c r="H555" i="3"/>
  <c r="H455" i="3" s="1"/>
  <c r="H453" i="3" s="1"/>
  <c r="J625" i="3"/>
  <c r="J624" i="3" s="1"/>
  <c r="J660" i="3" s="1"/>
  <c r="J555" i="3"/>
  <c r="J455" i="3" s="1"/>
  <c r="J453" i="3" s="1"/>
  <c r="U453" i="3"/>
  <c r="Z660" i="3"/>
  <c r="Z599" i="3"/>
  <c r="J659" i="3"/>
  <c r="AD660" i="3"/>
  <c r="AD599" i="3"/>
  <c r="AD597" i="3" s="1"/>
  <c r="V654" i="3"/>
  <c r="G6" i="44"/>
  <c r="G654" i="1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11" i="44"/>
  <c r="V12" i="44" s="1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AB654" i="2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H11" i="44" s="1"/>
  <c r="Z654" i="2"/>
  <c r="AD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K2" i="66" l="1"/>
  <c r="O453" i="3"/>
  <c r="I11" i="44"/>
  <c r="AE34" i="67"/>
  <c r="AD34" i="67"/>
  <c r="Z34" i="67"/>
  <c r="V34" i="67"/>
  <c r="U34" i="67"/>
  <c r="L62" i="67"/>
  <c r="L91" i="67"/>
  <c r="J90" i="67"/>
  <c r="J63" i="67"/>
  <c r="K33" i="67"/>
  <c r="R34" i="67"/>
  <c r="M33" i="67"/>
  <c r="T34" i="67"/>
  <c r="O90" i="67"/>
  <c r="O63" i="67"/>
  <c r="E63" i="67"/>
  <c r="E32" i="67"/>
  <c r="E5" i="67" s="1"/>
  <c r="E55" i="67" s="1"/>
  <c r="E90" i="67"/>
  <c r="AF62" i="67"/>
  <c r="AF91" i="67"/>
  <c r="J92" i="44"/>
  <c r="K34" i="67"/>
  <c r="AC34" i="67"/>
  <c r="H34" i="67"/>
  <c r="J33" i="67"/>
  <c r="Y34" i="67"/>
  <c r="P33" i="67"/>
  <c r="AB34" i="67"/>
  <c r="AC62" i="67"/>
  <c r="AC91" i="67"/>
  <c r="S62" i="67"/>
  <c r="S32" i="67"/>
  <c r="S5" i="67" s="1"/>
  <c r="S91" i="67"/>
  <c r="Y62" i="67"/>
  <c r="Y91" i="67"/>
  <c r="P90" i="67"/>
  <c r="P63" i="67"/>
  <c r="AA34" i="67"/>
  <c r="O33" i="67"/>
  <c r="L34" i="67"/>
  <c r="G34" i="67"/>
  <c r="I453" i="3"/>
  <c r="AA62" i="67"/>
  <c r="AA91" i="67"/>
  <c r="W56" i="67"/>
  <c r="M90" i="67"/>
  <c r="M63" i="67"/>
  <c r="S55" i="67"/>
  <c r="S56" i="67" s="1"/>
  <c r="S2" i="69"/>
  <c r="E2" i="69"/>
  <c r="W6" i="66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K2" i="68"/>
  <c r="F193" i="70"/>
  <c r="F248" i="70"/>
  <c r="F178" i="70"/>
  <c r="F187" i="70"/>
  <c r="F254" i="70"/>
  <c r="F184" i="70"/>
  <c r="F164" i="70"/>
  <c r="F181" i="70"/>
  <c r="F157" i="70"/>
  <c r="F237" i="70"/>
  <c r="F190" i="70"/>
  <c r="F241" i="70"/>
  <c r="F163" i="70"/>
  <c r="F169" i="70"/>
  <c r="F201" i="70"/>
  <c r="F240" i="70"/>
  <c r="F251" i="70"/>
  <c r="F202" i="70"/>
  <c r="F170" i="70"/>
  <c r="F195" i="70"/>
  <c r="F246" i="70"/>
  <c r="F176" i="70"/>
  <c r="F189" i="70"/>
  <c r="F252" i="70"/>
  <c r="F182" i="70"/>
  <c r="F224" i="70"/>
  <c r="F188" i="70"/>
  <c r="F177" i="70"/>
  <c r="F161" i="70"/>
  <c r="F194" i="70"/>
  <c r="F249" i="70"/>
  <c r="F236" i="70"/>
  <c r="F171" i="70"/>
  <c r="F203" i="70"/>
  <c r="F247" i="70"/>
  <c r="F200" i="70"/>
  <c r="F197" i="70"/>
  <c r="F244" i="70"/>
  <c r="F191" i="70"/>
  <c r="F250" i="70"/>
  <c r="F180" i="70"/>
  <c r="F185" i="70"/>
  <c r="F186" i="70"/>
  <c r="F162" i="70"/>
  <c r="F179" i="70"/>
  <c r="F159" i="70"/>
  <c r="F192" i="70"/>
  <c r="F245" i="70"/>
  <c r="F160" i="70"/>
  <c r="F173" i="70"/>
  <c r="F205" i="70"/>
  <c r="F225" i="70"/>
  <c r="F243" i="70"/>
  <c r="F198" i="70"/>
  <c r="F166" i="70"/>
  <c r="F167" i="70"/>
  <c r="F199" i="70"/>
  <c r="F242" i="70"/>
  <c r="F204" i="70"/>
  <c r="F172" i="70"/>
  <c r="F239" i="70"/>
  <c r="F253" i="70"/>
  <c r="F226" i="70"/>
  <c r="F10" i="70"/>
  <c r="F55" i="70"/>
  <c r="F37" i="70"/>
  <c r="F88" i="70"/>
  <c r="F30" i="70"/>
  <c r="F23" i="70"/>
  <c r="F22" i="70"/>
  <c r="F83" i="70"/>
  <c r="F238" i="70"/>
  <c r="F19" i="70"/>
  <c r="F153" i="70"/>
  <c r="F148" i="70"/>
  <c r="F149" i="70"/>
  <c r="F150" i="70"/>
  <c r="F135" i="70"/>
  <c r="F147" i="70"/>
  <c r="F146" i="70"/>
  <c r="F158" i="70"/>
  <c r="F33" i="70"/>
  <c r="F127" i="70"/>
  <c r="F102" i="70"/>
  <c r="F141" i="70"/>
  <c r="F116" i="70"/>
  <c r="F18" i="70"/>
  <c r="F152" i="70"/>
  <c r="F67" i="70"/>
  <c r="F121" i="70"/>
  <c r="F134" i="70"/>
  <c r="F138" i="70"/>
  <c r="F133" i="70"/>
  <c r="F113" i="70"/>
  <c r="F25" i="70"/>
  <c r="F72" i="70"/>
  <c r="F154" i="70"/>
  <c r="F12" i="70"/>
  <c r="F32" i="70"/>
  <c r="F132" i="70"/>
  <c r="F155" i="70"/>
  <c r="F137" i="70"/>
  <c r="F26" i="70"/>
  <c r="F128" i="70"/>
  <c r="F145" i="70"/>
  <c r="F59" i="70"/>
  <c r="F131" i="70"/>
  <c r="F108" i="70"/>
  <c r="F151" i="70"/>
  <c r="F136" i="70"/>
  <c r="F144" i="70"/>
  <c r="F21" i="70"/>
  <c r="F139" i="70"/>
  <c r="F114" i="70"/>
  <c r="F112" i="70"/>
  <c r="F126" i="70"/>
  <c r="F156" i="70"/>
  <c r="F130" i="70"/>
  <c r="F117" i="70"/>
  <c r="F142" i="70"/>
  <c r="F20" i="70"/>
  <c r="F105" i="70"/>
  <c r="F111" i="70"/>
  <c r="F143" i="70"/>
  <c r="F64" i="70"/>
  <c r="F119" i="70"/>
  <c r="F106" i="70"/>
  <c r="F118" i="70"/>
  <c r="F129" i="70"/>
  <c r="F89" i="70"/>
  <c r="F140" i="70"/>
  <c r="F122" i="70"/>
  <c r="F95" i="70"/>
  <c r="F120" i="70"/>
  <c r="F115" i="70"/>
  <c r="F15" i="70"/>
  <c r="F65" i="70"/>
  <c r="F86" i="70"/>
  <c r="F16" i="70"/>
  <c r="F62" i="70"/>
  <c r="F165" i="70"/>
  <c r="F207" i="70"/>
  <c r="F233" i="70"/>
  <c r="F109" i="70"/>
  <c r="F229" i="70"/>
  <c r="F24" i="70"/>
  <c r="F41" i="70"/>
  <c r="F222" i="70"/>
  <c r="F66" i="70"/>
  <c r="F5" i="70"/>
  <c r="F228" i="70"/>
  <c r="F46" i="70"/>
  <c r="F57" i="70"/>
  <c r="F44" i="70"/>
  <c r="F70" i="70"/>
  <c r="F11" i="70"/>
  <c r="F31" i="70"/>
  <c r="F52" i="70"/>
  <c r="F220" i="70"/>
  <c r="F48" i="70"/>
  <c r="F17" i="70"/>
  <c r="F51" i="70"/>
  <c r="F217" i="70"/>
  <c r="F215" i="70"/>
  <c r="F87" i="70"/>
  <c r="F103" i="70"/>
  <c r="F209" i="70"/>
  <c r="F77" i="70"/>
  <c r="F227" i="70"/>
  <c r="F90" i="70"/>
  <c r="F208" i="70"/>
  <c r="F196" i="70"/>
  <c r="F43" i="70"/>
  <c r="F212" i="70"/>
  <c r="F85" i="70"/>
  <c r="F75" i="70"/>
  <c r="F73" i="70"/>
  <c r="F100" i="70"/>
  <c r="F56" i="70"/>
  <c r="F230" i="70"/>
  <c r="F104" i="70"/>
  <c r="F216" i="70"/>
  <c r="F231" i="70"/>
  <c r="F206" i="70"/>
  <c r="F96" i="70"/>
  <c r="F221" i="70"/>
  <c r="F107" i="70"/>
  <c r="F214" i="70"/>
  <c r="F97" i="70"/>
  <c r="F110" i="70"/>
  <c r="F68" i="70"/>
  <c r="F60" i="70"/>
  <c r="F76" i="70"/>
  <c r="F211" i="70"/>
  <c r="F82" i="70"/>
  <c r="F42" i="70"/>
  <c r="F223" i="70"/>
  <c r="F53" i="70"/>
  <c r="F63" i="70"/>
  <c r="F101" i="70"/>
  <c r="F7" i="70"/>
  <c r="F40" i="70"/>
  <c r="F13" i="70"/>
  <c r="F34" i="70"/>
  <c r="F79" i="70"/>
  <c r="F71" i="70"/>
  <c r="F78" i="70"/>
  <c r="F174" i="70"/>
  <c r="F92" i="70"/>
  <c r="F74" i="70"/>
  <c r="F38" i="70"/>
  <c r="F93" i="70"/>
  <c r="F91" i="70"/>
  <c r="F210" i="70"/>
  <c r="F219" i="70"/>
  <c r="F235" i="70"/>
  <c r="F175" i="70"/>
  <c r="F80" i="70"/>
  <c r="F232" i="70"/>
  <c r="F99" i="70"/>
  <c r="F54" i="70"/>
  <c r="F125" i="70"/>
  <c r="F98" i="70"/>
  <c r="F58" i="70"/>
  <c r="F50" i="70"/>
  <c r="F218" i="70"/>
  <c r="F234" i="70"/>
  <c r="F81" i="70"/>
  <c r="F213" i="70"/>
  <c r="F61" i="70"/>
  <c r="F49" i="70"/>
  <c r="F183" i="70"/>
  <c r="F168" i="70"/>
  <c r="F124" i="70"/>
  <c r="F6" i="70"/>
  <c r="F94" i="70"/>
  <c r="F4" i="70"/>
  <c r="F45" i="70"/>
  <c r="F123" i="70"/>
  <c r="F27" i="70"/>
  <c r="F36" i="70"/>
  <c r="F28" i="70"/>
  <c r="F14" i="70"/>
  <c r="F84" i="70"/>
  <c r="F8" i="70"/>
  <c r="F47" i="70"/>
  <c r="F69" i="70"/>
  <c r="F9" i="70"/>
  <c r="F39" i="70"/>
  <c r="F29" i="70"/>
  <c r="F35" i="70"/>
  <c r="F3" i="70"/>
  <c r="G3" i="70" s="1"/>
  <c r="R91" i="44"/>
  <c r="R92" i="44" s="1"/>
  <c r="R656" i="2"/>
  <c r="R4" i="44" s="1"/>
  <c r="E66" i="67"/>
  <c r="S2" i="67"/>
  <c r="N12" i="66"/>
  <c r="T40" i="66"/>
  <c r="E2" i="67"/>
  <c r="D654" i="3"/>
  <c r="P660" i="3"/>
  <c r="P599" i="3"/>
  <c r="P597" i="3" s="1"/>
  <c r="AA92" i="44"/>
  <c r="AA656" i="3"/>
  <c r="AA654" i="3" s="1"/>
  <c r="S597" i="3"/>
  <c r="R654" i="3"/>
  <c r="Z597" i="3"/>
  <c r="Y11" i="44"/>
  <c r="N11" i="44"/>
  <c r="Z11" i="44"/>
  <c r="AD11" i="44"/>
  <c r="G11" i="44"/>
  <c r="X11" i="44"/>
  <c r="S11" i="44"/>
  <c r="Q11" i="44"/>
  <c r="F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92" i="44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AE599" i="3"/>
  <c r="AE597" i="3" s="1"/>
  <c r="AB92" i="44"/>
  <c r="AB656" i="3"/>
  <c r="AB654" i="3" s="1"/>
  <c r="G656" i="3"/>
  <c r="G654" i="3" s="1"/>
  <c r="G92" i="44"/>
  <c r="I72" i="44"/>
  <c r="I656" i="3"/>
  <c r="I654" i="3" s="1"/>
  <c r="O597" i="3"/>
  <c r="AD92" i="44"/>
  <c r="AD656" i="3"/>
  <c r="AD654" i="3" s="1"/>
  <c r="Z92" i="44"/>
  <c r="Z656" i="3"/>
  <c r="Z654" i="3" s="1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D11" i="44"/>
  <c r="D12" i="44" s="1"/>
  <c r="U11" i="44"/>
  <c r="T11" i="44"/>
  <c r="AB11" i="44"/>
  <c r="AA11" i="44"/>
  <c r="AC11" i="44"/>
  <c r="L11" i="44"/>
  <c r="P11" i="44"/>
  <c r="J11" i="44"/>
  <c r="AE11" i="44"/>
  <c r="K11" i="44"/>
  <c r="W11" i="44"/>
  <c r="S66" i="67" l="1"/>
  <c r="N34" i="67"/>
  <c r="L90" i="67"/>
  <c r="L63" i="67"/>
  <c r="AA90" i="67"/>
  <c r="AA63" i="67"/>
  <c r="AA32" i="67"/>
  <c r="AA5" i="67" s="1"/>
  <c r="AB90" i="67"/>
  <c r="AB63" i="67"/>
  <c r="AB32" i="67"/>
  <c r="AB5" i="67" s="1"/>
  <c r="Y90" i="67"/>
  <c r="Y63" i="67"/>
  <c r="H90" i="67"/>
  <c r="H63" i="67"/>
  <c r="H32" i="67"/>
  <c r="H5" i="67" s="1"/>
  <c r="K90" i="67"/>
  <c r="K63" i="67"/>
  <c r="M62" i="67"/>
  <c r="M32" i="67"/>
  <c r="M5" i="67" s="1"/>
  <c r="M91" i="67"/>
  <c r="K62" i="67"/>
  <c r="K91" i="67"/>
  <c r="K32" i="67"/>
  <c r="K5" i="67" s="1"/>
  <c r="T12" i="44"/>
  <c r="Q34" i="67"/>
  <c r="E56" i="67"/>
  <c r="V90" i="67"/>
  <c r="V63" i="67"/>
  <c r="V32" i="67"/>
  <c r="V5" i="67" s="1"/>
  <c r="AD90" i="67"/>
  <c r="AD63" i="67"/>
  <c r="AD32" i="67"/>
  <c r="AD5" i="67" s="1"/>
  <c r="F34" i="67"/>
  <c r="D34" i="67"/>
  <c r="I34" i="67"/>
  <c r="G63" i="67"/>
  <c r="G32" i="67"/>
  <c r="G5" i="67" s="1"/>
  <c r="G90" i="67"/>
  <c r="O62" i="67"/>
  <c r="O91" i="67"/>
  <c r="O32" i="67"/>
  <c r="O5" i="67" s="1"/>
  <c r="P62" i="67"/>
  <c r="P91" i="67"/>
  <c r="P32" i="67"/>
  <c r="P5" i="67" s="1"/>
  <c r="P55" i="67" s="1"/>
  <c r="J62" i="67"/>
  <c r="J91" i="67"/>
  <c r="J32" i="67"/>
  <c r="J5" i="67" s="1"/>
  <c r="J55" i="67" s="1"/>
  <c r="J56" i="67" s="1"/>
  <c r="AC90" i="67"/>
  <c r="AC63" i="67"/>
  <c r="AC32" i="67"/>
  <c r="AC5" i="67" s="1"/>
  <c r="AC55" i="67" s="1"/>
  <c r="AC66" i="67" s="1"/>
  <c r="T90" i="67"/>
  <c r="T63" i="67"/>
  <c r="T32" i="67"/>
  <c r="T5" i="67" s="1"/>
  <c r="R90" i="67"/>
  <c r="R63" i="67"/>
  <c r="R32" i="67"/>
  <c r="R5" i="67" s="1"/>
  <c r="G1" i="71"/>
  <c r="AF34" i="67"/>
  <c r="X34" i="67"/>
  <c r="Y32" i="67"/>
  <c r="Y5" i="67" s="1"/>
  <c r="L32" i="67"/>
  <c r="L5" i="67" s="1"/>
  <c r="U90" i="67"/>
  <c r="U32" i="67"/>
  <c r="U5" i="67" s="1"/>
  <c r="U63" i="67"/>
  <c r="Z90" i="67"/>
  <c r="Z63" i="67"/>
  <c r="Z32" i="67"/>
  <c r="Z5" i="67" s="1"/>
  <c r="AE63" i="67"/>
  <c r="AE90" i="67"/>
  <c r="AE32" i="67"/>
  <c r="AE5" i="67" s="1"/>
  <c r="AE2" i="67" s="1"/>
  <c r="AA55" i="67"/>
  <c r="AA56" i="67" s="1"/>
  <c r="AA2" i="69"/>
  <c r="K55" i="67"/>
  <c r="K56" i="67" s="1"/>
  <c r="K2" i="69"/>
  <c r="AA12" i="44"/>
  <c r="G4" i="70"/>
  <c r="G5" i="70" s="1"/>
  <c r="G6" i="70" s="1"/>
  <c r="G7" i="70" s="1"/>
  <c r="G8" i="70" s="1"/>
  <c r="G9" i="70" s="1"/>
  <c r="G10" i="70" s="1"/>
  <c r="G11" i="70" s="1"/>
  <c r="G12" i="70" s="1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R654" i="2"/>
  <c r="R11" i="44"/>
  <c r="R12" i="44" s="1"/>
  <c r="U40" i="66"/>
  <c r="J2" i="67"/>
  <c r="K2" i="67"/>
  <c r="AA2" i="67"/>
  <c r="P656" i="3"/>
  <c r="P654" i="3" s="1"/>
  <c r="P92" i="44"/>
  <c r="AC12" i="44"/>
  <c r="K12" i="44"/>
  <c r="W656" i="3"/>
  <c r="W654" i="3" s="1"/>
  <c r="W92" i="44"/>
  <c r="J12" i="44"/>
  <c r="U12" i="44"/>
  <c r="L12" i="44"/>
  <c r="I12" i="44"/>
  <c r="AB12" i="44"/>
  <c r="J654" i="3"/>
  <c r="E92" i="44"/>
  <c r="E656" i="3"/>
  <c r="AD12" i="44"/>
  <c r="G12" i="44"/>
  <c r="O12" i="44"/>
  <c r="H92" i="44"/>
  <c r="H656" i="3"/>
  <c r="Y12" i="44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Z12" i="44"/>
  <c r="J2" i="69" l="1"/>
  <c r="AC2" i="69"/>
  <c r="AC2" i="67"/>
  <c r="P56" i="67"/>
  <c r="P66" i="67"/>
  <c r="X90" i="67"/>
  <c r="X63" i="67"/>
  <c r="X32" i="67"/>
  <c r="X5" i="67" s="1"/>
  <c r="R55" i="67"/>
  <c r="R56" i="67" s="1"/>
  <c r="R2" i="67"/>
  <c r="R2" i="69"/>
  <c r="D63" i="67"/>
  <c r="D90" i="67"/>
  <c r="D32" i="67"/>
  <c r="AE55" i="67"/>
  <c r="M55" i="67"/>
  <c r="M56" i="67" s="1"/>
  <c r="M2" i="67"/>
  <c r="M2" i="69"/>
  <c r="H55" i="67"/>
  <c r="H56" i="67" s="1"/>
  <c r="H2" i="67"/>
  <c r="H2" i="69"/>
  <c r="AE2" i="69"/>
  <c r="L2" i="67"/>
  <c r="L55" i="67"/>
  <c r="L56" i="67" s="1"/>
  <c r="L2" i="69"/>
  <c r="I63" i="67"/>
  <c r="I90" i="67"/>
  <c r="I32" i="67"/>
  <c r="I5" i="67" s="1"/>
  <c r="F90" i="67"/>
  <c r="F32" i="67"/>
  <c r="F5" i="67" s="1"/>
  <c r="F63" i="67"/>
  <c r="V55" i="67"/>
  <c r="V56" i="67" s="1"/>
  <c r="V2" i="69"/>
  <c r="V2" i="67"/>
  <c r="H66" i="67"/>
  <c r="AB55" i="67"/>
  <c r="AB56" i="67" s="1"/>
  <c r="AB2" i="69"/>
  <c r="AB2" i="67"/>
  <c r="P2" i="69"/>
  <c r="Y55" i="67"/>
  <c r="Y2" i="69"/>
  <c r="Y2" i="67"/>
  <c r="AF90" i="67"/>
  <c r="AF63" i="67"/>
  <c r="AF32" i="67"/>
  <c r="AF5" i="67" s="1"/>
  <c r="P2" i="67"/>
  <c r="Z55" i="67"/>
  <c r="Z2" i="67"/>
  <c r="Z2" i="69"/>
  <c r="U2" i="69"/>
  <c r="U2" i="67"/>
  <c r="U55" i="67"/>
  <c r="T2" i="67"/>
  <c r="T55" i="67"/>
  <c r="T56" i="67" s="1"/>
  <c r="T2" i="69"/>
  <c r="O55" i="67"/>
  <c r="O56" i="67" s="1"/>
  <c r="O2" i="69"/>
  <c r="O2" i="67"/>
  <c r="G55" i="67"/>
  <c r="G56" i="67" s="1"/>
  <c r="G2" i="69"/>
  <c r="G2" i="67"/>
  <c r="AD2" i="67"/>
  <c r="AD55" i="67"/>
  <c r="AD2" i="69"/>
  <c r="Q63" i="67"/>
  <c r="Q90" i="67"/>
  <c r="Q32" i="67"/>
  <c r="Q5" i="67" s="1"/>
  <c r="N90" i="67"/>
  <c r="N63" i="67"/>
  <c r="N32" i="67"/>
  <c r="N5" i="67" s="1"/>
  <c r="J66" i="67"/>
  <c r="AC56" i="67"/>
  <c r="K66" i="67"/>
  <c r="AA66" i="67"/>
  <c r="P12" i="44"/>
  <c r="W12" i="44"/>
  <c r="M12" i="44"/>
  <c r="H654" i="3"/>
  <c r="H12" i="44"/>
  <c r="E654" i="3"/>
  <c r="E12" i="44"/>
  <c r="AE12" i="44"/>
  <c r="C433" i="3"/>
  <c r="C431" i="3" s="1"/>
  <c r="R66" i="67" l="1"/>
  <c r="M66" i="67"/>
  <c r="V66" i="67"/>
  <c r="N2" i="69"/>
  <c r="N2" i="67"/>
  <c r="N55" i="67"/>
  <c r="N56" i="67" s="1"/>
  <c r="Q55" i="67"/>
  <c r="Q56" i="67" s="1"/>
  <c r="Q2" i="69"/>
  <c r="Q2" i="67"/>
  <c r="U66" i="67"/>
  <c r="U56" i="67"/>
  <c r="AG63" i="67"/>
  <c r="Y56" i="67"/>
  <c r="Y66" i="67"/>
  <c r="AE66" i="67"/>
  <c r="AE56" i="67"/>
  <c r="AD56" i="67"/>
  <c r="Z66" i="67"/>
  <c r="Z56" i="67"/>
  <c r="I55" i="67"/>
  <c r="I56" i="67" s="1"/>
  <c r="I2" i="69"/>
  <c r="I2" i="67"/>
  <c r="L66" i="67"/>
  <c r="G66" i="67"/>
  <c r="Q66" i="67"/>
  <c r="O66" i="67"/>
  <c r="T66" i="67"/>
  <c r="X55" i="67"/>
  <c r="X56" i="67" s="1"/>
  <c r="X2" i="69"/>
  <c r="X2" i="67"/>
  <c r="AB66" i="67"/>
  <c r="AF55" i="67"/>
  <c r="AF66" i="67" s="1"/>
  <c r="AF2" i="69"/>
  <c r="AF2" i="67"/>
  <c r="F55" i="67"/>
  <c r="F56" i="67" s="1"/>
  <c r="F2" i="67"/>
  <c r="F2" i="69"/>
  <c r="AD66" i="67"/>
  <c r="D27" i="69"/>
  <c r="D27" i="67"/>
  <c r="C579" i="3"/>
  <c r="N66" i="67" l="1"/>
  <c r="X66" i="67"/>
  <c r="I66" i="67"/>
  <c r="AJ55" i="67"/>
  <c r="F66" i="67"/>
  <c r="AG55" i="67"/>
  <c r="AF56" i="67"/>
  <c r="AG56" i="67" s="1"/>
  <c r="C636" i="3"/>
  <c r="C431" i="1"/>
  <c r="C579" i="1" s="1"/>
  <c r="C436" i="3"/>
  <c r="C434" i="3" s="1"/>
  <c r="AJ56" i="67" l="1"/>
  <c r="C425" i="1"/>
  <c r="C4" i="1" s="1"/>
  <c r="D28" i="69"/>
  <c r="D24" i="69" s="1"/>
  <c r="D28" i="67"/>
  <c r="D24" i="67" s="1"/>
  <c r="D60" i="67" s="1"/>
  <c r="C425" i="3"/>
  <c r="C580" i="3"/>
  <c r="C576" i="1"/>
  <c r="C455" i="1" s="1"/>
  <c r="C453" i="1" s="1"/>
  <c r="C636" i="1"/>
  <c r="C633" i="1" s="1"/>
  <c r="C2" i="1"/>
  <c r="C4" i="3" l="1"/>
  <c r="D5" i="67"/>
  <c r="D55" i="67" s="1"/>
  <c r="D59" i="69"/>
  <c r="D5" i="69"/>
  <c r="C661" i="1"/>
  <c r="C599" i="1"/>
  <c r="C597" i="1" s="1"/>
  <c r="C637" i="3"/>
  <c r="C633" i="3" s="1"/>
  <c r="C576" i="3"/>
  <c r="C455" i="3" s="1"/>
  <c r="C453" i="3" l="1"/>
  <c r="D2" i="69"/>
  <c r="D56" i="67"/>
  <c r="AI56" i="67" s="1"/>
  <c r="AI55" i="67"/>
  <c r="D66" i="67"/>
  <c r="D55" i="69"/>
  <c r="D2" i="67"/>
  <c r="C656" i="1"/>
  <c r="C106" i="44"/>
  <c r="C111" i="44" s="1"/>
  <c r="C661" i="3"/>
  <c r="C599" i="3"/>
  <c r="C597" i="3" s="1"/>
  <c r="C656" i="3" l="1"/>
  <c r="C654" i="3" s="1"/>
  <c r="C112" i="44"/>
  <c r="C654" i="1"/>
  <c r="C6" i="44"/>
  <c r="C11" i="44" s="1"/>
  <c r="C12" i="44" s="1"/>
</calcChain>
</file>

<file path=xl/comments1.xml><?xml version="1.0" encoding="utf-8"?>
<comments xmlns="http://schemas.openxmlformats.org/spreadsheetml/2006/main">
  <authors>
    <author>tc={4C71A360-A378-4A72-B70A-C6569EA23E0B}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<sst xmlns="http://schemas.openxmlformats.org/spreadsheetml/2006/main" count="10913" uniqueCount="924">
  <si>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</si>
  <si>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</si>
  <si>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</si>
  <si>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</si>
  <si>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</si>
  <si>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</si>
  <si>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</si>
  <si>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</si>
  <si>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</si>
  <si>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</si>
  <si>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</si>
  <si>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</si>
  <si>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</si>
  <si>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</si>
  <si>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</si>
  <si>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</si>
  <si>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</si>
  <si>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</si>
  <si>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</si>
  <si>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</si>
  <si>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</si>
  <si>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</si>
  <si>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</si>
  <si>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</si>
  <si>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</si>
  <si>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</si>
  <si>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</si>
  <si>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</si>
  <si>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</si>
  <si>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</si>
  <si>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</si>
  <si>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</si>
  <si>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</si>
  <si>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</si>
  <si>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</si>
  <si>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</si>
  <si>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</si>
  <si>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</si>
  <si>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</si>
  <si>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</si>
  <si>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</si>
  <si>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</si>
  <si>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</si>
  <si>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</si>
  <si>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</si>
  <si>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</si>
  <si>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</si>
  <si>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</si>
  <si>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</si>
  <si>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</si>
  <si>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</si>
  <si>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</si>
  <si>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</si>
  <si>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</si>
  <si>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</si>
  <si>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</si>
  <si>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</si>
  <si>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</si>
  <si>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</si>
  <si>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</si>
  <si>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</si>
  <si>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</si>
  <si>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</si>
  <si>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</si>
  <si>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</si>
  <si>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</si>
  <si>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</si>
  <si>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</si>
  <si>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</si>
  <si>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</si>
  <si>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</si>
  <si>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</si>
  <si>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</si>
  <si>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</si>
  <si>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</si>
  <si>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</si>
  <si>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</si>
  <si>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</si>
  <si>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</si>
  <si>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</si>
  <si>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</si>
  <si>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</si>
  <si>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</si>
  <si>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</si>
  <si>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</si>
  <si>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</si>
  <si>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</si>
  <si>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</si>
  <si>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</si>
  <si>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</si>
  <si>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</si>
  <si>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</si>
  <si>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</si>
  <si>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</si>
  <si>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</si>
  <si>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</si>
  <si>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</si>
  <si>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</si>
  <si>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</si>
  <si>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</si>
  <si>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</si>
  <si>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</si>
  <si>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</si>
  <si>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</si>
  <si>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</si>
  <si>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</si>
  <si>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</si>
  <si>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</si>
  <si>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</si>
  <si>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</si>
  <si>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</si>
  <si>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</si>
  <si>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</si>
  <si>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</si>
  <si>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</si>
  <si>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</si>
  <si>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</si>
  <si>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</si>
  <si>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</si>
  <si>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</si>
  <si>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</si>
  <si>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</si>
  <si>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</si>
  <si>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</si>
  <si>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</si>
  <si>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</si>
  <si>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</si>
  <si>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</si>
  <si>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</si>
  <si>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</si>
  <si>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</si>
  <si>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</si>
  <si>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</si>
  <si>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</si>
  <si>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</si>
  <si>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</si>
  <si>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</si>
  <si>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</si>
  <si>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</si>
  <si>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</si>
  <si>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</si>
  <si>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</si>
  <si>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</si>
  <si>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</si>
  <si>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</si>
  <si>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</si>
  <si>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</si>
  <si>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</si>
  <si>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</si>
  <si>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</si>
  <si>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</si>
  <si>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</si>
  <si>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</si>
  <si>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</si>
  <si>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</si>
  <si>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</si>
  <si>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</si>
  <si>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</si>
  <si>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</si>
  <si>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</si>
  <si>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</si>
  <si>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</si>
  <si>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</si>
  <si>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</si>
  <si>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</si>
  <si>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</si>
  <si>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</si>
  <si>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</si>
  <si>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</si>
  <si>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</si>
  <si>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</si>
  <si>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</si>
  <si>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</si>
  <si>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</si>
  <si>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</si>
  <si>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</si>
  <si>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</si>
  <si>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</si>
  <si>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</si>
  <si>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</si>
  <si>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</si>
  <si>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</si>
  <si>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</si>
  <si>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</si>
  <si>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</si>
  <si>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</si>
  <si>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</si>
  <si>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</si>
  <si>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</si>
  <si>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</si>
  <si>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</si>
  <si>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</si>
  <si>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</si>
  <si>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</si>
  <si>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</si>
  <si>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</si>
  <si>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</si>
  <si>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</si>
  <si>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</si>
  <si>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</si>
  <si>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</si>
  <si>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</si>
  <si>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</si>
  <si>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</si>
  <si>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</si>
  <si>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</si>
  <si>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</si>
  <si>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</si>
  <si>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</si>
  <si>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</si>
  <si>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</si>
  <si>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</si>
  <si>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</si>
  <si>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</si>
  <si>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</si>
  <si>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</si>
  <si>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</si>
  <si>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</si>
  <si>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</si>
  <si>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</si>
  <si>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</si>
  <si>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</si>
  <si>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</si>
  <si>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</si>
  <si>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</si>
  <si>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</si>
  <si>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</si>
  <si>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</si>
  <si>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</si>
  <si>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</si>
  <si>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</si>
  <si>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</si>
  <si>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</si>
  <si>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</si>
  <si>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</si>
  <si>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</si>
  <si>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</si>
  <si>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</si>
  <si>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</si>
  <si>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</si>
  <si>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</si>
  <si>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</si>
  <si>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</si>
  <si>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</si>
  <si>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</si>
  <si>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</si>
  <si>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</si>
  <si>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</si>
  <si>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</si>
  <si>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</si>
  <si>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</si>
  <si>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</si>
  <si>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</si>
  <si>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</si>
  <si>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</si>
  <si>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</si>
  <si>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</si>
  <si>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</si>
  <si>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</si>
  <si>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</si>
  <si>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</si>
  <si>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</si>
  <si>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</si>
  <si>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</si>
  <si>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</si>
  <si>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</si>
  <si>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</si>
  <si>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</si>
  <si>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</si>
  <si>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</si>
  <si>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</si>
  <si>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</si>
  <si>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</si>
  <si>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</si>
  <si>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</si>
  <si>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</si>
  <si>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</si>
  <si>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</si>
  <si>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</si>
  <si>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</si>
  <si>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</si>
  <si>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</si>
  <si>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</si>
  <si>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</si>
  <si>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</si>
  <si>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</si>
  <si>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</si>
  <si>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</si>
  <si>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</si>
  <si>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</si>
  <si>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</si>
  <si>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</si>
  <si>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</si>
  <si>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</si>
  <si>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</si>
  <si>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</si>
  <si>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</si>
  <si>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</si>
  <si>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</si>
  <si>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</si>
  <si>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</si>
  <si>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</si>
  <si>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</si>
  <si>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</si>
  <si>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</si>
  <si>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</si>
  <si>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</si>
  <si>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</si>
  <si>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</si>
  <si>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</si>
  <si>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</si>
  <si>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</si>
  <si>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</si>
  <si>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</si>
  <si>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</si>
  <si>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</si>
  <si>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</si>
  <si>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</si>
  <si>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</si>
  <si>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</si>
  <si>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</si>
  <si>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</si>
  <si>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</si>
  <si>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</si>
  <si>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</si>
  <si>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</si>
  <si>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</si>
  <si>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</si>
  <si>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</si>
  <si>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</si>
  <si>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</si>
  <si>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</si>
  <si>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</si>
  <si>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</si>
  <si>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</si>
  <si>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</si>
  <si>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</si>
  <si>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</si>
  <si>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</si>
  <si>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</si>
  <si>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</si>
  <si>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</si>
  <si>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</si>
  <si>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</si>
  <si>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</si>
  <si>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</si>
  <si>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</si>
  <si>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</si>
  <si>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</si>
  <si>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</si>
  <si>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</si>
  <si>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</si>
  <si>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</si>
  <si>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</si>
  <si>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</si>
  <si>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</si>
  <si>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</si>
  <si>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</si>
  <si>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</si>
  <si>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</si>
  <si>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</si>
  <si>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</si>
  <si>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</si>
  <si>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</si>
  <si>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</si>
  <si>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</si>
  <si>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</si>
  <si>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</si>
  <si>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</si>
  <si>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</si>
  <si>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</si>
  <si>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</si>
  <si>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</si>
  <si>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</si>
  <si>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</si>
  <si>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</si>
  <si>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</si>
  <si>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</si>
  <si>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</si>
  <si>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</si>
  <si>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</si>
  <si>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</si>
  <si>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</si>
  <si>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</si>
  <si>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</si>
  <si>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</si>
  <si>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</si>
  <si>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</si>
  <si>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</si>
  <si>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</si>
  <si>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</si>
  <si>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</si>
  <si>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</si>
  <si>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</si>
  <si>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</si>
  <si>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</si>
  <si>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</si>
  <si>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</si>
  <si>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</si>
  <si>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</si>
  <si>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</si>
  <si>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</si>
  <si>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</si>
  <si>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</si>
  <si>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</si>
  <si>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</si>
  <si>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</si>
  <si>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</si>
  <si>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</si>
  <si>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</si>
  <si>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</si>
  <si>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</si>
  <si>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</si>
  <si>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</si>
  <si>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</si>
  <si>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</si>
  <si>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</si>
  <si>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</si>
  <si>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</si>
  <si>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</si>
  <si>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</si>
  <si>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</si>
  <si>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</si>
  <si>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</si>
  <si>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</si>
  <si>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</si>
  <si>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</si>
  <si>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</si>
  <si>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</si>
  <si>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</si>
  <si>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</si>
  <si>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</si>
  <si>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</si>
  <si>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</si>
  <si>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</si>
  <si>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</si>
  <si>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</si>
  <si>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</si>
  <si>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</si>
  <si>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</si>
  <si>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</si>
  <si>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</si>
  <si>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</si>
  <si>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</si>
  <si>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</si>
  <si>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</si>
  <si>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</si>
  <si>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</si>
  <si>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</si>
  <si>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</si>
  <si>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</si>
  <si>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</si>
  <si>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</si>
  <si>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</si>
  <si>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</si>
  <si>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</si>
  <si>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</si>
  <si>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</si>
  <si>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</si>
  <si>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</si>
  <si>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</si>
  <si>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</si>
  <si>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</si>
  <si>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</si>
  <si>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</si>
  <si>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</si>
  <si>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</si>
  <si>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</si>
  <si>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</si>
  <si>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</si>
  <si>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</si>
  <si>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</si>
  <si>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</si>
  <si>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</si>
  <si>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</si>
  <si>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</si>
  <si>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</si>
  <si>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</si>
  <si>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</si>
  <si>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</si>
  <si>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</si>
  <si>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</si>
  <si>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</si>
  <si>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</si>
  <si>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</si>
  <si>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</si>
  <si>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</si>
  <si>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</si>
  <si>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</si>
  <si>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</si>
  <si>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</si>
  <si>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</si>
  <si>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</si>
  <si>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</si>
  <si>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</si>
  <si>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</si>
  <si>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</si>
  <si>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</si>
  <si>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</si>
  <si>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</si>
  <si>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</si>
  <si>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</si>
  <si>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</si>
  <si>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</si>
  <si>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</si>
  <si>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</si>
  <si>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</si>
  <si>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</si>
  <si>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</si>
  <si>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</si>
  <si>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</si>
  <si>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</si>
  <si>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</si>
  <si>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</si>
  <si>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</si>
  <si>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</si>
  <si>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</si>
  <si>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</si>
  <si>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</si>
  <si>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</si>
  <si>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</si>
  <si>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</si>
  <si>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</si>
  <si>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</si>
  <si>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</si>
  <si>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</si>
  <si>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</si>
  <si>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</si>
  <si>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</si>
  <si>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</si>
  <si>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</si>
  <si>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</si>
  <si>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</si>
  <si>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</si>
  <si>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</si>
  <si>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</si>
  <si>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</si>
  <si>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</si>
  <si>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</si>
  <si>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</si>
  <si>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</si>
  <si>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</si>
  <si>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</si>
  <si>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</si>
  <si>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</si>
  <si>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</si>
  <si>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</si>
  <si>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</si>
  <si>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</si>
  <si>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</si>
  <si>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</si>
  <si>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</si>
  <si>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</si>
  <si>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</si>
  <si>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</si>
  <si>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</si>
  <si>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</si>
  <si>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</si>
  <si>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</si>
  <si>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</si>
  <si>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</si>
  <si>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</si>
  <si>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</si>
  <si>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</si>
  <si>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</si>
  <si>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</si>
  <si>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</si>
  <si>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</si>
  <si>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</si>
  <si>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</si>
  <si>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</si>
  <si>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</si>
  <si>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</si>
  <si>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</si>
  <si>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</si>
  <si>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</si>
  <si>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</si>
  <si>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</si>
  <si>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</si>
  <si>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</si>
  <si>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</si>
  <si>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</si>
  <si>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</si>
  <si>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</si>
  <si>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</si>
  <si>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</si>
  <si>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</si>
  <si>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</si>
  <si>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</si>
  <si>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</si>
  <si>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</si>
  <si>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</si>
  <si>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</si>
  <si>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</si>
  <si>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</si>
  <si>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</si>
  <si>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</si>
  <si>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</si>
  <si>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</si>
  <si>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</si>
  <si>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</si>
  <si>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</si>
  <si>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</si>
  <si>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</si>
  <si>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</si>
  <si>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</si>
  <si>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</si>
  <si>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</si>
  <si>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</si>
  <si>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</si>
  <si>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</si>
  <si>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</si>
  <si>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</si>
  <si>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</si>
  <si>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</si>
  <si>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</si>
  <si>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</si>
  <si>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</si>
  <si>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</si>
  <si>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</si>
  <si>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</si>
  <si>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</si>
  <si>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</si>
  <si>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</si>
  <si>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</si>
  <si>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</si>
  <si>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</si>
  <si>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</si>
  <si>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</si>
  <si>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</si>
  <si>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</si>
  <si>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</si>
  <si>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</si>
  <si>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</si>
  <si>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</si>
  <si>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</si>
  <si>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</si>
  <si>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</si>
  <si>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</si>
  <si>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</si>
  <si>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</si>
  <si>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</si>
  <si>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</si>
  <si>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</si>
  <si>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</si>
  <si>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</si>
  <si>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</si>
  <si>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</si>
  <si>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</si>
  <si>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</si>
  <si>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</si>
  <si>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</si>
  <si>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</si>
  <si>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</si>
  <si>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</si>
  <si>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</si>
  <si>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</si>
  <si>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</si>
  <si>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</si>
  <si>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</si>
  <si>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</si>
  <si>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</si>
  <si>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</si>
  <si>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</si>
  <si>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</si>
  <si>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</si>
  <si>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</si>
  <si>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</si>
  <si>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</si>
  <si>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</si>
  <si>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</si>
  <si>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</si>
  <si>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</si>
  <si>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</si>
  <si>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</si>
  <si>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</si>
  <si>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</si>
  <si>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</si>
  <si>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</si>
  <si>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</si>
  <si>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</si>
  <si>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</si>
  <si>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</si>
  <si>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</si>
  <si>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</si>
  <si>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</si>
  <si>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</si>
  <si>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</si>
  <si>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</si>
  <si>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</si>
  <si>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</si>
  <si>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</si>
  <si>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</si>
  <si>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</si>
  <si>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</si>
  <si>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</si>
  <si>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</si>
  <si>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</si>
  <si>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</si>
  <si>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</si>
  <si>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</si>
  <si>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</si>
  <si>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</si>
  <si>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</si>
  <si>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</si>
  <si>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</si>
  <si>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</si>
  <si>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</si>
  <si>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</si>
  <si>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</si>
  <si>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</si>
  <si>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</si>
  <si>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</si>
  <si>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</si>
  <si>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</si>
  <si>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</si>
  <si>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</si>
  <si>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</si>
  <si>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</si>
  <si>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</si>
  <si>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</si>
  <si>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</si>
  <si>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</si>
  <si>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</si>
  <si>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</si>
  <si>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</si>
  <si>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</si>
  <si>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</si>
  <si>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</si>
  <si>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</si>
  <si>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</si>
  <si>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</si>
  <si>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</si>
  <si>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</si>
  <si>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</si>
  <si>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</si>
  <si>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</si>
  <si>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</si>
  <si>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</si>
  <si>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</si>
  <si>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</si>
  <si>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</si>
  <si>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</si>
  <si>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</si>
  <si>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</si>
  <si>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</si>
  <si>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</si>
  <si>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</si>
  <si>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</si>
  <si>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</si>
  <si>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</si>
  <si>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</si>
  <si>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</si>
  <si>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</si>
  <si>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</si>
  <si>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</si>
  <si>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</si>
  <si>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</si>
  <si>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</si>
  <si>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</si>
  <si>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</si>
  <si>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</si>
  <si>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</si>
  <si>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</si>
  <si>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</si>
  <si>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</si>
  <si>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</si>
  <si>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</si>
  <si>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</si>
  <si>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</si>
  <si>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</si>
  <si>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</si>
  <si>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</si>
  <si>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</si>
  <si>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</si>
  <si>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</si>
  <si>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</si>
  <si>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</si>
  <si>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</si>
  <si>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</si>
  <si>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</si>
  <si>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</si>
  <si>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</si>
  <si>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</si>
  <si>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</si>
  <si>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</si>
  <si>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</si>
  <si>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</si>
  <si>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</si>
  <si>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</si>
  <si>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</si>
  <si>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</si>
  <si>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</si>
  <si>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</si>
  <si>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</si>
  <si>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</si>
  <si>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</si>
  <si>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</si>
  <si>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</si>
  <si>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</si>
  <si>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</si>
  <si>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</si>
  <si>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</si>
  <si>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</si>
  <si>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</si>
  <si>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</si>
  <si>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</si>
  <si>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</si>
  <si>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</si>
  <si>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</si>
  <si>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</si>
  <si>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</si>
  <si>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</si>
  <si>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</si>
  <si>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</si>
  <si>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</si>
  <si>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</si>
  <si>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</si>
  <si>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</si>
  <si>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</si>
  <si>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</si>
  <si>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</si>
  <si>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</si>
  <si>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</si>
  <si>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</si>
  <si>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</si>
  <si>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</si>
  <si>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</si>
  <si>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</si>
  <si>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</si>
  <si>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</si>
  <si>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</si>
  <si>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</si>
  <si>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</si>
  <si>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</si>
  <si>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Total alcance 2</t>
  </si>
  <si>
    <t>I</t>
  </si>
  <si>
    <t xml:space="preserve">I.1 </t>
  </si>
  <si>
    <t>Edificios residenciales</t>
  </si>
  <si>
    <t>Transporte por carretera</t>
  </si>
  <si>
    <t>I.2</t>
  </si>
  <si>
    <t>Edificios/instalaciones comerciales e institucionales</t>
  </si>
  <si>
    <t>AFOLU</t>
  </si>
  <si>
    <t>I.3</t>
  </si>
  <si>
    <t>Energía estacionaria (electricidad)</t>
  </si>
  <si>
    <t>I.4</t>
  </si>
  <si>
    <t>Industrias energéticas</t>
  </si>
  <si>
    <t>Transporte (electricidad)</t>
  </si>
  <si>
    <t>Uso del producto</t>
  </si>
  <si>
    <t>I.4.1</t>
  </si>
  <si>
    <t>Industrias manufactureras y de la construcción (electricidad)</t>
  </si>
  <si>
    <t>I.4.4</t>
  </si>
  <si>
    <t>Generación de electricidad suministrada a la red</t>
  </si>
  <si>
    <t>Edificios/instalaciones comerciales e institucionales (electricidad)</t>
  </si>
  <si>
    <t>I.5</t>
  </si>
  <si>
    <t>Actividades agrícolas, de silvicultura y de pesca</t>
  </si>
  <si>
    <t>Edificios residenciales (electricidad)</t>
  </si>
  <si>
    <t>I.6</t>
  </si>
  <si>
    <t>Fuentes no especificadas</t>
  </si>
  <si>
    <t>I.7</t>
  </si>
  <si>
    <t>Emisiones fugitivas provenientes de la minería, el
procesamiento, el almacenamiento y el transporte de
carbón</t>
  </si>
  <si>
    <t>Tratamiento y vertido de aguas residuales</t>
  </si>
  <si>
    <t>I.8</t>
  </si>
  <si>
    <t>Emisiones fugitivas provenientes de los sistemas de
petróleo y gas natural</t>
  </si>
  <si>
    <t>Transporte fuera de carretera</t>
  </si>
  <si>
    <t>II</t>
  </si>
  <si>
    <t>II.1</t>
  </si>
  <si>
    <t>II.2</t>
  </si>
  <si>
    <t>Ferroviario</t>
  </si>
  <si>
    <t>Aviación</t>
  </si>
  <si>
    <t>II.3</t>
  </si>
  <si>
    <t>Transporte marítimo</t>
  </si>
  <si>
    <t>Tratamiento biológico de residuos</t>
  </si>
  <si>
    <t>II.4</t>
  </si>
  <si>
    <t>II.5</t>
  </si>
  <si>
    <t>Incineración y quema a cielo abierto</t>
  </si>
  <si>
    <t>III</t>
  </si>
  <si>
    <t>III.1</t>
  </si>
  <si>
    <t>Transporte por carretera (electricidad)</t>
  </si>
  <si>
    <t>III.2</t>
  </si>
  <si>
    <t>III.3</t>
  </si>
  <si>
    <t>III.4</t>
  </si>
  <si>
    <t>Generación de electricidad suministrada a la red (electricidad)</t>
  </si>
  <si>
    <t>IV</t>
  </si>
  <si>
    <t>IV.1</t>
  </si>
  <si>
    <t>Procesos industriales</t>
  </si>
  <si>
    <t>IV.2</t>
  </si>
  <si>
    <t>Ferroviario (electricidad)</t>
  </si>
  <si>
    <t>V</t>
  </si>
  <si>
    <t>V.1</t>
  </si>
  <si>
    <t>Otras industrias de la energía (electricidad)</t>
  </si>
  <si>
    <t>V.2</t>
  </si>
  <si>
    <t>Actividades agrícolas, de silvicultura y de pesca (electricidad)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</si>
  <si>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</si>
  <si>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</si>
  <si>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</si>
  <si>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</si>
  <si>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</si>
  <si>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</si>
  <si>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</si>
  <si>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</si>
  <si>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</si>
  <si>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</si>
  <si>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Los Lagos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</si>
  <si>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</si>
  <si>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</si>
  <si>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</si>
  <si>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</si>
  <si>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</si>
  <si>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</si>
  <si>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</si>
  <si>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</si>
  <si>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</si>
  <si>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</si>
  <si>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</si>
  <si>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</si>
  <si>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</si>
  <si>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</si>
  <si>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</si>
  <si>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2020_IRGEI_14LAG</t>
  </si>
  <si>
    <t>Inventario regional de gases de efecto invernadero 4IBA, de Los Lagos</t>
  </si>
  <si>
    <t>total alcances 1 y 2</t>
  </si>
  <si>
    <t>Regional</t>
  </si>
  <si>
    <t>CO₂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</si>
</sst>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7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9" fontId="0" fillId="13" borderId="1" xfId="3" applyFont="1" applyFill="1" applyBorder="1"/>
    <xf numFmtId="9" fontId="0" fillId="0" borderId="1" xfId="0" applyNumberFormat="1" applyBorder="1"/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Bosque nativo </c:v>
                </c:pt>
                <c:pt idx="1">
                  <c:v> Cosecha </c:v>
                </c:pt>
                <c:pt idx="2">
                  <c:v> Leña especies nativas </c:v>
                </c:pt>
                <c:pt idx="3">
                  <c:v> Tierras convertidas en pastizales </c:v>
                </c:pt>
                <c:pt idx="4">
                  <c:v> Pastizales convertidos en plantaciones forestales </c:v>
                </c:pt>
                <c:pt idx="5">
                  <c:v> Plantaciones forestales </c:v>
                </c:pt>
                <c:pt idx="6">
                  <c:v> Ganado vacuno </c:v>
                </c:pt>
                <c:pt idx="7">
                  <c:v> Industrias manufactureras y de la construcción (electricidad) </c:v>
                </c:pt>
                <c:pt idx="8">
                  <c:v> Leña especies exótica </c:v>
                </c:pt>
                <c:pt idx="9">
                  <c:v> Camiones para servicio pesado y autobuses </c:v>
                </c:pt>
                <c:pt idx="10">
                  <c:v> Productos de madera recolectada </c:v>
                </c:pt>
                <c:pt idx="11">
                  <c:v> Tierras forestales con cambio de vegetación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-0.44002237044690007</c:v>
                </c:pt>
                <c:pt idx="1">
                  <c:v>0.10226052389201401</c:v>
                </c:pt>
                <c:pt idx="2">
                  <c:v>8.4874471875442226E-2</c:v>
                </c:pt>
                <c:pt idx="3">
                  <c:v>5.5369186260159214E-2</c:v>
                </c:pt>
                <c:pt idx="4">
                  <c:v>-4.1573294657586357E-2</c:v>
                </c:pt>
                <c:pt idx="5">
                  <c:v>-4.073065250724843E-2</c:v>
                </c:pt>
                <c:pt idx="6">
                  <c:v>3.9516104929208928E-2</c:v>
                </c:pt>
                <c:pt idx="7">
                  <c:v>2.39423887697779E-2</c:v>
                </c:pt>
                <c:pt idx="8">
                  <c:v>2.2724143146285642E-2</c:v>
                </c:pt>
                <c:pt idx="9">
                  <c:v>1.7512877915946804E-2</c:v>
                </c:pt>
                <c:pt idx="10">
                  <c:v>-9.9094242995347998E-3</c:v>
                </c:pt>
                <c:pt idx="11">
                  <c:v>-9.7902170054037993E-3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9852544"/>
        <c:axId val="130256896"/>
      </c:barChart>
      <c:catAx>
        <c:axId val="129852544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30256896"/>
        <c:crosses val="autoZero"/>
        <c:auto val="1"/>
        <c:lblAlgn val="ctr"/>
        <c:lblOffset val="100"/>
        <c:noMultiLvlLbl val="0"/>
      </c:catAx>
      <c:valAx>
        <c:axId val="13025689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9852544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UTCUTS</c:v>
                </c:pt>
                <c:pt idx="1">
                  <c:v>Agricultura</c:v>
                </c:pt>
                <c:pt idx="2">
                  <c:v>Transporte por carretera</c:v>
                </c:pt>
                <c:pt idx="3">
                  <c:v>Industrias manufactureras y de la construcción (electricidad)</c:v>
                </c:pt>
                <c:pt idx="4">
                  <c:v>Actividades agrícolas, de silvicultura y de pesca</c:v>
                </c:pt>
                <c:pt idx="5">
                  <c:v>Uso del producto</c:v>
                </c:pt>
                <c:pt idx="6">
                  <c:v>Industrias manufactureras y de la construcción</c:v>
                </c:pt>
                <c:pt idx="7">
                  <c:v>Industrias energéticas (electricidad)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0.59480246702355011</c:v>
                </c:pt>
                <c:pt idx="1">
                  <c:v>0.12957361623015781</c:v>
                </c:pt>
                <c:pt idx="2">
                  <c:v>8.0383096087467854E-2</c:v>
                </c:pt>
                <c:pt idx="3">
                  <c:v>5.2663892526595042E-2</c:v>
                </c:pt>
                <c:pt idx="4">
                  <c:v>1.6234602382312415E-2</c:v>
                </c:pt>
                <c:pt idx="5">
                  <c:v>1.5964429366841493E-2</c:v>
                </c:pt>
                <c:pt idx="6">
                  <c:v>1.4236179600782212E-2</c:v>
                </c:pt>
                <c:pt idx="7">
                  <c:v>1.3959637751092975E-2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1340160"/>
        <c:axId val="130264064"/>
      </c:barChart>
      <c:valAx>
        <c:axId val="13026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40160"/>
        <c:crosses val="autoZero"/>
        <c:crossBetween val="between"/>
      </c:valAx>
      <c:catAx>
        <c:axId val="131340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6406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041388093164841E-2"/>
          <c:w val="0.47640154298285925"/>
          <c:h val="0.9147332490845274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2018'!$Q$5:$Q$11</c:f>
              <c:strCache>
                <c:ptCount val="7"/>
                <c:pt idx="0">
                  <c:v>UTCUTS</c:v>
                </c:pt>
                <c:pt idx="1">
                  <c:v>Agricultura</c:v>
                </c:pt>
                <c:pt idx="2">
                  <c:v>Transporte por carretera</c:v>
                </c:pt>
                <c:pt idx="3">
                  <c:v>Industrias manufactureras y de la construcción (electricidad)</c:v>
                </c:pt>
                <c:pt idx="4">
                  <c:v>Actividades agrícolas, de silvicultura y de pesca</c:v>
                </c:pt>
                <c:pt idx="5">
                  <c:v>Uso del producto</c:v>
                </c:pt>
                <c:pt idx="6">
                  <c:v>Industrias manufactureras y de la construcción</c:v>
                </c:pt>
              </c:strCache>
            </c:strRef>
          </c:cat>
          <c:val>
            <c:numRef>
              <c:f>'GPC alcances 2018'!$T$5:$T$11</c:f>
              <c:numCache>
                <c:formatCode>0%</c:formatCode>
                <c:ptCount val="7"/>
                <c:pt idx="0">
                  <c:v>0.59480246702355011</c:v>
                </c:pt>
                <c:pt idx="1">
                  <c:v>0.12957361623015781</c:v>
                </c:pt>
                <c:pt idx="2">
                  <c:v>8.0383096087467854E-2</c:v>
                </c:pt>
                <c:pt idx="3">
                  <c:v>5.2663892526595042E-2</c:v>
                </c:pt>
                <c:pt idx="4">
                  <c:v>1.6234602382312415E-2</c:v>
                </c:pt>
                <c:pt idx="5">
                  <c:v>1.5964429366841493E-2</c:v>
                </c:pt>
                <c:pt idx="6">
                  <c:v>1.4236179600782212E-2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DE-4C8C-93E6-23725F18E2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1400448"/>
        <c:axId val="131393408"/>
      </c:barChart>
      <c:valAx>
        <c:axId val="1313934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31400448"/>
        <c:crosses val="autoZero"/>
        <c:crossBetween val="between"/>
      </c:valAx>
      <c:catAx>
        <c:axId val="131400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3408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7A8-422B-858E-53F3720267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7A8-422B-858E-53F3720267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7A8-422B-858E-53F37202674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7A8-422B-858E-53F37202674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7A8-422B-858E-53F37202674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7A8-422B-858E-53F37202674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7A8-422B-858E-53F372026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881.61152467526961</c:v>
                </c:pt>
                <c:pt idx="1">
                  <c:v>1814.0667693867404</c:v>
                </c:pt>
                <c:pt idx="2" formatCode="_-* #,##0.00_-;\-* #,##0.00_-;_-* &quot;-&quot;??_-;_-@_-">
                  <c:v>214.25475426633946</c:v>
                </c:pt>
                <c:pt idx="3">
                  <c:v>296.19379624887921</c:v>
                </c:pt>
                <c:pt idx="4">
                  <c:v>-8499.8841638737194</c:v>
                </c:pt>
                <c:pt idx="5">
                  <c:v>1573.5362293197632</c:v>
                </c:pt>
                <c:pt idx="6">
                  <c:v>1.029390660531041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87A8-422B-858E-53F37202674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-8928.7347013788876</c:v>
                </c:pt>
                <c:pt idx="1">
                  <c:v>-8911.3105287349572</c:v>
                </c:pt>
                <c:pt idx="2">
                  <c:v>-8955.5287812815077</c:v>
                </c:pt>
                <c:pt idx="3">
                  <c:v>-9096.667034855398</c:v>
                </c:pt>
                <c:pt idx="4">
                  <c:v>-9331.4251341043164</c:v>
                </c:pt>
                <c:pt idx="5">
                  <c:v>-9030.0444155754303</c:v>
                </c:pt>
                <c:pt idx="6">
                  <c:v>-4953.5410199972976</c:v>
                </c:pt>
                <c:pt idx="7">
                  <c:v>-8881.8566715177949</c:v>
                </c:pt>
                <c:pt idx="8">
                  <c:v>5893.3157563805498</c:v>
                </c:pt>
                <c:pt idx="9">
                  <c:v>-9522.0645287546904</c:v>
                </c:pt>
                <c:pt idx="10">
                  <c:v>-10025.333522285238</c:v>
                </c:pt>
                <c:pt idx="11">
                  <c:v>-10331.830311254404</c:v>
                </c:pt>
                <c:pt idx="12">
                  <c:v>-9315.4930196248097</c:v>
                </c:pt>
                <c:pt idx="13">
                  <c:v>-10865.179593271318</c:v>
                </c:pt>
                <c:pt idx="14">
                  <c:v>-10118.726521811837</c:v>
                </c:pt>
                <c:pt idx="15">
                  <c:v>-10293.069057280798</c:v>
                </c:pt>
                <c:pt idx="16">
                  <c:v>-10373.266006782515</c:v>
                </c:pt>
                <c:pt idx="17">
                  <c:v>-10495.743449748266</c:v>
                </c:pt>
                <c:pt idx="18">
                  <c:v>-6969.7520859613223</c:v>
                </c:pt>
                <c:pt idx="19">
                  <c:v>-7761.7706644538812</c:v>
                </c:pt>
                <c:pt idx="20">
                  <c:v>-9036.5122478063968</c:v>
                </c:pt>
                <c:pt idx="21">
                  <c:v>-8509.5870982490524</c:v>
                </c:pt>
                <c:pt idx="22">
                  <c:v>-8548.5336407501236</c:v>
                </c:pt>
                <c:pt idx="23">
                  <c:v>-8737.3791809924478</c:v>
                </c:pt>
                <c:pt idx="24">
                  <c:v>-8494.2217018864576</c:v>
                </c:pt>
                <c:pt idx="25">
                  <c:v>-7832.84419569079</c:v>
                </c:pt>
                <c:pt idx="26">
                  <c:v>-7478.96523732888</c:v>
                </c:pt>
                <c:pt idx="27">
                  <c:v>-6223.2972055644696</c:v>
                </c:pt>
                <c:pt idx="28">
                  <c:v>-5293.7573192964946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8A-4A0B-A935-7C68D1EA2430}"/>
            </c:ext>
          </c:extLst>
        </c:ser>
        <c:ser>
          <c:idx val="1"/>
          <c:order val="1"/>
          <c:tx>
            <c:strRef>
              <c:f>'GPC alcances serie CO2eq'!$C$56</c:f>
              <c:strCache>
                <c:ptCount val="1"/>
                <c:pt idx="0">
                  <c:v>Total alcance 1 sin Suelos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CO2eq'!$D$56:$AF$56</c:f>
              <c:numCache>
                <c:formatCode>_-* #,##0.0_-;\-* #,##0.0_-;_-* "-"??_-;_-@_-</c:formatCode>
                <c:ptCount val="29"/>
                <c:pt idx="0">
                  <c:v>2814.0600765972231</c:v>
                </c:pt>
                <c:pt idx="1">
                  <c:v>2898.8584056971158</c:v>
                </c:pt>
                <c:pt idx="2">
                  <c:v>3083.4015894231215</c:v>
                </c:pt>
                <c:pt idx="3">
                  <c:v>3268.034349716243</c:v>
                </c:pt>
                <c:pt idx="4">
                  <c:v>3362.0291808969287</c:v>
                </c:pt>
                <c:pt idx="5">
                  <c:v>3463.3143030027477</c:v>
                </c:pt>
                <c:pt idx="6">
                  <c:v>3686.278108713952</c:v>
                </c:pt>
                <c:pt idx="7">
                  <c:v>4030.6295415133627</c:v>
                </c:pt>
                <c:pt idx="8">
                  <c:v>4260.0813525764506</c:v>
                </c:pt>
                <c:pt idx="9">
                  <c:v>3960.1237239457369</c:v>
                </c:pt>
                <c:pt idx="10">
                  <c:v>4157.7945975241382</c:v>
                </c:pt>
                <c:pt idx="11">
                  <c:v>3944.3492749000452</c:v>
                </c:pt>
                <c:pt idx="12">
                  <c:v>3971.4281646723666</c:v>
                </c:pt>
                <c:pt idx="13">
                  <c:v>3821.9581998672475</c:v>
                </c:pt>
                <c:pt idx="14">
                  <c:v>4035.9036173197201</c:v>
                </c:pt>
                <c:pt idx="15">
                  <c:v>4064.5069395018545</c:v>
                </c:pt>
                <c:pt idx="16">
                  <c:v>4086.3823985110103</c:v>
                </c:pt>
                <c:pt idx="17">
                  <c:v>4273.3494082609905</c:v>
                </c:pt>
                <c:pt idx="18">
                  <c:v>4413.86599922396</c:v>
                </c:pt>
                <c:pt idx="19">
                  <c:v>4311.8346806910849</c:v>
                </c:pt>
                <c:pt idx="20">
                  <c:v>4411.9119551964068</c:v>
                </c:pt>
                <c:pt idx="21">
                  <c:v>4764.3401099098483</c:v>
                </c:pt>
                <c:pt idx="22">
                  <c:v>4624.9153974405635</c:v>
                </c:pt>
                <c:pt idx="23">
                  <c:v>4846.6757263397794</c:v>
                </c:pt>
                <c:pt idx="24">
                  <c:v>4784.197361034885</c:v>
                </c:pt>
                <c:pt idx="25">
                  <c:v>4938.6443353962804</c:v>
                </c:pt>
                <c:pt idx="26">
                  <c:v>5193.8418220570557</c:v>
                </c:pt>
                <c:pt idx="27">
                  <c:v>5280.3567520405377</c:v>
                </c:pt>
                <c:pt idx="28">
                  <c:v>5573.4794427067927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38A-4A0B-A935-7C68D1EA2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32160"/>
        <c:axId val="130333696"/>
      </c:barChart>
      <c:catAx>
        <c:axId val="13033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3696"/>
        <c:crosses val="autoZero"/>
        <c:auto val="1"/>
        <c:lblAlgn val="ctr"/>
        <c:lblOffset val="100"/>
        <c:noMultiLvlLbl val="0"/>
      </c:catAx>
      <c:valAx>
        <c:axId val="1303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216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CO2eq'!$C$90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CO2eq'!$D$90:$AF$90</c:f>
              <c:numCache>
                <c:formatCode>_-* #,##0.0_-;\-* #,##0.0_-;_-* "-"??_-;_-@_-</c:formatCode>
                <c:ptCount val="29"/>
                <c:pt idx="0">
                  <c:v>-11742.794777976111</c:v>
                </c:pt>
                <c:pt idx="1">
                  <c:v>-11810.168934432073</c:v>
                </c:pt>
                <c:pt idx="2">
                  <c:v>-12038.930370704629</c:v>
                </c:pt>
                <c:pt idx="3">
                  <c:v>-12364.701384571641</c:v>
                </c:pt>
                <c:pt idx="4">
                  <c:v>-12693.454315001245</c:v>
                </c:pt>
                <c:pt idx="5">
                  <c:v>-12493.358718578178</c:v>
                </c:pt>
                <c:pt idx="6">
                  <c:v>-8639.8191287112495</c:v>
                </c:pt>
                <c:pt idx="7">
                  <c:v>-12912.486213031158</c:v>
                </c:pt>
                <c:pt idx="8">
                  <c:v>1633.234403804099</c:v>
                </c:pt>
                <c:pt idx="9">
                  <c:v>-13482.188252700427</c:v>
                </c:pt>
                <c:pt idx="10">
                  <c:v>-14183.128119809377</c:v>
                </c:pt>
                <c:pt idx="11">
                  <c:v>-14276.179586154449</c:v>
                </c:pt>
                <c:pt idx="12">
                  <c:v>-13286.921184297176</c:v>
                </c:pt>
                <c:pt idx="13">
                  <c:v>-14687.137793138565</c:v>
                </c:pt>
                <c:pt idx="14">
                  <c:v>-14154.630139131557</c:v>
                </c:pt>
                <c:pt idx="15">
                  <c:v>-14357.575996782653</c:v>
                </c:pt>
                <c:pt idx="16">
                  <c:v>-14459.648405293525</c:v>
                </c:pt>
                <c:pt idx="17">
                  <c:v>-14769.092858009257</c:v>
                </c:pt>
                <c:pt idx="18">
                  <c:v>-11383.618085185282</c:v>
                </c:pt>
                <c:pt idx="19">
                  <c:v>-12073.605345144966</c:v>
                </c:pt>
                <c:pt idx="20">
                  <c:v>-13448.424203002804</c:v>
                </c:pt>
                <c:pt idx="21">
                  <c:v>-13273.927208158901</c:v>
                </c:pt>
                <c:pt idx="22">
                  <c:v>-13173.449038190687</c:v>
                </c:pt>
                <c:pt idx="23">
                  <c:v>-13584.054907332227</c:v>
                </c:pt>
                <c:pt idx="24">
                  <c:v>-13278.419062921343</c:v>
                </c:pt>
                <c:pt idx="25">
                  <c:v>-12771.48853108707</c:v>
                </c:pt>
                <c:pt idx="26">
                  <c:v>-12672.807059385936</c:v>
                </c:pt>
                <c:pt idx="27">
                  <c:v>-11503.653957605007</c:v>
                </c:pt>
                <c:pt idx="28">
                  <c:v>-10867.236762003287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D2F-4302-9957-ACAA75C2D6D8}"/>
            </c:ext>
          </c:extLst>
        </c:ser>
        <c:ser>
          <c:idx val="1"/>
          <c:order val="1"/>
          <c:tx>
            <c:strRef>
              <c:f>'GPC alcances serie CO2eq'!$C$91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CO2eq'!$D$91:$AF$91</c:f>
              <c:numCache>
                <c:formatCode>_-* #,##0.0_-;\-* #,##0.0_-;_-* "-"??_-;_-@_-</c:formatCode>
                <c:ptCount val="29"/>
                <c:pt idx="0">
                  <c:v>1874.9832923649265</c:v>
                </c:pt>
                <c:pt idx="1">
                  <c:v>1898.4539684910183</c:v>
                </c:pt>
                <c:pt idx="2">
                  <c:v>1960.6079369924714</c:v>
                </c:pt>
                <c:pt idx="3">
                  <c:v>2026.4748781902592</c:v>
                </c:pt>
                <c:pt idx="4">
                  <c:v>2105.2280497917527</c:v>
                </c:pt>
                <c:pt idx="5">
                  <c:v>2138.2268288415435</c:v>
                </c:pt>
                <c:pt idx="6">
                  <c:v>2155.0939271469601</c:v>
                </c:pt>
                <c:pt idx="7">
                  <c:v>2277.9215921484324</c:v>
                </c:pt>
                <c:pt idx="8">
                  <c:v>2303.645773516942</c:v>
                </c:pt>
                <c:pt idx="9">
                  <c:v>2295.3976250678647</c:v>
                </c:pt>
                <c:pt idx="10">
                  <c:v>2289.8472046063762</c:v>
                </c:pt>
                <c:pt idx="11">
                  <c:v>2310.5905599951734</c:v>
                </c:pt>
                <c:pt idx="12">
                  <c:v>2336.0694384163567</c:v>
                </c:pt>
                <c:pt idx="13">
                  <c:v>2318.7982603292139</c:v>
                </c:pt>
                <c:pt idx="14">
                  <c:v>2351.1238782820114</c:v>
                </c:pt>
                <c:pt idx="15">
                  <c:v>2369.9020606958566</c:v>
                </c:pt>
                <c:pt idx="16">
                  <c:v>2379.3011853924172</c:v>
                </c:pt>
                <c:pt idx="17">
                  <c:v>2406.5489566169567</c:v>
                </c:pt>
                <c:pt idx="18">
                  <c:v>2359.2998329716529</c:v>
                </c:pt>
                <c:pt idx="19">
                  <c:v>2286.5681777365344</c:v>
                </c:pt>
                <c:pt idx="20">
                  <c:v>2241.7528046828124</c:v>
                </c:pt>
                <c:pt idx="21">
                  <c:v>2172.3013249251449</c:v>
                </c:pt>
                <c:pt idx="22">
                  <c:v>2271.8155556141619</c:v>
                </c:pt>
                <c:pt idx="23">
                  <c:v>2405.9725682461462</c:v>
                </c:pt>
                <c:pt idx="24">
                  <c:v>2300.7622595906109</c:v>
                </c:pt>
                <c:pt idx="25">
                  <c:v>2201.4455989602629</c:v>
                </c:pt>
                <c:pt idx="26">
                  <c:v>2245.8377339053918</c:v>
                </c:pt>
                <c:pt idx="27">
                  <c:v>2299.4440497904829</c:v>
                </c:pt>
                <c:pt idx="28">
                  <c:v>2367.3525981295647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D2F-4302-9957-ACAA75C2D6D8}"/>
            </c:ext>
          </c:extLst>
        </c:ser>
        <c:ser>
          <c:idx val="2"/>
          <c:order val="2"/>
          <c:tx>
            <c:strRef>
              <c:f>'GPC alcances serie CO2eq'!$C$92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354.18378005147156</c:v>
                </c:pt>
                <c:pt idx="1">
                  <c:v>369.79281669994919</c:v>
                </c:pt>
                <c:pt idx="2">
                  <c:v>400.42249811412643</c:v>
                </c:pt>
                <c:pt idx="3">
                  <c:v>444.58889086980435</c:v>
                </c:pt>
                <c:pt idx="4">
                  <c:v>500.5761218063181</c:v>
                </c:pt>
                <c:pt idx="5">
                  <c:v>548.28400714595944</c:v>
                </c:pt>
                <c:pt idx="6">
                  <c:v>593.50791637552152</c:v>
                </c:pt>
                <c:pt idx="7">
                  <c:v>622.37314504246206</c:v>
                </c:pt>
                <c:pt idx="8">
                  <c:v>656.21933629993669</c:v>
                </c:pt>
                <c:pt idx="9">
                  <c:v>684.67135633519047</c:v>
                </c:pt>
                <c:pt idx="10">
                  <c:v>707.73144402859793</c:v>
                </c:pt>
                <c:pt idx="11">
                  <c:v>667.49718247140834</c:v>
                </c:pt>
                <c:pt idx="12">
                  <c:v>731.22073724660231</c:v>
                </c:pt>
                <c:pt idx="13">
                  <c:v>720.92372027601789</c:v>
                </c:pt>
                <c:pt idx="14">
                  <c:v>711.18037500386856</c:v>
                </c:pt>
                <c:pt idx="15">
                  <c:v>796.29509889901067</c:v>
                </c:pt>
                <c:pt idx="16">
                  <c:v>822.53312406419366</c:v>
                </c:pt>
                <c:pt idx="17">
                  <c:v>903.83237994517117</c:v>
                </c:pt>
                <c:pt idx="18">
                  <c:v>989.28641815987237</c:v>
                </c:pt>
                <c:pt idx="19">
                  <c:v>1001.8436652281429</c:v>
                </c:pt>
                <c:pt idx="20">
                  <c:v>999.12711240773046</c:v>
                </c:pt>
                <c:pt idx="21">
                  <c:v>1047.3873215267065</c:v>
                </c:pt>
                <c:pt idx="22">
                  <c:v>1058.2301235470206</c:v>
                </c:pt>
                <c:pt idx="23">
                  <c:v>1152.1956254168529</c:v>
                </c:pt>
                <c:pt idx="24">
                  <c:v>1081.9242834690929</c:v>
                </c:pt>
                <c:pt idx="25">
                  <c:v>1217.9532402799487</c:v>
                </c:pt>
                <c:pt idx="26">
                  <c:v>1303.2576616275383</c:v>
                </c:pt>
                <c:pt idx="27">
                  <c:v>1375.5044491398921</c:v>
                </c:pt>
                <c:pt idx="28">
                  <c:v>1468.6256114852108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D2F-4302-9957-ACAA75C2D6D8}"/>
            </c:ext>
          </c:extLst>
        </c:ser>
        <c:ser>
          <c:idx val="3"/>
          <c:order val="3"/>
          <c:tx>
            <c:strRef>
              <c:f>'GPC alcances serie CO2eq'!$C$93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91.005673537480064</c:v>
                </c:pt>
                <c:pt idx="1">
                  <c:v>60.00234101647338</c:v>
                </c:pt>
                <c:pt idx="2">
                  <c:v>37.632287211037806</c:v>
                </c:pt>
                <c:pt idx="3">
                  <c:v>39.983561232771045</c:v>
                </c:pt>
                <c:pt idx="4">
                  <c:v>63.201998704127689</c:v>
                </c:pt>
                <c:pt idx="5">
                  <c:v>81.796083634687946</c:v>
                </c:pt>
                <c:pt idx="6">
                  <c:v>151.34607514630522</c:v>
                </c:pt>
                <c:pt idx="7">
                  <c:v>224.36641300494639</c:v>
                </c:pt>
                <c:pt idx="8">
                  <c:v>284.18947122448611</c:v>
                </c:pt>
                <c:pt idx="9">
                  <c:v>386.53585647769245</c:v>
                </c:pt>
                <c:pt idx="10">
                  <c:v>295.63512624312011</c:v>
                </c:pt>
                <c:pt idx="11">
                  <c:v>235.6541562910065</c:v>
                </c:pt>
                <c:pt idx="12">
                  <c:v>245.70498371729042</c:v>
                </c:pt>
                <c:pt idx="13">
                  <c:v>344.99730158336092</c:v>
                </c:pt>
                <c:pt idx="14">
                  <c:v>409.45706118792316</c:v>
                </c:pt>
                <c:pt idx="15">
                  <c:v>309.13126864900602</c:v>
                </c:pt>
                <c:pt idx="16">
                  <c:v>336.11384465846061</c:v>
                </c:pt>
                <c:pt idx="17">
                  <c:v>575.61394427600374</c:v>
                </c:pt>
                <c:pt idx="18">
                  <c:v>555.02550086223448</c:v>
                </c:pt>
                <c:pt idx="19">
                  <c:v>521.33909328891662</c:v>
                </c:pt>
                <c:pt idx="20">
                  <c:v>638.08547260357193</c:v>
                </c:pt>
                <c:pt idx="21">
                  <c:v>709.01877736787105</c:v>
                </c:pt>
                <c:pt idx="22">
                  <c:v>799.6697125018834</c:v>
                </c:pt>
                <c:pt idx="23">
                  <c:v>898.13636922316869</c:v>
                </c:pt>
                <c:pt idx="24">
                  <c:v>772.58147979061414</c:v>
                </c:pt>
                <c:pt idx="25">
                  <c:v>697.1296658200265</c:v>
                </c:pt>
                <c:pt idx="26">
                  <c:v>898.01386203788866</c:v>
                </c:pt>
                <c:pt idx="27">
                  <c:v>755.56433095135378</c:v>
                </c:pt>
                <c:pt idx="28">
                  <c:v>962.18664283472799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D2F-4302-9957-ACAA75C2D6D8}"/>
            </c:ext>
          </c:extLst>
        </c:ser>
        <c:ser>
          <c:idx val="4"/>
          <c:order val="4"/>
          <c:tx>
            <c:strRef>
              <c:f>'GPC alcances serie CO2eq'!$C$94</c:f>
              <c:strCache>
                <c:ptCount val="1"/>
                <c:pt idx="0">
                  <c:v>Actividades agrícolas, de silvicultura y de pesca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108.40649359533074</c:v>
                </c:pt>
                <c:pt idx="1">
                  <c:v>154.61817751024569</c:v>
                </c:pt>
                <c:pt idx="2">
                  <c:v>165.25803202512205</c:v>
                </c:pt>
                <c:pt idx="3">
                  <c:v>163.25351284296218</c:v>
                </c:pt>
                <c:pt idx="4">
                  <c:v>162.94284714386549</c:v>
                </c:pt>
                <c:pt idx="5">
                  <c:v>136.04235371369353</c:v>
                </c:pt>
                <c:pt idx="6">
                  <c:v>243.2949310333106</c:v>
                </c:pt>
                <c:pt idx="7">
                  <c:v>340.01718895043962</c:v>
                </c:pt>
                <c:pt idx="8">
                  <c:v>259.98992181244131</c:v>
                </c:pt>
                <c:pt idx="9">
                  <c:v>197.05336058265726</c:v>
                </c:pt>
                <c:pt idx="10">
                  <c:v>296.55793970369615</c:v>
                </c:pt>
                <c:pt idx="11">
                  <c:v>276.17788905814427</c:v>
                </c:pt>
                <c:pt idx="12">
                  <c:v>311.04428890588571</c:v>
                </c:pt>
                <c:pt idx="13">
                  <c:v>190.16055630317638</c:v>
                </c:pt>
                <c:pt idx="14">
                  <c:v>301.89456351727216</c:v>
                </c:pt>
                <c:pt idx="15">
                  <c:v>216.89289878575576</c:v>
                </c:pt>
                <c:pt idx="16">
                  <c:v>140.05836008768534</c:v>
                </c:pt>
                <c:pt idx="17">
                  <c:v>130.58227147804604</c:v>
                </c:pt>
                <c:pt idx="18">
                  <c:v>138.75863492596523</c:v>
                </c:pt>
                <c:pt idx="19">
                  <c:v>157.79202601013534</c:v>
                </c:pt>
                <c:pt idx="20">
                  <c:v>318.22228254717834</c:v>
                </c:pt>
                <c:pt idx="21">
                  <c:v>427.72238062948998</c:v>
                </c:pt>
                <c:pt idx="22">
                  <c:v>231.17782567274807</c:v>
                </c:pt>
                <c:pt idx="23">
                  <c:v>262.84585804990826</c:v>
                </c:pt>
                <c:pt idx="24">
                  <c:v>215.52807541360764</c:v>
                </c:pt>
                <c:pt idx="25">
                  <c:v>257.70213589924253</c:v>
                </c:pt>
                <c:pt idx="26">
                  <c:v>331.40502097374031</c:v>
                </c:pt>
                <c:pt idx="27">
                  <c:v>274.56153078377793</c:v>
                </c:pt>
                <c:pt idx="28">
                  <c:v>296.61152669460324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D2F-4302-9957-ACAA75C2D6D8}"/>
            </c:ext>
          </c:extLst>
        </c:ser>
        <c:ser>
          <c:idx val="5"/>
          <c:order val="5"/>
          <c:tx>
            <c:strRef>
              <c:f>'GPC alcances serie CO2eq'!$C$95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2.02575410329827</c:v>
                </c:pt>
                <c:pt idx="1">
                  <c:v>2.0183238641787011</c:v>
                </c:pt>
                <c:pt idx="2">
                  <c:v>2.1232395425276507</c:v>
                </c:pt>
                <c:pt idx="3">
                  <c:v>2.1379204024264742</c:v>
                </c:pt>
                <c:pt idx="4">
                  <c:v>2.4656487211043694</c:v>
                </c:pt>
                <c:pt idx="5">
                  <c:v>2.7987078772504241</c:v>
                </c:pt>
                <c:pt idx="6">
                  <c:v>3.513324787971337</c:v>
                </c:pt>
                <c:pt idx="7">
                  <c:v>4.9721985763557246</c:v>
                </c:pt>
                <c:pt idx="8">
                  <c:v>5.0833798553549983</c:v>
                </c:pt>
                <c:pt idx="9">
                  <c:v>9.5212389848389929</c:v>
                </c:pt>
                <c:pt idx="10">
                  <c:v>13.489416939586755</c:v>
                </c:pt>
                <c:pt idx="11">
                  <c:v>27.75129923060452</c:v>
                </c:pt>
                <c:pt idx="12">
                  <c:v>28.302314179635925</c:v>
                </c:pt>
                <c:pt idx="13">
                  <c:v>31.141269922802429</c:v>
                </c:pt>
                <c:pt idx="14">
                  <c:v>44.412036522497488</c:v>
                </c:pt>
                <c:pt idx="15">
                  <c:v>52.506843702578344</c:v>
                </c:pt>
                <c:pt idx="16">
                  <c:v>60.770124111441916</c:v>
                </c:pt>
                <c:pt idx="17">
                  <c:v>74.080833810359209</c:v>
                </c:pt>
                <c:pt idx="18">
                  <c:v>73.154389023195023</c:v>
                </c:pt>
                <c:pt idx="19">
                  <c:v>74.393426163712007</c:v>
                </c:pt>
                <c:pt idx="20">
                  <c:v>101.59953689289641</c:v>
                </c:pt>
                <c:pt idx="21">
                  <c:v>133.78943174224821</c:v>
                </c:pt>
                <c:pt idx="22">
                  <c:v>138.04268586340143</c:v>
                </c:pt>
                <c:pt idx="23">
                  <c:v>165.22491670276361</c:v>
                </c:pt>
                <c:pt idx="24">
                  <c:v>207.8859304999809</c:v>
                </c:pt>
                <c:pt idx="25">
                  <c:v>203.89725124160708</c:v>
                </c:pt>
                <c:pt idx="26">
                  <c:v>258.61817657575898</c:v>
                </c:pt>
                <c:pt idx="27">
                  <c:v>227.08347874739505</c:v>
                </c:pt>
                <c:pt idx="28">
                  <c:v>291.6753768152675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D2F-4302-9957-ACAA75C2D6D8}"/>
            </c:ext>
          </c:extLst>
        </c:ser>
        <c:ser>
          <c:idx val="6"/>
          <c:order val="6"/>
          <c:tx>
            <c:strRef>
              <c:f>'GPC alcances serie CO2eq'!$C$96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54.667951225140918</c:v>
                </c:pt>
                <c:pt idx="1">
                  <c:v>48.949384480919406</c:v>
                </c:pt>
                <c:pt idx="2">
                  <c:v>59.854604574940417</c:v>
                </c:pt>
                <c:pt idx="3">
                  <c:v>69.085028471582419</c:v>
                </c:pt>
                <c:pt idx="4">
                  <c:v>66.105845700956309</c:v>
                </c:pt>
                <c:pt idx="5">
                  <c:v>83.602576789838338</c:v>
                </c:pt>
                <c:pt idx="6">
                  <c:v>106.90509517620779</c:v>
                </c:pt>
                <c:pt idx="7">
                  <c:v>203.20409284689055</c:v>
                </c:pt>
                <c:pt idx="8">
                  <c:v>156.1768735768685</c:v>
                </c:pt>
                <c:pt idx="9">
                  <c:v>150.57177842149642</c:v>
                </c:pt>
                <c:pt idx="10">
                  <c:v>136.16914751792552</c:v>
                </c:pt>
                <c:pt idx="11">
                  <c:v>160.12658273097691</c:v>
                </c:pt>
                <c:pt idx="12">
                  <c:v>130.71962722314484</c:v>
                </c:pt>
                <c:pt idx="13">
                  <c:v>136.94613816664673</c:v>
                </c:pt>
                <c:pt idx="14">
                  <c:v>126.74661036861293</c:v>
                </c:pt>
                <c:pt idx="15">
                  <c:v>113.37704735281808</c:v>
                </c:pt>
                <c:pt idx="16">
                  <c:v>123.39825835422977</c:v>
                </c:pt>
                <c:pt idx="17">
                  <c:v>141.01011644370666</c:v>
                </c:pt>
                <c:pt idx="18">
                  <c:v>195.93984076344114</c:v>
                </c:pt>
                <c:pt idx="19">
                  <c:v>153.18476123325354</c:v>
                </c:pt>
                <c:pt idx="20">
                  <c:v>110.76192041996515</c:v>
                </c:pt>
                <c:pt idx="21">
                  <c:v>166.32769630737903</c:v>
                </c:pt>
                <c:pt idx="22">
                  <c:v>169.56761754857209</c:v>
                </c:pt>
                <c:pt idx="23">
                  <c:v>173.78264778111438</c:v>
                </c:pt>
                <c:pt idx="24">
                  <c:v>243.39972884502279</c:v>
                </c:pt>
                <c:pt idx="25">
                  <c:v>232.34993585373562</c:v>
                </c:pt>
                <c:pt idx="26">
                  <c:v>272.8756864723685</c:v>
                </c:pt>
                <c:pt idx="27">
                  <c:v>263.63784736633431</c:v>
                </c:pt>
                <c:pt idx="28">
                  <c:v>260.09968499672732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D2F-4302-9957-ACAA75C2D6D8}"/>
            </c:ext>
          </c:extLst>
        </c:ser>
        <c:ser>
          <c:idx val="7"/>
          <c:order val="7"/>
          <c:tx>
            <c:strRef>
              <c:f>'GPC alcances serie CO2eq'!$C$97</c:f>
              <c:strCache>
                <c:ptCount val="1"/>
                <c:pt idx="0">
                  <c:v>Industrias energéticas (electricidad)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45.674090535883806</c:v>
                </c:pt>
                <c:pt idx="1">
                  <c:v>27.277454971604474</c:v>
                </c:pt>
                <c:pt idx="2">
                  <c:v>14.910428176572447</c:v>
                </c:pt>
                <c:pt idx="3">
                  <c:v>15.030293129795105</c:v>
                </c:pt>
                <c:pt idx="4">
                  <c:v>23.830278995162921</c:v>
                </c:pt>
                <c:pt idx="5">
                  <c:v>26.639972815775895</c:v>
                </c:pt>
                <c:pt idx="6">
                  <c:v>42.209976828956748</c:v>
                </c:pt>
                <c:pt idx="7">
                  <c:v>61.416204952012755</c:v>
                </c:pt>
                <c:pt idx="8">
                  <c:v>66.31076618028986</c:v>
                </c:pt>
                <c:pt idx="9">
                  <c:v>79.225388448180084</c:v>
                </c:pt>
                <c:pt idx="10">
                  <c:v>74.200602048406282</c:v>
                </c:pt>
                <c:pt idx="11">
                  <c:v>57.337525051045048</c:v>
                </c:pt>
                <c:pt idx="12">
                  <c:v>57.389317037024917</c:v>
                </c:pt>
                <c:pt idx="13">
                  <c:v>68.103849420951406</c:v>
                </c:pt>
                <c:pt idx="14">
                  <c:v>93.268784001923848</c:v>
                </c:pt>
                <c:pt idx="15">
                  <c:v>94.506202097691585</c:v>
                </c:pt>
                <c:pt idx="16">
                  <c:v>85.205298956641386</c:v>
                </c:pt>
                <c:pt idx="17">
                  <c:v>134.66696449799241</c:v>
                </c:pt>
                <c:pt idx="18">
                  <c:v>125.04315676126629</c:v>
                </c:pt>
                <c:pt idx="19">
                  <c:v>84.527723489896573</c:v>
                </c:pt>
                <c:pt idx="20">
                  <c:v>102.02952458634151</c:v>
                </c:pt>
                <c:pt idx="21">
                  <c:v>128.02101141444359</c:v>
                </c:pt>
                <c:pt idx="22">
                  <c:v>152.41624710827381</c:v>
                </c:pt>
                <c:pt idx="23">
                  <c:v>204.41734195613148</c:v>
                </c:pt>
                <c:pt idx="24">
                  <c:v>139.83733072666627</c:v>
                </c:pt>
                <c:pt idx="25">
                  <c:v>103.92814499433177</c:v>
                </c:pt>
                <c:pt idx="26">
                  <c:v>109.57085266999999</c:v>
                </c:pt>
                <c:pt idx="27">
                  <c:v>99.707508083333323</c:v>
                </c:pt>
                <c:pt idx="28">
                  <c:v>255.04717442088224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D2F-4302-9957-ACAA75C2D6D8}"/>
            </c:ext>
          </c:extLst>
        </c:ser>
        <c:ser>
          <c:idx val="8"/>
          <c:order val="8"/>
          <c:tx>
            <c:strRef>
              <c:f>'GPC alcances serie CO2eq'!$C$98</c:f>
              <c:strCache>
                <c:ptCount val="1"/>
                <c:pt idx="0">
                  <c:v>Edificios residenciales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150.62022338304808</c:v>
                </c:pt>
                <c:pt idx="1">
                  <c:v>156.0573486850368</c:v>
                </c:pt>
                <c:pt idx="2">
                  <c:v>171.65194193719248</c:v>
                </c:pt>
                <c:pt idx="3">
                  <c:v>188.68860629895215</c:v>
                </c:pt>
                <c:pt idx="4">
                  <c:v>191.99108299690104</c:v>
                </c:pt>
                <c:pt idx="5">
                  <c:v>187.72505321996545</c:v>
                </c:pt>
                <c:pt idx="6">
                  <c:v>175.40043161278379</c:v>
                </c:pt>
                <c:pt idx="7">
                  <c:v>177.29695878907032</c:v>
                </c:pt>
                <c:pt idx="8">
                  <c:v>170.78081517180007</c:v>
                </c:pt>
                <c:pt idx="9">
                  <c:v>183.12847817341861</c:v>
                </c:pt>
                <c:pt idx="10">
                  <c:v>191.12060245931298</c:v>
                </c:pt>
                <c:pt idx="11">
                  <c:v>194.32460039991227</c:v>
                </c:pt>
                <c:pt idx="12">
                  <c:v>187.70618141134983</c:v>
                </c:pt>
                <c:pt idx="13">
                  <c:v>175.82240941989357</c:v>
                </c:pt>
                <c:pt idx="14">
                  <c:v>184.86004571668414</c:v>
                </c:pt>
                <c:pt idx="15">
                  <c:v>184.82619274700897</c:v>
                </c:pt>
                <c:pt idx="16">
                  <c:v>188.57744031033411</c:v>
                </c:pt>
                <c:pt idx="17">
                  <c:v>197.19744981266763</c:v>
                </c:pt>
                <c:pt idx="18">
                  <c:v>191.83722339261999</c:v>
                </c:pt>
                <c:pt idx="19">
                  <c:v>198.83248365062013</c:v>
                </c:pt>
                <c:pt idx="20">
                  <c:v>203.74972997673876</c:v>
                </c:pt>
                <c:pt idx="21">
                  <c:v>208.47961148046758</c:v>
                </c:pt>
                <c:pt idx="22">
                  <c:v>209.62680940261725</c:v>
                </c:pt>
                <c:pt idx="23">
                  <c:v>215.58931321618854</c:v>
                </c:pt>
                <c:pt idx="24">
                  <c:v>208.07577603724852</c:v>
                </c:pt>
                <c:pt idx="25">
                  <c:v>216.71443190414021</c:v>
                </c:pt>
                <c:pt idx="26">
                  <c:v>206.87326749002332</c:v>
                </c:pt>
                <c:pt idx="27">
                  <c:v>231.0141086200988</c:v>
                </c:pt>
                <c:pt idx="28">
                  <c:v>249.1189401223445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D2F-4302-9957-ACAA75C2D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1606400"/>
        <c:axId val="131607936"/>
      </c:barChart>
      <c:catAx>
        <c:axId val="13160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07936"/>
        <c:crosses val="autoZero"/>
        <c:auto val="1"/>
        <c:lblAlgn val="ctr"/>
        <c:lblOffset val="100"/>
        <c:noMultiLvlLbl val="0"/>
      </c:catAx>
      <c:valAx>
        <c:axId val="1316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0640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Los Lagos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418.19390374358068</c:v>
                </c:pt>
                <c:pt idx="1">
                  <c:v>473.85055775558158</c:v>
                </c:pt>
                <c:pt idx="2">
                  <c:v>551.17941777509168</c:v>
                </c:pt>
                <c:pt idx="3">
                  <c:v>603.51007858920707</c:v>
                </c:pt>
                <c:pt idx="4">
                  <c:v>570.53911384964681</c:v>
                </c:pt>
                <c:pt idx="5">
                  <c:v>554.30545408499211</c:v>
                </c:pt>
                <c:pt idx="6">
                  <c:v>691.40350555128464</c:v>
                </c:pt>
                <c:pt idx="7">
                  <c:v>861.87867640482307</c:v>
                </c:pt>
                <c:pt idx="8">
                  <c:v>1035.5359980819803</c:v>
                </c:pt>
                <c:pt idx="9">
                  <c:v>724.89802529505312</c:v>
                </c:pt>
                <c:pt idx="10">
                  <c:v>897.52591258898974</c:v>
                </c:pt>
                <c:pt idx="11">
                  <c:v>683.51390925937005</c:v>
                </c:pt>
                <c:pt idx="12">
                  <c:v>644.01867150484668</c:v>
                </c:pt>
                <c:pt idx="13">
                  <c:v>527.86278732454764</c:v>
                </c:pt>
                <c:pt idx="14">
                  <c:v>642.67406302093241</c:v>
                </c:pt>
                <c:pt idx="15">
                  <c:v>545.18226714037337</c:v>
                </c:pt>
                <c:pt idx="16">
                  <c:v>503.34076966486924</c:v>
                </c:pt>
                <c:pt idx="17">
                  <c:v>575.36144082887336</c:v>
                </c:pt>
                <c:pt idx="18">
                  <c:v>637.00759114574271</c:v>
                </c:pt>
                <c:pt idx="19">
                  <c:v>632.14950781664595</c:v>
                </c:pt>
                <c:pt idx="20">
                  <c:v>761.03635645397048</c:v>
                </c:pt>
                <c:pt idx="21">
                  <c:v>1083.7968656427865</c:v>
                </c:pt>
                <c:pt idx="22">
                  <c:v>802.38566341343505</c:v>
                </c:pt>
                <c:pt idx="23">
                  <c:v>749.46478766450912</c:v>
                </c:pt>
                <c:pt idx="24">
                  <c:v>760.37505945507576</c:v>
                </c:pt>
                <c:pt idx="25">
                  <c:v>836.82544566146146</c:v>
                </c:pt>
                <c:pt idx="26">
                  <c:v>909.61282511655008</c:v>
                </c:pt>
                <c:pt idx="27">
                  <c:v>854.54215688386023</c:v>
                </c:pt>
                <c:pt idx="28">
                  <c:v>881.61152467526961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CE4-4599-8182-7A31FA3A99E8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439.77173444357123</c:v>
                </c:pt>
                <c:pt idx="1">
                  <c:v>447.5387188148614</c:v>
                </c:pt>
                <c:pt idx="2">
                  <c:v>490.46635251051839</c:v>
                </c:pt>
                <c:pt idx="3">
                  <c:v>554.972549565892</c:v>
                </c:pt>
                <c:pt idx="4">
                  <c:v>600.88498503938524</c:v>
                </c:pt>
                <c:pt idx="5">
                  <c:v>673.58466587655221</c:v>
                </c:pt>
                <c:pt idx="6">
                  <c:v>731.98527656067927</c:v>
                </c:pt>
                <c:pt idx="7">
                  <c:v>778.64212638987715</c:v>
                </c:pt>
                <c:pt idx="8">
                  <c:v>808.70394131268438</c:v>
                </c:pt>
                <c:pt idx="9">
                  <c:v>823.9751126548623</c:v>
                </c:pt>
                <c:pt idx="10">
                  <c:v>841.69267434069809</c:v>
                </c:pt>
                <c:pt idx="11">
                  <c:v>812.73808309234187</c:v>
                </c:pt>
                <c:pt idx="12">
                  <c:v>857.28889534996779</c:v>
                </c:pt>
                <c:pt idx="13">
                  <c:v>829.2032624421372</c:v>
                </c:pt>
                <c:pt idx="14">
                  <c:v>837.50823558775767</c:v>
                </c:pt>
                <c:pt idx="15">
                  <c:v>943.32274265660567</c:v>
                </c:pt>
                <c:pt idx="16">
                  <c:v>956.52266842948154</c:v>
                </c:pt>
                <c:pt idx="17">
                  <c:v>1030.4918929432954</c:v>
                </c:pt>
                <c:pt idx="18">
                  <c:v>1163.7138422123946</c:v>
                </c:pt>
                <c:pt idx="19">
                  <c:v>1151.7982025752503</c:v>
                </c:pt>
                <c:pt idx="20">
                  <c:v>1114.8159359709932</c:v>
                </c:pt>
                <c:pt idx="21">
                  <c:v>1159.2509122444121</c:v>
                </c:pt>
                <c:pt idx="22">
                  <c:v>1191.1377650714376</c:v>
                </c:pt>
                <c:pt idx="23">
                  <c:v>1285.7392925160289</c:v>
                </c:pt>
                <c:pt idx="24">
                  <c:v>1229.9002934055584</c:v>
                </c:pt>
                <c:pt idx="25">
                  <c:v>1380.7973357511573</c:v>
                </c:pt>
                <c:pt idx="26">
                  <c:v>1545.7983864491912</c:v>
                </c:pt>
                <c:pt idx="27">
                  <c:v>1681.9877576795443</c:v>
                </c:pt>
                <c:pt idx="28">
                  <c:v>1814.0667693867406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CE4-4599-8182-7A31FA3A99E8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79.085391941846282</c:v>
                </c:pt>
                <c:pt idx="1">
                  <c:v>76.996836771476836</c:v>
                </c:pt>
                <c:pt idx="2">
                  <c:v>79.024642602511562</c:v>
                </c:pt>
                <c:pt idx="3">
                  <c:v>80.938922968457859</c:v>
                </c:pt>
                <c:pt idx="4">
                  <c:v>82.911383495039487</c:v>
                </c:pt>
                <c:pt idx="5">
                  <c:v>94.398646322409533</c:v>
                </c:pt>
                <c:pt idx="6">
                  <c:v>104.28207466705732</c:v>
                </c:pt>
                <c:pt idx="7">
                  <c:v>107.21494799387469</c:v>
                </c:pt>
                <c:pt idx="8">
                  <c:v>107.1122598094896</c:v>
                </c:pt>
                <c:pt idx="9">
                  <c:v>106.33172194311817</c:v>
                </c:pt>
                <c:pt idx="10">
                  <c:v>115.23938904848734</c:v>
                </c:pt>
                <c:pt idx="11">
                  <c:v>109.75542332255634</c:v>
                </c:pt>
                <c:pt idx="12">
                  <c:v>105.74884522156083</c:v>
                </c:pt>
                <c:pt idx="13">
                  <c:v>114.95261984854477</c:v>
                </c:pt>
                <c:pt idx="14">
                  <c:v>160.18540390652217</c:v>
                </c:pt>
                <c:pt idx="15">
                  <c:v>153.59302530644067</c:v>
                </c:pt>
                <c:pt idx="16">
                  <c:v>186.44765091280146</c:v>
                </c:pt>
                <c:pt idx="17">
                  <c:v>186.86628406150652</c:v>
                </c:pt>
                <c:pt idx="18">
                  <c:v>172.99759080387219</c:v>
                </c:pt>
                <c:pt idx="19">
                  <c:v>160.60119525081168</c:v>
                </c:pt>
                <c:pt idx="20">
                  <c:v>186.10704091122165</c:v>
                </c:pt>
                <c:pt idx="21">
                  <c:v>208.46063114396372</c:v>
                </c:pt>
                <c:pt idx="22">
                  <c:v>214.32003109209421</c:v>
                </c:pt>
                <c:pt idx="23">
                  <c:v>233.66118459601554</c:v>
                </c:pt>
                <c:pt idx="24">
                  <c:v>279.84999474390224</c:v>
                </c:pt>
                <c:pt idx="25">
                  <c:v>310.29969282258656</c:v>
                </c:pt>
                <c:pt idx="26">
                  <c:v>229.00815830725639</c:v>
                </c:pt>
                <c:pt idx="27">
                  <c:v>212.52966871084499</c:v>
                </c:pt>
                <c:pt idx="28">
                  <c:v>214.25475426633943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CE4-4599-8182-7A31FA3A99E8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2.02575410329827</c:v>
                </c:pt>
                <c:pt idx="1">
                  <c:v>2.0183238641787011</c:v>
                </c:pt>
                <c:pt idx="2">
                  <c:v>2.1232395425276507</c:v>
                </c:pt>
                <c:pt idx="3">
                  <c:v>2.1379204024264742</c:v>
                </c:pt>
                <c:pt idx="4">
                  <c:v>2.4656487211043694</c:v>
                </c:pt>
                <c:pt idx="5">
                  <c:v>2.7987078772504241</c:v>
                </c:pt>
                <c:pt idx="6">
                  <c:v>3.513324787971337</c:v>
                </c:pt>
                <c:pt idx="7">
                  <c:v>4.9721985763557246</c:v>
                </c:pt>
                <c:pt idx="8">
                  <c:v>5.0833798553549983</c:v>
                </c:pt>
                <c:pt idx="9">
                  <c:v>9.5212389848389929</c:v>
                </c:pt>
                <c:pt idx="10">
                  <c:v>13.489416939586755</c:v>
                </c:pt>
                <c:pt idx="11">
                  <c:v>27.75129923060452</c:v>
                </c:pt>
                <c:pt idx="12">
                  <c:v>28.302314179635925</c:v>
                </c:pt>
                <c:pt idx="13">
                  <c:v>31.141269922802429</c:v>
                </c:pt>
                <c:pt idx="14">
                  <c:v>44.412036522497488</c:v>
                </c:pt>
                <c:pt idx="15">
                  <c:v>52.506843702578344</c:v>
                </c:pt>
                <c:pt idx="16">
                  <c:v>60.770124111441916</c:v>
                </c:pt>
                <c:pt idx="17">
                  <c:v>74.080833810359209</c:v>
                </c:pt>
                <c:pt idx="18">
                  <c:v>80.847142090298334</c:v>
                </c:pt>
                <c:pt idx="19">
                  <c:v>80.717597311841828</c:v>
                </c:pt>
                <c:pt idx="20">
                  <c:v>108.19981717740943</c:v>
                </c:pt>
                <c:pt idx="21">
                  <c:v>140.5303759535397</c:v>
                </c:pt>
                <c:pt idx="22">
                  <c:v>145.25638224943688</c:v>
                </c:pt>
                <c:pt idx="23">
                  <c:v>171.83789331707854</c:v>
                </c:pt>
                <c:pt idx="24">
                  <c:v>213.30975383973879</c:v>
                </c:pt>
                <c:pt idx="25">
                  <c:v>209.27626220081206</c:v>
                </c:pt>
                <c:pt idx="26">
                  <c:v>263.58471827866668</c:v>
                </c:pt>
                <c:pt idx="27">
                  <c:v>231.85311897580564</c:v>
                </c:pt>
                <c:pt idx="28">
                  <c:v>296.19379624887921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CE4-4599-8182-7A31FA3A99E8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1874.9832923649265</c:v>
                </c:pt>
                <c:pt idx="1">
                  <c:v>1898.4539684910183</c:v>
                </c:pt>
                <c:pt idx="2">
                  <c:v>1960.6079369924714</c:v>
                </c:pt>
                <c:pt idx="3">
                  <c:v>2026.4748781902592</c:v>
                </c:pt>
                <c:pt idx="4">
                  <c:v>2105.2280497917527</c:v>
                </c:pt>
                <c:pt idx="5">
                  <c:v>2138.2268288415435</c:v>
                </c:pt>
                <c:pt idx="6">
                  <c:v>2155.0939271469601</c:v>
                </c:pt>
                <c:pt idx="7">
                  <c:v>2277.9215921484324</c:v>
                </c:pt>
                <c:pt idx="8">
                  <c:v>2303.645773516942</c:v>
                </c:pt>
                <c:pt idx="9">
                  <c:v>2295.3976250678647</c:v>
                </c:pt>
                <c:pt idx="10">
                  <c:v>2289.8472046063762</c:v>
                </c:pt>
                <c:pt idx="11">
                  <c:v>2310.5905599951734</c:v>
                </c:pt>
                <c:pt idx="12">
                  <c:v>2336.0694384163567</c:v>
                </c:pt>
                <c:pt idx="13">
                  <c:v>2318.7982603292139</c:v>
                </c:pt>
                <c:pt idx="14">
                  <c:v>2351.1238782820114</c:v>
                </c:pt>
                <c:pt idx="15">
                  <c:v>2369.9020606958566</c:v>
                </c:pt>
                <c:pt idx="16">
                  <c:v>2379.3011853924172</c:v>
                </c:pt>
                <c:pt idx="17">
                  <c:v>2406.5489566169567</c:v>
                </c:pt>
                <c:pt idx="18">
                  <c:v>2359.2998329716529</c:v>
                </c:pt>
                <c:pt idx="19">
                  <c:v>2286.5681777365344</c:v>
                </c:pt>
                <c:pt idx="20">
                  <c:v>2241.7528046828124</c:v>
                </c:pt>
                <c:pt idx="21">
                  <c:v>2172.3013249251449</c:v>
                </c:pt>
                <c:pt idx="22">
                  <c:v>2271.8155556141619</c:v>
                </c:pt>
                <c:pt idx="23">
                  <c:v>2405.9725682461462</c:v>
                </c:pt>
                <c:pt idx="24">
                  <c:v>2300.7622595906109</c:v>
                </c:pt>
                <c:pt idx="25">
                  <c:v>2201.4455989602629</c:v>
                </c:pt>
                <c:pt idx="26">
                  <c:v>2245.8377339053918</c:v>
                </c:pt>
                <c:pt idx="27">
                  <c:v>2299.4440497904829</c:v>
                </c:pt>
                <c:pt idx="28">
                  <c:v>2367.3525981295647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CE4-4599-8182-7A31FA3A99E8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-11742.794777976111</c:v>
                </c:pt>
                <c:pt idx="1">
                  <c:v>-11810.168934432073</c:v>
                </c:pt>
                <c:pt idx="2">
                  <c:v>-12038.930370704629</c:v>
                </c:pt>
                <c:pt idx="3">
                  <c:v>-12364.701384571641</c:v>
                </c:pt>
                <c:pt idx="4">
                  <c:v>-12693.454315001245</c:v>
                </c:pt>
                <c:pt idx="5">
                  <c:v>-12493.358718578178</c:v>
                </c:pt>
                <c:pt idx="6">
                  <c:v>-8639.8191287112495</c:v>
                </c:pt>
                <c:pt idx="7">
                  <c:v>-12912.486213031158</c:v>
                </c:pt>
                <c:pt idx="8">
                  <c:v>1633.234403804099</c:v>
                </c:pt>
                <c:pt idx="9">
                  <c:v>-13482.188252700427</c:v>
                </c:pt>
                <c:pt idx="10">
                  <c:v>-14183.128119809377</c:v>
                </c:pt>
                <c:pt idx="11">
                  <c:v>-14276.179586154449</c:v>
                </c:pt>
                <c:pt idx="12">
                  <c:v>-13286.921184297176</c:v>
                </c:pt>
                <c:pt idx="13">
                  <c:v>-14687.137793138565</c:v>
                </c:pt>
                <c:pt idx="14">
                  <c:v>-14154.630139131557</c:v>
                </c:pt>
                <c:pt idx="15">
                  <c:v>-14357.575996782653</c:v>
                </c:pt>
                <c:pt idx="16">
                  <c:v>-14459.648405293525</c:v>
                </c:pt>
                <c:pt idx="17">
                  <c:v>-14769.092858009257</c:v>
                </c:pt>
                <c:pt idx="18">
                  <c:v>-11383.618085185282</c:v>
                </c:pt>
                <c:pt idx="19">
                  <c:v>-12073.605345144966</c:v>
                </c:pt>
                <c:pt idx="20">
                  <c:v>-13448.424203002804</c:v>
                </c:pt>
                <c:pt idx="21">
                  <c:v>-13273.927208158901</c:v>
                </c:pt>
                <c:pt idx="22">
                  <c:v>-13173.449038190687</c:v>
                </c:pt>
                <c:pt idx="23">
                  <c:v>-13584.054907332227</c:v>
                </c:pt>
                <c:pt idx="24">
                  <c:v>-13278.419062921343</c:v>
                </c:pt>
                <c:pt idx="25">
                  <c:v>-12771.48853108707</c:v>
                </c:pt>
                <c:pt idx="26">
                  <c:v>-12672.807059385936</c:v>
                </c:pt>
                <c:pt idx="27">
                  <c:v>-11503.653957605007</c:v>
                </c:pt>
                <c:pt idx="28">
                  <c:v>-10867.236762003287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CE4-4599-8182-7A31FA3A9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1675648"/>
        <c:axId val="131677184"/>
      </c:barChart>
      <c:catAx>
        <c:axId val="13167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77184"/>
        <c:crosses val="autoZero"/>
        <c:auto val="1"/>
        <c:lblAlgn val="ctr"/>
        <c:lblOffset val="100"/>
        <c:noMultiLvlLbl val="0"/>
      </c:catAx>
      <c:valAx>
        <c:axId val="1316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7564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69103793736916308"/>
          <c:h val="5.490072916111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BD5-4888-B7A9-7C41CF4AE69B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BD5-4888-B7A9-7C41CF4AE69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BD5-4888-B7A9-7C41CF4AE69B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BD5-4888-B7A9-7C41CF4AE69B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BD5-4888-B7A9-7C41CF4AE69B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BD5-4888-B7A9-7C41CF4AE6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881.61152467526961</c:v>
                </c:pt>
                <c:pt idx="1">
                  <c:v>1814.0667693867406</c:v>
                </c:pt>
                <c:pt idx="2" formatCode="_-* #,##0.00_-;\-* #,##0.00_-;_-* &quot;-&quot;??_-;_-@_-">
                  <c:v>214.25475426633943</c:v>
                </c:pt>
                <c:pt idx="3">
                  <c:v>296.19379624887921</c:v>
                </c:pt>
                <c:pt idx="4">
                  <c:v>2367.3525981295647</c:v>
                </c:pt>
                <c:pt idx="5">
                  <c:v>-10867.236762003287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DBD5-4888-B7A9-7C41CF4AE69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B7-4B2A-95C4-2D53FF1FB8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B7-4B2A-95C4-2D53FF1FB8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B7-4B2A-95C4-2D53FF1FB8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FB7-4B2A-95C4-2D53FF1FB8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FB7-4B2A-95C4-2D53FF1FB8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FB7-4B2A-95C4-2D53FF1FB8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FB7-4B2A-95C4-2D53FF1FB8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881.61152467526961</c:v>
                </c:pt>
                <c:pt idx="1">
                  <c:v>1814.0667693867404</c:v>
                </c:pt>
                <c:pt idx="2" formatCode="_-* #,##0.00_-;\-* #,##0.00_-;_-* &quot;-&quot;??_-;_-@_-">
                  <c:v>214.25475426633946</c:v>
                </c:pt>
                <c:pt idx="3">
                  <c:v>1573.5362293197632</c:v>
                </c:pt>
                <c:pt idx="4">
                  <c:v>1.029390660531041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1FB7-4B2A-95C4-2D53FF1FB89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418.19390374358068</c:v>
                </c:pt>
                <c:pt idx="1">
                  <c:v>473.85055775558158</c:v>
                </c:pt>
                <c:pt idx="2">
                  <c:v>551.17941777509168</c:v>
                </c:pt>
                <c:pt idx="3">
                  <c:v>603.51007858920707</c:v>
                </c:pt>
                <c:pt idx="4">
                  <c:v>570.53911384964681</c:v>
                </c:pt>
                <c:pt idx="5">
                  <c:v>554.30545408499211</c:v>
                </c:pt>
                <c:pt idx="6">
                  <c:v>691.40350555128464</c:v>
                </c:pt>
                <c:pt idx="7">
                  <c:v>861.87867640482307</c:v>
                </c:pt>
                <c:pt idx="8">
                  <c:v>1035.5359980819803</c:v>
                </c:pt>
                <c:pt idx="9">
                  <c:v>724.89802529505312</c:v>
                </c:pt>
                <c:pt idx="10">
                  <c:v>897.52591258898974</c:v>
                </c:pt>
                <c:pt idx="11">
                  <c:v>683.51390925937005</c:v>
                </c:pt>
                <c:pt idx="12">
                  <c:v>644.01867150484668</c:v>
                </c:pt>
                <c:pt idx="13">
                  <c:v>527.86278732454764</c:v>
                </c:pt>
                <c:pt idx="14">
                  <c:v>642.67406302093241</c:v>
                </c:pt>
                <c:pt idx="15">
                  <c:v>540.00506356570679</c:v>
                </c:pt>
                <c:pt idx="16">
                  <c:v>477.38435229453847</c:v>
                </c:pt>
                <c:pt idx="17">
                  <c:v>497.67998011596904</c:v>
                </c:pt>
                <c:pt idx="18">
                  <c:v>566.55331730624027</c:v>
                </c:pt>
                <c:pt idx="19">
                  <c:v>548.99095638753704</c:v>
                </c:pt>
                <c:pt idx="20">
                  <c:v>683.66215600896351</c:v>
                </c:pt>
                <c:pt idx="21">
                  <c:v>852.85820015454829</c:v>
                </c:pt>
                <c:pt idx="22">
                  <c:v>666.81366050566646</c:v>
                </c:pt>
                <c:pt idx="23">
                  <c:v>698.96218433205843</c:v>
                </c:pt>
                <c:pt idx="24">
                  <c:v>717.35708009144128</c:v>
                </c:pt>
                <c:pt idx="25">
                  <c:v>756.21747612284196</c:v>
                </c:pt>
                <c:pt idx="26">
                  <c:v>874.73468675749211</c:v>
                </c:pt>
                <c:pt idx="27">
                  <c:v>844.24264257715868</c:v>
                </c:pt>
                <c:pt idx="28">
                  <c:v>881.61152467526961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DA-4742-BFB6-7DBA721B786D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439.77173444357123</c:v>
                </c:pt>
                <c:pt idx="1">
                  <c:v>447.5387188148614</c:v>
                </c:pt>
                <c:pt idx="2">
                  <c:v>490.46635251051839</c:v>
                </c:pt>
                <c:pt idx="3">
                  <c:v>554.972549565892</c:v>
                </c:pt>
                <c:pt idx="4">
                  <c:v>600.88498503938524</c:v>
                </c:pt>
                <c:pt idx="5">
                  <c:v>673.58466587655221</c:v>
                </c:pt>
                <c:pt idx="6">
                  <c:v>731.98527656067927</c:v>
                </c:pt>
                <c:pt idx="7">
                  <c:v>778.64212638987715</c:v>
                </c:pt>
                <c:pt idx="8">
                  <c:v>808.70394131268438</c:v>
                </c:pt>
                <c:pt idx="9">
                  <c:v>823.9751126548623</c:v>
                </c:pt>
                <c:pt idx="10">
                  <c:v>841.69267434069809</c:v>
                </c:pt>
                <c:pt idx="11">
                  <c:v>812.73808309234187</c:v>
                </c:pt>
                <c:pt idx="12">
                  <c:v>857.28889534996779</c:v>
                </c:pt>
                <c:pt idx="13">
                  <c:v>829.2032624421372</c:v>
                </c:pt>
                <c:pt idx="14">
                  <c:v>837.50823558775767</c:v>
                </c:pt>
                <c:pt idx="15">
                  <c:v>943.32274265660567</c:v>
                </c:pt>
                <c:pt idx="16">
                  <c:v>956.52266842948154</c:v>
                </c:pt>
                <c:pt idx="17">
                  <c:v>1030.4918929432954</c:v>
                </c:pt>
                <c:pt idx="18">
                  <c:v>1163.7138422123946</c:v>
                </c:pt>
                <c:pt idx="19">
                  <c:v>1151.7982025752503</c:v>
                </c:pt>
                <c:pt idx="20">
                  <c:v>1114.8159359709932</c:v>
                </c:pt>
                <c:pt idx="21">
                  <c:v>1159.2509122444121</c:v>
                </c:pt>
                <c:pt idx="22">
                  <c:v>1191.1377650714376</c:v>
                </c:pt>
                <c:pt idx="23">
                  <c:v>1285.7392925160289</c:v>
                </c:pt>
                <c:pt idx="24">
                  <c:v>1229.9002934055584</c:v>
                </c:pt>
                <c:pt idx="25">
                  <c:v>1380.7973357511573</c:v>
                </c:pt>
                <c:pt idx="26">
                  <c:v>1545.7983864491912</c:v>
                </c:pt>
                <c:pt idx="27">
                  <c:v>1681.9877576795443</c:v>
                </c:pt>
                <c:pt idx="28">
                  <c:v>1814.0667693867406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DA-4742-BFB6-7DBA721B786D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79.085391941846282</c:v>
                </c:pt>
                <c:pt idx="1">
                  <c:v>76.996836771476836</c:v>
                </c:pt>
                <c:pt idx="2">
                  <c:v>79.024642602511562</c:v>
                </c:pt>
                <c:pt idx="3">
                  <c:v>80.938922968457859</c:v>
                </c:pt>
                <c:pt idx="4">
                  <c:v>82.911383495039487</c:v>
                </c:pt>
                <c:pt idx="5">
                  <c:v>94.398646322409533</c:v>
                </c:pt>
                <c:pt idx="6">
                  <c:v>104.28207466705732</c:v>
                </c:pt>
                <c:pt idx="7">
                  <c:v>107.21494799387469</c:v>
                </c:pt>
                <c:pt idx="8">
                  <c:v>107.1122598094896</c:v>
                </c:pt>
                <c:pt idx="9">
                  <c:v>106.33172194311817</c:v>
                </c:pt>
                <c:pt idx="10">
                  <c:v>115.23938904848734</c:v>
                </c:pt>
                <c:pt idx="11">
                  <c:v>109.75542332255634</c:v>
                </c:pt>
                <c:pt idx="12">
                  <c:v>105.74884522156083</c:v>
                </c:pt>
                <c:pt idx="13">
                  <c:v>114.95261984854477</c:v>
                </c:pt>
                <c:pt idx="14">
                  <c:v>160.18540390652217</c:v>
                </c:pt>
                <c:pt idx="15">
                  <c:v>153.59302530644067</c:v>
                </c:pt>
                <c:pt idx="16">
                  <c:v>186.44765091280146</c:v>
                </c:pt>
                <c:pt idx="17">
                  <c:v>186.86628406150652</c:v>
                </c:pt>
                <c:pt idx="18">
                  <c:v>172.99759080387219</c:v>
                </c:pt>
                <c:pt idx="19">
                  <c:v>160.60119525081168</c:v>
                </c:pt>
                <c:pt idx="20">
                  <c:v>186.10704091122165</c:v>
                </c:pt>
                <c:pt idx="21">
                  <c:v>208.46063114396372</c:v>
                </c:pt>
                <c:pt idx="22">
                  <c:v>214.32003109209421</c:v>
                </c:pt>
                <c:pt idx="23">
                  <c:v>233.66118459601554</c:v>
                </c:pt>
                <c:pt idx="24">
                  <c:v>279.84999474390224</c:v>
                </c:pt>
                <c:pt idx="25">
                  <c:v>310.29969282258656</c:v>
                </c:pt>
                <c:pt idx="26">
                  <c:v>229.00815830725639</c:v>
                </c:pt>
                <c:pt idx="27">
                  <c:v>212.52966871084499</c:v>
                </c:pt>
                <c:pt idx="28">
                  <c:v>214.25475426633943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8DA-4742-BFB6-7DBA721B786D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192.24532593911439</c:v>
                </c:pt>
                <c:pt idx="1">
                  <c:v>115.08910708147894</c:v>
                </c:pt>
                <c:pt idx="2">
                  <c:v>70.994125232914897</c:v>
                </c:pt>
                <c:pt idx="3">
                  <c:v>68.892617888102876</c:v>
                </c:pt>
                <c:pt idx="4">
                  <c:v>116.49494966824565</c:v>
                </c:pt>
                <c:pt idx="5">
                  <c:v>144.21592014938818</c:v>
                </c:pt>
                <c:pt idx="6">
                  <c:v>257.82389184539215</c:v>
                </c:pt>
                <c:pt idx="7">
                  <c:v>392.88164851750275</c:v>
                </c:pt>
                <c:pt idx="8">
                  <c:v>459.74879698484227</c:v>
                </c:pt>
                <c:pt idx="9">
                  <c:v>617.17533492286111</c:v>
                </c:pt>
                <c:pt idx="10">
                  <c:v>478.66412678111192</c:v>
                </c:pt>
                <c:pt idx="11">
                  <c:v>378.63714380381396</c:v>
                </c:pt>
                <c:pt idx="12">
                  <c:v>401.68288483601475</c:v>
                </c:pt>
                <c:pt idx="13">
                  <c:v>529.22458858061339</c:v>
                </c:pt>
                <c:pt idx="14">
                  <c:v>643.91674746668832</c:v>
                </c:pt>
                <c:pt idx="15">
                  <c:v>511.54135664458272</c:v>
                </c:pt>
                <c:pt idx="16">
                  <c:v>552.68494242249187</c:v>
                </c:pt>
                <c:pt idx="17">
                  <c:v>946.49316712489599</c:v>
                </c:pt>
                <c:pt idx="18">
                  <c:v>882.50285807957812</c:v>
                </c:pt>
                <c:pt idx="19">
                  <c:v>785.67492317919118</c:v>
                </c:pt>
                <c:pt idx="20">
                  <c:v>942.53408301924173</c:v>
                </c:pt>
                <c:pt idx="21">
                  <c:v>1077.7449805302986</c:v>
                </c:pt>
                <c:pt idx="22">
                  <c:v>1207.7101912381543</c:v>
                </c:pt>
                <c:pt idx="23">
                  <c:v>1421.9853660189378</c:v>
                </c:pt>
                <c:pt idx="24">
                  <c:v>1173.4190178278777</c:v>
                </c:pt>
                <c:pt idx="25">
                  <c:v>957.65587268716388</c:v>
                </c:pt>
                <c:pt idx="26">
                  <c:v>1345.1741129531847</c:v>
                </c:pt>
                <c:pt idx="27">
                  <c:v>1163.7938668236486</c:v>
                </c:pt>
                <c:pt idx="28">
                  <c:v>1573.5362293197632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8DA-4742-BFB6-7DBA721B786D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0.11554101476170447</c:v>
                </c:pt>
                <c:pt idx="1">
                  <c:v>9.7075718965440538E-2</c:v>
                </c:pt>
                <c:pt idx="2">
                  <c:v>6.8442933954128496E-2</c:v>
                </c:pt>
                <c:pt idx="3">
                  <c:v>3.0950217759069695E-2</c:v>
                </c:pt>
                <c:pt idx="4">
                  <c:v>9.5797856434733722E-2</c:v>
                </c:pt>
                <c:pt idx="5">
                  <c:v>0.11257896935472103</c:v>
                </c:pt>
                <c:pt idx="6">
                  <c:v>0.21183317425800716</c:v>
                </c:pt>
                <c:pt idx="7">
                  <c:v>0.32988454211419976</c:v>
                </c:pt>
                <c:pt idx="8">
                  <c:v>0.24596639517817512</c:v>
                </c:pt>
                <c:pt idx="9">
                  <c:v>0.38909417568013682</c:v>
                </c:pt>
                <c:pt idx="10">
                  <c:v>0.28117687535280417</c:v>
                </c:pt>
                <c:pt idx="11">
                  <c:v>0.19298312298619566</c:v>
                </c:pt>
                <c:pt idx="12">
                  <c:v>0.2657145073080171</c:v>
                </c:pt>
                <c:pt idx="13">
                  <c:v>0.27339486202376534</c:v>
                </c:pt>
                <c:pt idx="14">
                  <c:v>0.26424182729449108</c:v>
                </c:pt>
                <c:pt idx="15">
                  <c:v>0.18455832319575791</c:v>
                </c:pt>
                <c:pt idx="16">
                  <c:v>0.28561027772067221</c:v>
                </c:pt>
                <c:pt idx="17">
                  <c:v>0.62286123790887193</c:v>
                </c:pt>
                <c:pt idx="18">
                  <c:v>0.45881991727994914</c:v>
                </c:pt>
                <c:pt idx="19">
                  <c:v>0.36399863248235703</c:v>
                </c:pt>
                <c:pt idx="20">
                  <c:v>0.18965196328422421</c:v>
                </c:pt>
                <c:pt idx="21">
                  <c:v>0.32097950763078159</c:v>
                </c:pt>
                <c:pt idx="22">
                  <c:v>0.36390613038253805</c:v>
                </c:pt>
                <c:pt idx="23">
                  <c:v>0.44633463890408925</c:v>
                </c:pt>
                <c:pt idx="24">
                  <c:v>0.30757130192317517</c:v>
                </c:pt>
                <c:pt idx="25">
                  <c:v>3.4586666666666671E-4</c:v>
                </c:pt>
                <c:pt idx="26">
                  <c:v>8.7340000000000009E-4</c:v>
                </c:pt>
                <c:pt idx="27">
                  <c:v>0.53272251999999998</c:v>
                </c:pt>
                <c:pt idx="28">
                  <c:v>1.029390660531041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8DA-4742-BFB6-7DBA721B7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2622208"/>
        <c:axId val="132623744"/>
      </c:barChart>
      <c:catAx>
        <c:axId val="1326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23744"/>
        <c:crosses val="autoZero"/>
        <c:auto val="1"/>
        <c:lblAlgn val="ctr"/>
        <c:lblOffset val="100"/>
        <c:noMultiLvlLbl val="0"/>
      </c:catAx>
      <c:valAx>
        <c:axId val="1326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2220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882-4163-84BB-262C4765B3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882-4163-84BB-262C4765B3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882-4163-84BB-262C4765B3F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882-4163-84BB-262C4765B3F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882-4163-84BB-262C4765B3F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882-4163-84BB-262C4765B3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881.61152467526961</c:v>
                </c:pt>
                <c:pt idx="1">
                  <c:v>1814.0667693867406</c:v>
                </c:pt>
                <c:pt idx="2" formatCode="_-* #,##0.00_-;\-* #,##0.00_-;_-* &quot;-&quot;??_-;_-@_-">
                  <c:v>214.25475426633943</c:v>
                </c:pt>
                <c:pt idx="3">
                  <c:v>1573.5362293197632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8882-4163-84BB-262C4765B3F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937.05103012899815</c:v>
                </c:pt>
                <c:pt idx="1">
                  <c:v>998.38611334191978</c:v>
                </c:pt>
                <c:pt idx="2">
                  <c:v>1120.6704128881215</c:v>
                </c:pt>
                <c:pt idx="3">
                  <c:v>1239.421551123557</c:v>
                </c:pt>
                <c:pt idx="4">
                  <c:v>1254.3354823840714</c:v>
                </c:pt>
                <c:pt idx="5">
                  <c:v>1322.2887662839539</c:v>
                </c:pt>
                <c:pt idx="6">
                  <c:v>1527.6708567790211</c:v>
                </c:pt>
                <c:pt idx="7">
                  <c:v>1747.7357507885747</c:v>
                </c:pt>
                <c:pt idx="8">
                  <c:v>1951.3521992041544</c:v>
                </c:pt>
                <c:pt idx="9">
                  <c:v>1655.2048598930337</c:v>
                </c:pt>
                <c:pt idx="10">
                  <c:v>1854.457975978175</c:v>
                </c:pt>
                <c:pt idx="11">
                  <c:v>1606.0074156742685</c:v>
                </c:pt>
                <c:pt idx="12">
                  <c:v>1607.0564120763752</c:v>
                </c:pt>
                <c:pt idx="13">
                  <c:v>1472.0186696152298</c:v>
                </c:pt>
                <c:pt idx="14">
                  <c:v>1640.3677025152122</c:v>
                </c:pt>
                <c:pt idx="15">
                  <c:v>1636.9208315287533</c:v>
                </c:pt>
                <c:pt idx="16">
                  <c:v>1620.3546716368214</c:v>
                </c:pt>
                <c:pt idx="17">
                  <c:v>1715.0381571207711</c:v>
                </c:pt>
                <c:pt idx="18">
                  <c:v>1903.2647503225071</c:v>
                </c:pt>
                <c:pt idx="19">
                  <c:v>1861.3903542135993</c:v>
                </c:pt>
                <c:pt idx="20">
                  <c:v>1984.5851328911785</c:v>
                </c:pt>
                <c:pt idx="21">
                  <c:v>2220.5697435429242</c:v>
                </c:pt>
                <c:pt idx="22">
                  <c:v>2072.2714566691984</c:v>
                </c:pt>
                <c:pt idx="23">
                  <c:v>2218.3626614441027</c:v>
                </c:pt>
                <c:pt idx="24">
                  <c:v>2227.1073682409019</c:v>
                </c:pt>
                <c:pt idx="25">
                  <c:v>2447.314504696586</c:v>
                </c:pt>
                <c:pt idx="26">
                  <c:v>2649.5412315139397</c:v>
                </c:pt>
                <c:pt idx="27">
                  <c:v>2738.7600689675478</c:v>
                </c:pt>
                <c:pt idx="28">
                  <c:v>2909.9330483283493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A78-4D7E-9937-653D36EB6930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192.3608669538761</c:v>
                </c:pt>
                <c:pt idx="1">
                  <c:v>115.18618280044439</c:v>
                </c:pt>
                <c:pt idx="2">
                  <c:v>71.062568166869028</c:v>
                </c:pt>
                <c:pt idx="3">
                  <c:v>68.923568105861946</c:v>
                </c:pt>
                <c:pt idx="4">
                  <c:v>116.59074752468038</c:v>
                </c:pt>
                <c:pt idx="5">
                  <c:v>144.32849911874291</c:v>
                </c:pt>
                <c:pt idx="6">
                  <c:v>258.03572501965016</c:v>
                </c:pt>
                <c:pt idx="7">
                  <c:v>393.21153305961695</c:v>
                </c:pt>
                <c:pt idx="8">
                  <c:v>459.99476338002046</c:v>
                </c:pt>
                <c:pt idx="9">
                  <c:v>617.56442909854127</c:v>
                </c:pt>
                <c:pt idx="10">
                  <c:v>478.94530365646472</c:v>
                </c:pt>
                <c:pt idx="11">
                  <c:v>378.83012692680018</c:v>
                </c:pt>
                <c:pt idx="12">
                  <c:v>401.94859934332277</c:v>
                </c:pt>
                <c:pt idx="13">
                  <c:v>529.49798344263718</c:v>
                </c:pt>
                <c:pt idx="14">
                  <c:v>644.18098929398286</c:v>
                </c:pt>
                <c:pt idx="15">
                  <c:v>511.72591496777846</c:v>
                </c:pt>
                <c:pt idx="16">
                  <c:v>552.97055270021258</c:v>
                </c:pt>
                <c:pt idx="17">
                  <c:v>947.11602836280485</c:v>
                </c:pt>
                <c:pt idx="18">
                  <c:v>882.96167799685804</c:v>
                </c:pt>
                <c:pt idx="19">
                  <c:v>786.0389218116735</c:v>
                </c:pt>
                <c:pt idx="20">
                  <c:v>942.72373498252591</c:v>
                </c:pt>
                <c:pt idx="21">
                  <c:v>1078.0659600379292</c:v>
                </c:pt>
                <c:pt idx="22">
                  <c:v>1208.0740973685367</c:v>
                </c:pt>
                <c:pt idx="23">
                  <c:v>1422.4317006578419</c:v>
                </c:pt>
                <c:pt idx="24">
                  <c:v>1173.7265891298009</c:v>
                </c:pt>
                <c:pt idx="25">
                  <c:v>957.65621855383051</c:v>
                </c:pt>
                <c:pt idx="26">
                  <c:v>1345.1749863531847</c:v>
                </c:pt>
                <c:pt idx="27">
                  <c:v>1164.3265893436487</c:v>
                </c:pt>
                <c:pt idx="28">
                  <c:v>1574.5656199802943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A78-4D7E-9937-653D36EB6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974080"/>
        <c:axId val="132975616"/>
      </c:barChart>
      <c:catAx>
        <c:axId val="1329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75616"/>
        <c:crosses val="autoZero"/>
        <c:auto val="1"/>
        <c:lblAlgn val="ctr"/>
        <c:lblOffset val="100"/>
        <c:noMultiLvlLbl val="0"/>
      </c:catAx>
      <c:valAx>
        <c:axId val="13297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7408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418.19390374358068</c:v>
                </c:pt>
                <c:pt idx="1">
                  <c:v>473.85055775558158</c:v>
                </c:pt>
                <c:pt idx="2">
                  <c:v>551.17941777509168</c:v>
                </c:pt>
                <c:pt idx="3">
                  <c:v>603.51007858920707</c:v>
                </c:pt>
                <c:pt idx="4">
                  <c:v>570.53911384964681</c:v>
                </c:pt>
                <c:pt idx="5">
                  <c:v>554.30545408499211</c:v>
                </c:pt>
                <c:pt idx="6">
                  <c:v>691.40350555128464</c:v>
                </c:pt>
                <c:pt idx="7">
                  <c:v>861.87867640482307</c:v>
                </c:pt>
                <c:pt idx="8">
                  <c:v>1035.5359980819803</c:v>
                </c:pt>
                <c:pt idx="9">
                  <c:v>724.89802529505312</c:v>
                </c:pt>
                <c:pt idx="10">
                  <c:v>897.52591258898974</c:v>
                </c:pt>
                <c:pt idx="11">
                  <c:v>683.51390925937005</c:v>
                </c:pt>
                <c:pt idx="12">
                  <c:v>644.01867150484668</c:v>
                </c:pt>
                <c:pt idx="13">
                  <c:v>527.86278732454764</c:v>
                </c:pt>
                <c:pt idx="14">
                  <c:v>642.67406302093241</c:v>
                </c:pt>
                <c:pt idx="15">
                  <c:v>540.00506356570679</c:v>
                </c:pt>
                <c:pt idx="16">
                  <c:v>477.38435229453847</c:v>
                </c:pt>
                <c:pt idx="17">
                  <c:v>497.67998011596904</c:v>
                </c:pt>
                <c:pt idx="18">
                  <c:v>566.55331730624027</c:v>
                </c:pt>
                <c:pt idx="19">
                  <c:v>548.99095638753704</c:v>
                </c:pt>
                <c:pt idx="20">
                  <c:v>683.66215600896351</c:v>
                </c:pt>
                <c:pt idx="21">
                  <c:v>852.85820015454829</c:v>
                </c:pt>
                <c:pt idx="22">
                  <c:v>666.81366050566646</c:v>
                </c:pt>
                <c:pt idx="23">
                  <c:v>698.96218433205843</c:v>
                </c:pt>
                <c:pt idx="24">
                  <c:v>717.35708009144128</c:v>
                </c:pt>
                <c:pt idx="25">
                  <c:v>756.21747612284196</c:v>
                </c:pt>
                <c:pt idx="26">
                  <c:v>874.73468675749211</c:v>
                </c:pt>
                <c:pt idx="27">
                  <c:v>844.24264257715868</c:v>
                </c:pt>
                <c:pt idx="28">
                  <c:v>881.61152467526961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EB4-46B7-BD6A-C0A1BDC01E53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439.77173444357123</c:v>
                </c:pt>
                <c:pt idx="1">
                  <c:v>447.5387188148614</c:v>
                </c:pt>
                <c:pt idx="2">
                  <c:v>490.46635251051839</c:v>
                </c:pt>
                <c:pt idx="3">
                  <c:v>554.972549565892</c:v>
                </c:pt>
                <c:pt idx="4">
                  <c:v>600.88498503938524</c:v>
                </c:pt>
                <c:pt idx="5">
                  <c:v>673.58466587655221</c:v>
                </c:pt>
                <c:pt idx="6">
                  <c:v>731.98527656067927</c:v>
                </c:pt>
                <c:pt idx="7">
                  <c:v>778.64212638987715</c:v>
                </c:pt>
                <c:pt idx="8">
                  <c:v>808.70394131268438</c:v>
                </c:pt>
                <c:pt idx="9">
                  <c:v>823.9751126548623</c:v>
                </c:pt>
                <c:pt idx="10">
                  <c:v>841.69267434069809</c:v>
                </c:pt>
                <c:pt idx="11">
                  <c:v>812.73808309234187</c:v>
                </c:pt>
                <c:pt idx="12">
                  <c:v>857.28889534996779</c:v>
                </c:pt>
                <c:pt idx="13">
                  <c:v>829.2032624421372</c:v>
                </c:pt>
                <c:pt idx="14">
                  <c:v>837.50823558775767</c:v>
                </c:pt>
                <c:pt idx="15">
                  <c:v>943.32274265660567</c:v>
                </c:pt>
                <c:pt idx="16">
                  <c:v>956.52266842948154</c:v>
                </c:pt>
                <c:pt idx="17">
                  <c:v>1030.4918929432954</c:v>
                </c:pt>
                <c:pt idx="18">
                  <c:v>1163.7138422123946</c:v>
                </c:pt>
                <c:pt idx="19">
                  <c:v>1151.7982025752503</c:v>
                </c:pt>
                <c:pt idx="20">
                  <c:v>1114.8159359709932</c:v>
                </c:pt>
                <c:pt idx="21">
                  <c:v>1159.2509122444121</c:v>
                </c:pt>
                <c:pt idx="22">
                  <c:v>1191.1377650714376</c:v>
                </c:pt>
                <c:pt idx="23">
                  <c:v>1285.7392925160289</c:v>
                </c:pt>
                <c:pt idx="24">
                  <c:v>1229.9002934055584</c:v>
                </c:pt>
                <c:pt idx="25">
                  <c:v>1380.7973357511573</c:v>
                </c:pt>
                <c:pt idx="26">
                  <c:v>1545.7983864491912</c:v>
                </c:pt>
                <c:pt idx="27">
                  <c:v>1681.9877576795443</c:v>
                </c:pt>
                <c:pt idx="28">
                  <c:v>1814.0667693867406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EB4-46B7-BD6A-C0A1BDC01E53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79.085391941846282</c:v>
                </c:pt>
                <c:pt idx="1">
                  <c:v>76.996836771476836</c:v>
                </c:pt>
                <c:pt idx="2">
                  <c:v>79.024642602511562</c:v>
                </c:pt>
                <c:pt idx="3">
                  <c:v>80.938922968457859</c:v>
                </c:pt>
                <c:pt idx="4">
                  <c:v>82.911383495039487</c:v>
                </c:pt>
                <c:pt idx="5">
                  <c:v>94.398646322409533</c:v>
                </c:pt>
                <c:pt idx="6">
                  <c:v>104.28207466705732</c:v>
                </c:pt>
                <c:pt idx="7">
                  <c:v>107.21494799387469</c:v>
                </c:pt>
                <c:pt idx="8">
                  <c:v>107.1122598094896</c:v>
                </c:pt>
                <c:pt idx="9">
                  <c:v>106.33172194311817</c:v>
                </c:pt>
                <c:pt idx="10">
                  <c:v>115.23938904848734</c:v>
                </c:pt>
                <c:pt idx="11">
                  <c:v>109.75542332255634</c:v>
                </c:pt>
                <c:pt idx="12">
                  <c:v>105.74884522156083</c:v>
                </c:pt>
                <c:pt idx="13">
                  <c:v>114.95261984854477</c:v>
                </c:pt>
                <c:pt idx="14">
                  <c:v>160.18540390652217</c:v>
                </c:pt>
                <c:pt idx="15">
                  <c:v>153.59302530644067</c:v>
                </c:pt>
                <c:pt idx="16">
                  <c:v>186.44765091280146</c:v>
                </c:pt>
                <c:pt idx="17">
                  <c:v>186.86628406150652</c:v>
                </c:pt>
                <c:pt idx="18">
                  <c:v>172.99759080387219</c:v>
                </c:pt>
                <c:pt idx="19">
                  <c:v>160.60119525081168</c:v>
                </c:pt>
                <c:pt idx="20">
                  <c:v>186.10704091122165</c:v>
                </c:pt>
                <c:pt idx="21">
                  <c:v>208.46063114396372</c:v>
                </c:pt>
                <c:pt idx="22">
                  <c:v>214.32003109209421</c:v>
                </c:pt>
                <c:pt idx="23">
                  <c:v>233.66118459601554</c:v>
                </c:pt>
                <c:pt idx="24">
                  <c:v>279.84999474390224</c:v>
                </c:pt>
                <c:pt idx="25">
                  <c:v>310.29969282258656</c:v>
                </c:pt>
                <c:pt idx="26">
                  <c:v>229.00815830725639</c:v>
                </c:pt>
                <c:pt idx="27">
                  <c:v>212.52966871084499</c:v>
                </c:pt>
                <c:pt idx="28">
                  <c:v>214.25475426633943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EB4-46B7-BD6A-C0A1BDC01E53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192.24532593911439</c:v>
                </c:pt>
                <c:pt idx="1">
                  <c:v>115.08910708147894</c:v>
                </c:pt>
                <c:pt idx="2">
                  <c:v>70.994125232914897</c:v>
                </c:pt>
                <c:pt idx="3">
                  <c:v>68.892617888102876</c:v>
                </c:pt>
                <c:pt idx="4">
                  <c:v>116.49494966824565</c:v>
                </c:pt>
                <c:pt idx="5">
                  <c:v>144.21592014938818</c:v>
                </c:pt>
                <c:pt idx="6">
                  <c:v>257.82389184539215</c:v>
                </c:pt>
                <c:pt idx="7">
                  <c:v>392.88164851750275</c:v>
                </c:pt>
                <c:pt idx="8">
                  <c:v>459.74879698484227</c:v>
                </c:pt>
                <c:pt idx="9">
                  <c:v>617.17533492286111</c:v>
                </c:pt>
                <c:pt idx="10">
                  <c:v>478.66412678111192</c:v>
                </c:pt>
                <c:pt idx="11">
                  <c:v>378.63714380381396</c:v>
                </c:pt>
                <c:pt idx="12">
                  <c:v>401.68288483601475</c:v>
                </c:pt>
                <c:pt idx="13">
                  <c:v>529.22458858061339</c:v>
                </c:pt>
                <c:pt idx="14">
                  <c:v>643.91674746668832</c:v>
                </c:pt>
                <c:pt idx="15">
                  <c:v>511.54135664458272</c:v>
                </c:pt>
                <c:pt idx="16">
                  <c:v>552.68494242249187</c:v>
                </c:pt>
                <c:pt idx="17">
                  <c:v>946.49316712489599</c:v>
                </c:pt>
                <c:pt idx="18">
                  <c:v>882.50285807957812</c:v>
                </c:pt>
                <c:pt idx="19">
                  <c:v>785.67492317919118</c:v>
                </c:pt>
                <c:pt idx="20">
                  <c:v>942.53408301924173</c:v>
                </c:pt>
                <c:pt idx="21">
                  <c:v>1077.7449805302986</c:v>
                </c:pt>
                <c:pt idx="22">
                  <c:v>1207.7101912381543</c:v>
                </c:pt>
                <c:pt idx="23">
                  <c:v>1421.9853660189378</c:v>
                </c:pt>
                <c:pt idx="24">
                  <c:v>1173.4190178278777</c:v>
                </c:pt>
                <c:pt idx="25">
                  <c:v>957.65587268716388</c:v>
                </c:pt>
                <c:pt idx="26">
                  <c:v>1345.1741129531847</c:v>
                </c:pt>
                <c:pt idx="27">
                  <c:v>1163.7938668236486</c:v>
                </c:pt>
                <c:pt idx="28">
                  <c:v>1573.5362293197632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EB4-46B7-BD6A-C0A1BDC01E53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0.11554101476170447</c:v>
                </c:pt>
                <c:pt idx="1">
                  <c:v>9.7075718965440538E-2</c:v>
                </c:pt>
                <c:pt idx="2">
                  <c:v>6.8442933954128496E-2</c:v>
                </c:pt>
                <c:pt idx="3">
                  <c:v>3.0950217759069695E-2</c:v>
                </c:pt>
                <c:pt idx="4">
                  <c:v>9.5797856434733722E-2</c:v>
                </c:pt>
                <c:pt idx="5">
                  <c:v>0.11257896935472103</c:v>
                </c:pt>
                <c:pt idx="6">
                  <c:v>0.21183317425800716</c:v>
                </c:pt>
                <c:pt idx="7">
                  <c:v>0.32988454211419976</c:v>
                </c:pt>
                <c:pt idx="8">
                  <c:v>0.24596639517817512</c:v>
                </c:pt>
                <c:pt idx="9">
                  <c:v>0.38909417568013682</c:v>
                </c:pt>
                <c:pt idx="10">
                  <c:v>0.28117687535280417</c:v>
                </c:pt>
                <c:pt idx="11">
                  <c:v>0.19298312298619566</c:v>
                </c:pt>
                <c:pt idx="12">
                  <c:v>0.2657145073080171</c:v>
                </c:pt>
                <c:pt idx="13">
                  <c:v>0.27339486202376534</c:v>
                </c:pt>
                <c:pt idx="14">
                  <c:v>0.26424182729449108</c:v>
                </c:pt>
                <c:pt idx="15">
                  <c:v>0.18455832319575791</c:v>
                </c:pt>
                <c:pt idx="16">
                  <c:v>0.28561027772067221</c:v>
                </c:pt>
                <c:pt idx="17">
                  <c:v>0.62286123790887193</c:v>
                </c:pt>
                <c:pt idx="18">
                  <c:v>0.45881991727994914</c:v>
                </c:pt>
                <c:pt idx="19">
                  <c:v>0.36399863248235703</c:v>
                </c:pt>
                <c:pt idx="20">
                  <c:v>0.18965196328422421</c:v>
                </c:pt>
                <c:pt idx="21">
                  <c:v>0.32097950763078159</c:v>
                </c:pt>
                <c:pt idx="22">
                  <c:v>0.36390613038253805</c:v>
                </c:pt>
                <c:pt idx="23">
                  <c:v>0.44633463890408925</c:v>
                </c:pt>
                <c:pt idx="24">
                  <c:v>0.30757130192317517</c:v>
                </c:pt>
                <c:pt idx="25">
                  <c:v>3.4586666666666671E-4</c:v>
                </c:pt>
                <c:pt idx="26">
                  <c:v>8.7340000000000009E-4</c:v>
                </c:pt>
                <c:pt idx="27">
                  <c:v>0.53272251999999998</c:v>
                </c:pt>
                <c:pt idx="28">
                  <c:v>1.029390660531041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EB4-46B7-BD6A-C0A1BDC01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3034752"/>
        <c:axId val="133036288"/>
      </c:barChart>
      <c:catAx>
        <c:axId val="1330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6288"/>
        <c:crosses val="autoZero"/>
        <c:auto val="1"/>
        <c:lblAlgn val="ctr"/>
        <c:lblOffset val="100"/>
        <c:noMultiLvlLbl val="0"/>
      </c:catAx>
      <c:valAx>
        <c:axId val="1330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475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DB6-422D-A3FE-FAF54D838044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DB6-422D-A3FE-FAF54D83804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DB6-422D-A3FE-FAF54D838044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DB6-422D-A3FE-FAF54D83804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DB6-422D-A3FE-FAF54D83804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DB6-422D-A3FE-FAF54D8380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881.61152467526961</c:v>
                </c:pt>
                <c:pt idx="1">
                  <c:v>1814.0667693867406</c:v>
                </c:pt>
                <c:pt idx="2" formatCode="_-* #,##0.00_-;\-* #,##0.00_-;_-* &quot;-&quot;??_-;_-@_-">
                  <c:v>214.25475426633943</c:v>
                </c:pt>
                <c:pt idx="3">
                  <c:v>1573.5362293197632</c:v>
                </c:pt>
                <c:pt idx="4">
                  <c:v>1.029390660531041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CDB6-422D-A3FE-FAF54D83804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657224</xdr:colOff>
      <xdr:row>1</xdr:row>
      <xdr:rowOff>190498</xdr:rowOff>
    </xdr:from>
    <xdr:to>
      <xdr:col>16</xdr:col>
      <xdr:colOff>333375</xdr:colOff>
      <xdr:row>21</xdr:row>
      <xdr:rowOff>152399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24</xdr:row>
      <xdr:rowOff>19051</xdr:rowOff>
    </xdr:from>
    <xdr:to>
      <xdr:col>16</xdr:col>
      <xdr:colOff>333375</xdr:colOff>
      <xdr:row>39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486681</xdr:colOff>
      <xdr:row>66</xdr:row>
      <xdr:rowOff>108856</xdr:rowOff>
    </xdr:from>
    <xdr:to>
      <xdr:col>7</xdr:col>
      <xdr:colOff>285750</xdr:colOff>
      <xdr:row>84</xdr:row>
      <xdr:rowOff>185963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99</xdr:row>
      <xdr:rowOff>163286</xdr:rowOff>
    </xdr:from>
    <xdr:to>
      <xdr:col>12</xdr:col>
      <xdr:colOff>571500</xdr:colOff>
      <xdr:row>124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38554</xdr:colOff>
      <xdr:row>66</xdr:row>
      <xdr:rowOff>9071</xdr:rowOff>
    </xdr:from>
    <xdr:to>
      <xdr:col>19</xdr:col>
      <xdr:colOff>270330</xdr:colOff>
      <xdr:row>86</xdr:row>
      <xdr:rowOff>102735</xdr:rowOff>
    </xdr:to>
    <xdr:grpSp>
      <xdr:nvGrpSpPr>
        <xdr:cNvPr id="9" name="7 Grupo">
          <a:extLst>
            <a:ext uri="{FF2B5EF4-FFF2-40B4-BE49-F238E27FC236}">
              <a16:creationId xmlns:a16="http://schemas.microsoft.com/office/drawing/2014/main" xmlns="" id="{86300CCD-905A-4D95-A703-14C82F340FBC}"/>
            </a:ext>
          </a:extLst>
        </xdr:cNvPr>
        <xdr:cNvGrpSpPr/>
      </xdr:nvGrpSpPr>
      <xdr:grpSpPr>
        <a:xfrm>
          <a:off x="8638268" y="12582071"/>
          <a:ext cx="8613776" cy="3903664"/>
          <a:chOff x="17795875" y="12382500"/>
          <a:chExt cx="8613776" cy="3903664"/>
        </a:xfrm>
      </xdr:grpSpPr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B93FA76E-B8C9-4F42-90A0-5926077B97EC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1" name="Gráfico 10">
            <a:extLst>
              <a:ext uri="{FF2B5EF4-FFF2-40B4-BE49-F238E27FC236}">
                <a16:creationId xmlns:a16="http://schemas.microsoft.com/office/drawing/2014/main" xmlns="" id="{9E92C910-6839-41AF-9673-EE076379507D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63</xdr:row>
      <xdr:rowOff>0</xdr:rowOff>
    </xdr:from>
    <xdr:to>
      <xdr:col>32</xdr:col>
      <xdr:colOff>231776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54ADA890-E6D6-4352-AD70-F1A4E6120F2C}"/>
            </a:ext>
          </a:extLst>
        </xdr:cNvPr>
        <xdr:cNvGrpSpPr/>
      </xdr:nvGrpSpPr>
      <xdr:grpSpPr>
        <a:xfrm>
          <a:off x="18206357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2B7A06C1-D53D-4EFE-BF2C-D5CF3A6693ED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88C4C042-1228-404D-BC24-F4609EAC55B7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FC79E363-4C61-4843-A99C-B94B13061FC4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FC79E363-4C61-4843-A99C-B94B13061FC4}" id="{4C71A360-A378-4A72-B70A-C6569EA23E0B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B3" sqref="B3:C10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3.5" thickBot="1" x14ac:dyDescent="0.3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x14ac:dyDescent="0.25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23" sqref="C23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919</v>
      </c>
    </row>
    <row r="3" spans="2:3" x14ac:dyDescent="0.25">
      <c r="B3" s="62" t="s">
        <v>785</v>
      </c>
      <c r="C3" s="56" t="s">
        <v>920</v>
      </c>
    </row>
    <row r="4" spans="2:3" ht="13.5" thickBot="1" x14ac:dyDescent="0.3">
      <c r="B4" s="63" t="s">
        <v>786</v>
      </c>
      <c r="C4" s="64" t="s">
        <v>918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6" t="s">
        <v>232</v>
      </c>
      <c r="D2" s="146"/>
      <c r="E2" s="146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418" zoomScale="70" zoomScaleNormal="70" workbookViewId="0">
      <selection activeCell="C432" sqref="C432:AE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3977.1438479379208</v>
      </c>
      <c r="D4" s="28">
        <f t="shared" si="0"/>
        <v>4285.0891244491868</v>
      </c>
      <c r="E4" s="28">
        <f t="shared" si="0"/>
        <v>4554.8592455639791</v>
      </c>
      <c r="F4" s="28">
        <f t="shared" si="0"/>
        <v>4738.5691371860712</v>
      </c>
      <c r="G4" s="28">
        <f t="shared" si="0"/>
        <v>4887.0419932052264</v>
      </c>
      <c r="H4" s="28">
        <f t="shared" si="0"/>
        <v>5569.8748285306501</v>
      </c>
      <c r="I4" s="28">
        <f t="shared" si="0"/>
        <v>9699.7206405241013</v>
      </c>
      <c r="J4" s="28">
        <f t="shared" si="0"/>
        <v>6301.7835190638189</v>
      </c>
      <c r="K4" s="28">
        <f t="shared" si="0"/>
        <v>20487.863553519193</v>
      </c>
      <c r="L4" s="28">
        <f t="shared" si="0"/>
        <v>6161.754297717308</v>
      </c>
      <c r="M4" s="28">
        <f t="shared" si="0"/>
        <v>6038.5735785229763</v>
      </c>
      <c r="N4" s="28">
        <f t="shared" si="0"/>
        <v>6107.5485459606589</v>
      </c>
      <c r="O4" s="28">
        <f t="shared" si="0"/>
        <v>7289.426566971134</v>
      </c>
      <c r="P4" s="28">
        <f t="shared" si="0"/>
        <v>5774.5860760927844</v>
      </c>
      <c r="Q4" s="28">
        <f t="shared" si="0"/>
        <v>7186.3186949923238</v>
      </c>
      <c r="R4" s="28">
        <f t="shared" si="0"/>
        <v>7035.9545282784175</v>
      </c>
      <c r="S4" s="28">
        <f t="shared" si="0"/>
        <v>7235.73716537565</v>
      </c>
      <c r="T4" s="28">
        <f t="shared" si="0"/>
        <v>7309.1424477354094</v>
      </c>
      <c r="U4" s="28">
        <f t="shared" si="0"/>
        <v>10691.288011674933</v>
      </c>
      <c r="V4" s="28">
        <f t="shared" si="0"/>
        <v>10370.955494996633</v>
      </c>
      <c r="W4" s="28">
        <f t="shared" si="0"/>
        <v>9117.2725049751789</v>
      </c>
      <c r="X4" s="28">
        <f t="shared" si="0"/>
        <v>10089.249850218352</v>
      </c>
      <c r="Y4" s="28">
        <f t="shared" si="0"/>
        <v>10222.884850810333</v>
      </c>
      <c r="Z4" s="28">
        <f t="shared" si="0"/>
        <v>9932.2460943917104</v>
      </c>
      <c r="AA4" s="28">
        <f t="shared" si="0"/>
        <v>10311.447443126997</v>
      </c>
      <c r="AB4" s="28">
        <f t="shared" si="0"/>
        <v>11177.651400270681</v>
      </c>
      <c r="AC4" s="28">
        <f t="shared" si="0"/>
        <v>11533.494110336915</v>
      </c>
      <c r="AD4" s="28">
        <f t="shared" si="0"/>
        <v>12841.887650126078</v>
      </c>
      <c r="AE4" s="28">
        <f t="shared" si="0"/>
        <v>13632.597079270243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694.84449852779881</v>
      </c>
      <c r="D5" s="28">
        <f t="shared" ref="D5:AE5" si="2">+D7+D67+D102</f>
        <v>750.3084523910718</v>
      </c>
      <c r="E5" s="28">
        <f t="shared" si="2"/>
        <v>857.51017863679954</v>
      </c>
      <c r="F5" s="28">
        <f t="shared" si="2"/>
        <v>959.06860323479327</v>
      </c>
      <c r="G5" s="28">
        <f t="shared" si="2"/>
        <v>984.09368398700565</v>
      </c>
      <c r="H5" s="28">
        <f t="shared" si="2"/>
        <v>1045.7255684086394</v>
      </c>
      <c r="I5" s="28">
        <f t="shared" si="2"/>
        <v>1235.5317240184449</v>
      </c>
      <c r="J5" s="28">
        <f t="shared" si="2"/>
        <v>1467.6010978838115</v>
      </c>
      <c r="K5" s="28">
        <f t="shared" si="2"/>
        <v>1674.9734788488051</v>
      </c>
      <c r="L5" s="28">
        <f t="shared" si="2"/>
        <v>1392.2262942024452</v>
      </c>
      <c r="M5" s="28">
        <f t="shared" si="2"/>
        <v>1556.1410145113628</v>
      </c>
      <c r="N5" s="28">
        <f t="shared" si="2"/>
        <v>1369.642512310229</v>
      </c>
      <c r="O5" s="28">
        <f t="shared" si="2"/>
        <v>1384.4030175987832</v>
      </c>
      <c r="P5" s="28">
        <f t="shared" si="2"/>
        <v>1241.9495859990325</v>
      </c>
      <c r="Q5" s="28">
        <f t="shared" si="2"/>
        <v>1354.9759495268909</v>
      </c>
      <c r="R5" s="28">
        <f t="shared" si="2"/>
        <v>1355.1353701053513</v>
      </c>
      <c r="S5" s="28">
        <f t="shared" si="2"/>
        <v>1333.2565524864351</v>
      </c>
      <c r="T5" s="28">
        <f t="shared" si="2"/>
        <v>1473.2742856366322</v>
      </c>
      <c r="U5" s="28">
        <f t="shared" si="2"/>
        <v>1666.0299585947882</v>
      </c>
      <c r="V5" s="28">
        <f t="shared" si="2"/>
        <v>1646.1156293850249</v>
      </c>
      <c r="W5" s="28">
        <f t="shared" si="2"/>
        <v>1737.9790474176209</v>
      </c>
      <c r="X5" s="28">
        <f t="shared" si="2"/>
        <v>2102.6302039678449</v>
      </c>
      <c r="Y5" s="28">
        <f t="shared" si="2"/>
        <v>1850.7345255779449</v>
      </c>
      <c r="Z5" s="28">
        <f t="shared" si="2"/>
        <v>1888.7718429464921</v>
      </c>
      <c r="AA5" s="28">
        <f t="shared" si="2"/>
        <v>1840.0896200453365</v>
      </c>
      <c r="AB5" s="28">
        <f t="shared" si="2"/>
        <v>2065.3761908265174</v>
      </c>
      <c r="AC5" s="28">
        <f t="shared" si="2"/>
        <v>2303.5082906629227</v>
      </c>
      <c r="AD5" s="28">
        <f t="shared" si="2"/>
        <v>2382.5706696073253</v>
      </c>
      <c r="AE5" s="28">
        <f t="shared" si="2"/>
        <v>2536.8051625198805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694.84449852779881</v>
      </c>
      <c r="D7" s="21">
        <f t="shared" si="3"/>
        <v>750.3084523910718</v>
      </c>
      <c r="E7" s="21">
        <f t="shared" si="3"/>
        <v>857.51017863679954</v>
      </c>
      <c r="F7" s="21">
        <f t="shared" si="3"/>
        <v>959.06860323479327</v>
      </c>
      <c r="G7" s="21">
        <f t="shared" si="3"/>
        <v>984.09368398700565</v>
      </c>
      <c r="H7" s="21">
        <f t="shared" si="3"/>
        <v>1045.7255684086394</v>
      </c>
      <c r="I7" s="21">
        <f t="shared" si="3"/>
        <v>1235.5317240184449</v>
      </c>
      <c r="J7" s="21">
        <f t="shared" si="3"/>
        <v>1467.6010978838115</v>
      </c>
      <c r="K7" s="21">
        <f t="shared" si="3"/>
        <v>1674.9734788488051</v>
      </c>
      <c r="L7" s="21">
        <f t="shared" si="3"/>
        <v>1392.2262942024452</v>
      </c>
      <c r="M7" s="21">
        <f t="shared" si="3"/>
        <v>1556.1410145113628</v>
      </c>
      <c r="N7" s="21">
        <f t="shared" si="3"/>
        <v>1369.642512310229</v>
      </c>
      <c r="O7" s="21">
        <f t="shared" si="3"/>
        <v>1384.4030175987832</v>
      </c>
      <c r="P7" s="21">
        <f t="shared" si="3"/>
        <v>1241.9495859990325</v>
      </c>
      <c r="Q7" s="21">
        <f t="shared" si="3"/>
        <v>1354.9759495268909</v>
      </c>
      <c r="R7" s="21">
        <f t="shared" si="3"/>
        <v>1355.1353701053513</v>
      </c>
      <c r="S7" s="21">
        <f t="shared" si="3"/>
        <v>1333.2565524864351</v>
      </c>
      <c r="T7" s="21">
        <f t="shared" si="3"/>
        <v>1473.2742856366322</v>
      </c>
      <c r="U7" s="21">
        <f t="shared" si="3"/>
        <v>1666.0299585947882</v>
      </c>
      <c r="V7" s="21">
        <f t="shared" si="3"/>
        <v>1646.1156293850249</v>
      </c>
      <c r="W7" s="21">
        <f t="shared" si="3"/>
        <v>1737.9790474176209</v>
      </c>
      <c r="X7" s="21">
        <f t="shared" si="3"/>
        <v>2102.6302039678449</v>
      </c>
      <c r="Y7" s="21">
        <f t="shared" si="3"/>
        <v>1850.7345255779449</v>
      </c>
      <c r="Z7" s="21">
        <f t="shared" si="3"/>
        <v>1888.7718429464921</v>
      </c>
      <c r="AA7" s="21">
        <f t="shared" si="3"/>
        <v>1840.0896200453365</v>
      </c>
      <c r="AB7" s="21">
        <f t="shared" si="3"/>
        <v>2065.3761908265174</v>
      </c>
      <c r="AC7" s="21">
        <f t="shared" si="3"/>
        <v>2303.5082906629227</v>
      </c>
      <c r="AD7" s="21">
        <f t="shared" si="3"/>
        <v>2382.5706696073253</v>
      </c>
      <c r="AE7" s="21">
        <f t="shared" si="3"/>
        <v>2536.8051068020836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26.744146279647836</v>
      </c>
      <c r="D8" s="21">
        <f t="shared" si="4"/>
        <v>33.29297305524522</v>
      </c>
      <c r="E8" s="21">
        <f t="shared" si="4"/>
        <v>62.322024747390394</v>
      </c>
      <c r="F8" s="21">
        <f t="shared" si="4"/>
        <v>83.251776444236143</v>
      </c>
      <c r="G8" s="21">
        <f t="shared" si="4"/>
        <v>59.544731848912633</v>
      </c>
      <c r="H8" s="21">
        <f t="shared" si="4"/>
        <v>60.595696015225712</v>
      </c>
      <c r="I8" s="21">
        <f t="shared" si="4"/>
        <v>77.226140070439783</v>
      </c>
      <c r="J8" s="21">
        <f t="shared" si="4"/>
        <v>60.034171832934504</v>
      </c>
      <c r="K8" s="21">
        <f t="shared" si="4"/>
        <v>378.15524675802095</v>
      </c>
      <c r="L8" s="21">
        <f t="shared" si="4"/>
        <v>136.67617064939068</v>
      </c>
      <c r="M8" s="21">
        <f t="shared" si="4"/>
        <v>192.07834234244149</v>
      </c>
      <c r="N8" s="21">
        <f t="shared" si="4"/>
        <v>29.175289677726902</v>
      </c>
      <c r="O8" s="21">
        <f t="shared" si="4"/>
        <v>0</v>
      </c>
      <c r="P8" s="21">
        <f t="shared" si="4"/>
        <v>0</v>
      </c>
      <c r="Q8" s="21">
        <f t="shared" si="4"/>
        <v>0</v>
      </c>
      <c r="R8" s="21">
        <f t="shared" si="4"/>
        <v>5.1609271647751847</v>
      </c>
      <c r="S8" s="21">
        <f t="shared" si="4"/>
        <v>25.863866450015173</v>
      </c>
      <c r="T8" s="21">
        <f t="shared" si="4"/>
        <v>77.37458884073159</v>
      </c>
      <c r="U8" s="21">
        <f t="shared" si="4"/>
        <v>70.164285322873539</v>
      </c>
      <c r="V8" s="21">
        <f t="shared" si="4"/>
        <v>82.827723131613084</v>
      </c>
      <c r="W8" s="21">
        <f t="shared" si="4"/>
        <v>77.072103474998116</v>
      </c>
      <c r="X8" s="21">
        <f t="shared" si="4"/>
        <v>230.05234463979124</v>
      </c>
      <c r="Y8" s="21">
        <f t="shared" si="4"/>
        <v>134.96957653612094</v>
      </c>
      <c r="Z8" s="21">
        <f t="shared" si="4"/>
        <v>50.223415038263042</v>
      </c>
      <c r="AA8" s="21">
        <f t="shared" si="4"/>
        <v>42.766950378084232</v>
      </c>
      <c r="AB8" s="21">
        <f t="shared" si="4"/>
        <v>80.097974742930816</v>
      </c>
      <c r="AC8" s="21">
        <f t="shared" si="4"/>
        <v>34.651458272091745</v>
      </c>
      <c r="AD8" s="21">
        <f t="shared" si="4"/>
        <v>10.243116931937745</v>
      </c>
      <c r="AE8" s="21">
        <f t="shared" si="4"/>
        <v>0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0</v>
      </c>
      <c r="D9" s="21">
        <f t="shared" ref="D9:AE9" si="6">+D10+D11+D12</f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5.1609271647751847</v>
      </c>
      <c r="S9" s="21">
        <f t="shared" si="6"/>
        <v>25.863866450015173</v>
      </c>
      <c r="T9" s="21">
        <f t="shared" si="6"/>
        <v>77.37458884073159</v>
      </c>
      <c r="U9" s="21">
        <f t="shared" si="6"/>
        <v>70.164285322873539</v>
      </c>
      <c r="V9" s="21">
        <f t="shared" si="6"/>
        <v>82.827723131613084</v>
      </c>
      <c r="W9" s="21">
        <f t="shared" si="6"/>
        <v>77.072103474998116</v>
      </c>
      <c r="X9" s="21">
        <f t="shared" si="6"/>
        <v>230.05234463979124</v>
      </c>
      <c r="Y9" s="21">
        <f t="shared" si="6"/>
        <v>134.96957653612094</v>
      </c>
      <c r="Z9" s="21">
        <f t="shared" si="6"/>
        <v>50.223415038263042</v>
      </c>
      <c r="AA9" s="21">
        <f t="shared" si="6"/>
        <v>42.766950378084232</v>
      </c>
      <c r="AB9" s="21">
        <f t="shared" si="6"/>
        <v>80.097974742930816</v>
      </c>
      <c r="AC9" s="21">
        <f t="shared" si="6"/>
        <v>34.651458272091745</v>
      </c>
      <c r="AD9" s="21">
        <f t="shared" si="6"/>
        <v>10.243116931937745</v>
      </c>
      <c r="AE9" s="21">
        <f t="shared" si="6"/>
        <v>0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5.1609271647751847</v>
      </c>
      <c r="S10" s="27">
        <v>25.863866450015173</v>
      </c>
      <c r="T10" s="27">
        <v>77.37458884073159</v>
      </c>
      <c r="U10" s="27">
        <v>70.164285322873539</v>
      </c>
      <c r="V10" s="27">
        <v>82.827723131613084</v>
      </c>
      <c r="W10" s="27">
        <v>77.072103474998116</v>
      </c>
      <c r="X10" s="27">
        <v>230.05234463979124</v>
      </c>
      <c r="Y10" s="27">
        <v>134.96957653612094</v>
      </c>
      <c r="Z10" s="27">
        <v>50.223415038263042</v>
      </c>
      <c r="AA10" s="27">
        <v>42.766950378084232</v>
      </c>
      <c r="AB10" s="27">
        <v>80.097974742930816</v>
      </c>
      <c r="AC10" s="27">
        <v>34.651458272091745</v>
      </c>
      <c r="AD10" s="27">
        <v>10.243116931937745</v>
      </c>
      <c r="AE10" s="27">
        <v>0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26.744146279647836</v>
      </c>
      <c r="D14" s="21">
        <f t="shared" ref="D14:AE14" si="8">+D15+D16</f>
        <v>33.29297305524522</v>
      </c>
      <c r="E14" s="21">
        <f t="shared" si="8"/>
        <v>62.322024747390394</v>
      </c>
      <c r="F14" s="21">
        <f t="shared" si="8"/>
        <v>83.251776444236143</v>
      </c>
      <c r="G14" s="21">
        <f t="shared" si="8"/>
        <v>59.544731848912633</v>
      </c>
      <c r="H14" s="21">
        <f t="shared" si="8"/>
        <v>60.595696015225712</v>
      </c>
      <c r="I14" s="21">
        <f t="shared" si="8"/>
        <v>77.226140070439783</v>
      </c>
      <c r="J14" s="21">
        <f t="shared" si="8"/>
        <v>60.034171832934504</v>
      </c>
      <c r="K14" s="21">
        <f t="shared" si="8"/>
        <v>378.15524675802095</v>
      </c>
      <c r="L14" s="21">
        <f t="shared" si="8"/>
        <v>136.67617064939068</v>
      </c>
      <c r="M14" s="21">
        <f t="shared" si="8"/>
        <v>192.07834234244149</v>
      </c>
      <c r="N14" s="21">
        <f t="shared" si="8"/>
        <v>29.175289677726902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26.728880376190926</v>
      </c>
      <c r="D15" s="27">
        <v>33.287091485623314</v>
      </c>
      <c r="E15" s="27">
        <v>62.31515124573184</v>
      </c>
      <c r="F15" s="27">
        <v>83.244038532996058</v>
      </c>
      <c r="G15" s="27">
        <v>59.536003377260251</v>
      </c>
      <c r="H15" s="27">
        <v>60.585921724377613</v>
      </c>
      <c r="I15" s="27">
        <v>77.217422820682756</v>
      </c>
      <c r="J15" s="27">
        <v>60.023438530055856</v>
      </c>
      <c r="K15" s="27">
        <v>378.08984464932331</v>
      </c>
      <c r="L15" s="27">
        <v>136.63623064170628</v>
      </c>
      <c r="M15" s="27">
        <v>192.07834234244149</v>
      </c>
      <c r="N15" s="27">
        <v>29.175289677726902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1.5265903456911338E-2</v>
      </c>
      <c r="D16" s="27">
        <v>5.8815696219089676E-3</v>
      </c>
      <c r="E16" s="27">
        <v>6.8735016585547938E-3</v>
      </c>
      <c r="F16" s="27">
        <v>7.7379112400784112E-3</v>
      </c>
      <c r="G16" s="27">
        <v>8.7284716523820353E-3</v>
      </c>
      <c r="H16" s="27">
        <v>9.7742908480998106E-3</v>
      </c>
      <c r="I16" s="27">
        <v>8.7172497570281154E-3</v>
      </c>
      <c r="J16" s="27">
        <v>1.0733302878646192E-2</v>
      </c>
      <c r="K16" s="27">
        <v>6.5402108697643443E-2</v>
      </c>
      <c r="L16" s="27">
        <v>3.9940007684394971E-2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54.109247388358035</v>
      </c>
      <c r="D17" s="21">
        <f t="shared" ref="D17:AE17" si="10">+D18+D19+D20+D21+D22+D23+D24+D25+D26+D27+D28+D29+D30</f>
        <v>48.429609455515909</v>
      </c>
      <c r="E17" s="21">
        <f t="shared" si="10"/>
        <v>59.167129971161579</v>
      </c>
      <c r="F17" s="21">
        <f t="shared" si="10"/>
        <v>68.360706102495641</v>
      </c>
      <c r="G17" s="21">
        <f t="shared" si="10"/>
        <v>65.36714936575251</v>
      </c>
      <c r="H17" s="21">
        <f t="shared" si="10"/>
        <v>82.74248876374817</v>
      </c>
      <c r="I17" s="21">
        <f t="shared" si="10"/>
        <v>105.7854702090242</v>
      </c>
      <c r="J17" s="21">
        <f t="shared" si="10"/>
        <v>201.55859872635301</v>
      </c>
      <c r="K17" s="21">
        <f t="shared" si="10"/>
        <v>154.80664257447106</v>
      </c>
      <c r="L17" s="21">
        <f t="shared" si="10"/>
        <v>149.11834820668994</v>
      </c>
      <c r="M17" s="21">
        <f t="shared" si="10"/>
        <v>134.88137366835241</v>
      </c>
      <c r="N17" s="21">
        <f t="shared" si="10"/>
        <v>158.69095960840539</v>
      </c>
      <c r="O17" s="21">
        <f t="shared" si="10"/>
        <v>129.32233775262074</v>
      </c>
      <c r="P17" s="21">
        <f t="shared" si="10"/>
        <v>135.59063217145285</v>
      </c>
      <c r="Q17" s="21">
        <f t="shared" si="10"/>
        <v>120.19876173729327</v>
      </c>
      <c r="R17" s="21">
        <f t="shared" si="10"/>
        <v>100.07561924493181</v>
      </c>
      <c r="S17" s="21">
        <f t="shared" si="10"/>
        <v>118.3656574220433</v>
      </c>
      <c r="T17" s="21">
        <f t="shared" si="10"/>
        <v>132.69140342251563</v>
      </c>
      <c r="U17" s="21">
        <f t="shared" si="10"/>
        <v>188.93221911833677</v>
      </c>
      <c r="V17" s="21">
        <f t="shared" si="10"/>
        <v>145.01754110422445</v>
      </c>
      <c r="W17" s="21">
        <f t="shared" si="10"/>
        <v>104.55499982594367</v>
      </c>
      <c r="X17" s="21">
        <f t="shared" si="10"/>
        <v>161.26352420425343</v>
      </c>
      <c r="Y17" s="21">
        <f t="shared" si="10"/>
        <v>163.45369852690328</v>
      </c>
      <c r="Z17" s="21">
        <f t="shared" si="10"/>
        <v>167.96055025817941</v>
      </c>
      <c r="AA17" s="21">
        <f t="shared" si="10"/>
        <v>235.04191013309199</v>
      </c>
      <c r="AB17" s="21">
        <f t="shared" si="10"/>
        <v>226.0944526123028</v>
      </c>
      <c r="AC17" s="21">
        <f t="shared" si="10"/>
        <v>266.38779311830319</v>
      </c>
      <c r="AD17" s="21">
        <f t="shared" si="10"/>
        <v>256.42365908511977</v>
      </c>
      <c r="AE17" s="21">
        <f t="shared" si="10"/>
        <v>252.48237761181696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1.9900507025516143</v>
      </c>
      <c r="AE21" s="27">
        <v>2.2379766983836187</v>
      </c>
    </row>
    <row r="22" spans="1:31" x14ac:dyDescent="0.2">
      <c r="A22" s="13" t="s">
        <v>53</v>
      </c>
      <c r="B22" s="4" t="s">
        <v>54</v>
      </c>
      <c r="C22" s="27">
        <v>1.8469713485317893</v>
      </c>
      <c r="D22" s="27">
        <v>1.7573988488686736</v>
      </c>
      <c r="E22" s="27">
        <v>2.4735368289731663</v>
      </c>
      <c r="F22" s="27">
        <v>2.2159969535720299</v>
      </c>
      <c r="G22" s="27">
        <v>2.2414384639048222</v>
      </c>
      <c r="H22" s="27">
        <v>1.5297226391964376</v>
      </c>
      <c r="I22" s="27">
        <v>2.0955836411897608</v>
      </c>
      <c r="J22" s="27">
        <v>2.6133916321890029</v>
      </c>
      <c r="K22" s="27">
        <v>3.1364753195607937</v>
      </c>
      <c r="L22" s="27">
        <v>3.3554117294916823</v>
      </c>
      <c r="M22" s="27">
        <v>3.5168984758416175</v>
      </c>
      <c r="N22" s="27">
        <v>3.0250871673082513</v>
      </c>
      <c r="O22" s="27">
        <v>3.0775465691478416</v>
      </c>
      <c r="P22" s="27">
        <v>1.7587912354045494</v>
      </c>
      <c r="Q22" s="27">
        <v>1.9050048125947772</v>
      </c>
      <c r="R22" s="27">
        <v>1.7335801671736668</v>
      </c>
      <c r="S22" s="27">
        <v>6.8558964003634995E-2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6.3567111633910454</v>
      </c>
      <c r="V23" s="27">
        <v>6.0579953141388332</v>
      </c>
      <c r="W23" s="27">
        <v>5.7887314132448964</v>
      </c>
      <c r="X23" s="27">
        <v>5.0269380433922297</v>
      </c>
      <c r="Y23" s="27">
        <v>5.6133201706734717</v>
      </c>
      <c r="Z23" s="27">
        <v>5.8335812142068679</v>
      </c>
      <c r="AA23" s="27">
        <v>4.3083427373757752</v>
      </c>
      <c r="AB23" s="27">
        <v>4.3134355293449218</v>
      </c>
      <c r="AC23" s="27">
        <v>3.9867326978980424</v>
      </c>
      <c r="AD23" s="27">
        <v>4.4492325689379291</v>
      </c>
      <c r="AE23" s="27">
        <v>4.6115255565678277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1.4699555316681355E-3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52.262276039826247</v>
      </c>
      <c r="D30" s="27">
        <v>46.672210606647234</v>
      </c>
      <c r="E30" s="27">
        <v>56.693593142188412</v>
      </c>
      <c r="F30" s="27">
        <v>66.14470914892361</v>
      </c>
      <c r="G30" s="27">
        <v>63.12571090184769</v>
      </c>
      <c r="H30" s="27">
        <v>81.212766124551734</v>
      </c>
      <c r="I30" s="27">
        <v>103.68988656783444</v>
      </c>
      <c r="J30" s="27">
        <v>198.945207094164</v>
      </c>
      <c r="K30" s="27">
        <v>151.67016725491027</v>
      </c>
      <c r="L30" s="27">
        <v>145.76293647719825</v>
      </c>
      <c r="M30" s="27">
        <v>131.36447519251078</v>
      </c>
      <c r="N30" s="27">
        <v>155.66587244109715</v>
      </c>
      <c r="O30" s="27">
        <v>126.24479118347288</v>
      </c>
      <c r="P30" s="27">
        <v>133.83184093604831</v>
      </c>
      <c r="Q30" s="27">
        <v>118.29375692469849</v>
      </c>
      <c r="R30" s="27">
        <v>98.342039077758145</v>
      </c>
      <c r="S30" s="27">
        <v>118.29709845803967</v>
      </c>
      <c r="T30" s="27">
        <v>132.69140342251563</v>
      </c>
      <c r="U30" s="27">
        <v>182.57550795494572</v>
      </c>
      <c r="V30" s="27">
        <v>138.95954579008563</v>
      </c>
      <c r="W30" s="27">
        <v>98.766268412698778</v>
      </c>
      <c r="X30" s="27">
        <v>156.23658616086121</v>
      </c>
      <c r="Y30" s="27">
        <v>157.84037835622982</v>
      </c>
      <c r="Z30" s="27">
        <v>162.12696904397254</v>
      </c>
      <c r="AA30" s="27">
        <v>230.73356739571622</v>
      </c>
      <c r="AB30" s="27">
        <v>221.78101708295787</v>
      </c>
      <c r="AC30" s="27">
        <v>262.40106042040514</v>
      </c>
      <c r="AD30" s="27">
        <v>249.98437581363021</v>
      </c>
      <c r="AE30" s="27">
        <v>245.63140540133384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430.54196754503738</v>
      </c>
      <c r="D31" s="21">
        <f t="shared" si="11"/>
        <v>437.95119863690996</v>
      </c>
      <c r="E31" s="21">
        <f t="shared" si="11"/>
        <v>479.96254861163641</v>
      </c>
      <c r="F31" s="21">
        <f t="shared" si="11"/>
        <v>543.25796496960083</v>
      </c>
      <c r="G31" s="21">
        <f t="shared" si="11"/>
        <v>587.84464241187129</v>
      </c>
      <c r="H31" s="21">
        <f t="shared" si="11"/>
        <v>658.91000622092633</v>
      </c>
      <c r="I31" s="21">
        <f t="shared" si="11"/>
        <v>715.80841347183343</v>
      </c>
      <c r="J31" s="21">
        <f t="shared" si="11"/>
        <v>761.33533919715921</v>
      </c>
      <c r="K31" s="21">
        <f t="shared" si="11"/>
        <v>790.34119243000612</v>
      </c>
      <c r="L31" s="21">
        <f t="shared" si="11"/>
        <v>804.69496141470552</v>
      </c>
      <c r="M31" s="21">
        <f t="shared" si="11"/>
        <v>821.67573295724708</v>
      </c>
      <c r="N31" s="21">
        <f t="shared" si="11"/>
        <v>793.59357031624006</v>
      </c>
      <c r="O31" s="21">
        <f t="shared" si="11"/>
        <v>837.00394514880213</v>
      </c>
      <c r="P31" s="21">
        <f t="shared" si="11"/>
        <v>809.3410284760796</v>
      </c>
      <c r="Q31" s="21">
        <f t="shared" si="11"/>
        <v>817.61718824506852</v>
      </c>
      <c r="R31" s="21">
        <f t="shared" si="11"/>
        <v>921.42769115572503</v>
      </c>
      <c r="S31" s="21">
        <f t="shared" si="11"/>
        <v>934.10021396917637</v>
      </c>
      <c r="T31" s="21">
        <f t="shared" si="11"/>
        <v>1006.2389931462976</v>
      </c>
      <c r="U31" s="21">
        <f t="shared" si="11"/>
        <v>1136.765993569019</v>
      </c>
      <c r="V31" s="21">
        <f t="shared" si="11"/>
        <v>1123.9378011510723</v>
      </c>
      <c r="W31" s="21">
        <f t="shared" si="11"/>
        <v>1086.3491768268241</v>
      </c>
      <c r="X31" s="21">
        <f t="shared" si="11"/>
        <v>1130.6343108497611</v>
      </c>
      <c r="Y31" s="21">
        <f t="shared" si="11"/>
        <v>1161.89550050249</v>
      </c>
      <c r="Z31" s="21">
        <f t="shared" si="11"/>
        <v>1253.7882824424039</v>
      </c>
      <c r="AA31" s="21">
        <f t="shared" si="11"/>
        <v>1198.3000812544385</v>
      </c>
      <c r="AB31" s="21">
        <f t="shared" si="11"/>
        <v>1346.1421051260265</v>
      </c>
      <c r="AC31" s="21">
        <f t="shared" si="11"/>
        <v>1507.6497029498807</v>
      </c>
      <c r="AD31" s="21">
        <f t="shared" si="11"/>
        <v>1641.354425212046</v>
      </c>
      <c r="AE31" s="21">
        <f t="shared" si="11"/>
        <v>1771.2391743476087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43.104343408854184</v>
      </c>
      <c r="D32" s="21">
        <f t="shared" si="12"/>
        <v>26.453382416991531</v>
      </c>
      <c r="E32" s="21">
        <f t="shared" si="12"/>
        <v>37.587709051164559</v>
      </c>
      <c r="F32" s="21">
        <f t="shared" si="12"/>
        <v>46.989043738100413</v>
      </c>
      <c r="G32" s="21">
        <f t="shared" si="12"/>
        <v>38.170179773383147</v>
      </c>
      <c r="H32" s="21">
        <f t="shared" si="12"/>
        <v>56.533018984237927</v>
      </c>
      <c r="I32" s="21">
        <f t="shared" si="12"/>
        <v>61.131820560291011</v>
      </c>
      <c r="J32" s="21">
        <f t="shared" si="12"/>
        <v>77.404536298365372</v>
      </c>
      <c r="K32" s="21">
        <f t="shared" si="12"/>
        <v>72.615924499274186</v>
      </c>
      <c r="L32" s="21">
        <f t="shared" si="12"/>
        <v>64.641302505829188</v>
      </c>
      <c r="M32" s="21">
        <f t="shared" si="12"/>
        <v>55.977287245818935</v>
      </c>
      <c r="N32" s="21">
        <f t="shared" si="12"/>
        <v>74.717051064213209</v>
      </c>
      <c r="O32" s="21">
        <f t="shared" si="12"/>
        <v>60.433093089596369</v>
      </c>
      <c r="P32" s="21">
        <f t="shared" si="12"/>
        <v>47.054575794783609</v>
      </c>
      <c r="Q32" s="21">
        <f t="shared" si="12"/>
        <v>55.95247511136327</v>
      </c>
      <c r="R32" s="21">
        <f t="shared" si="12"/>
        <v>71.638306675588936</v>
      </c>
      <c r="S32" s="21">
        <f t="shared" si="12"/>
        <v>65.223903368745383</v>
      </c>
      <c r="T32" s="21">
        <f t="shared" si="12"/>
        <v>72.928712960082166</v>
      </c>
      <c r="U32" s="21">
        <f t="shared" si="12"/>
        <v>97.014843693868258</v>
      </c>
      <c r="V32" s="21">
        <f t="shared" si="12"/>
        <v>65.110902931549376</v>
      </c>
      <c r="W32" s="21">
        <f t="shared" si="12"/>
        <v>46.119730009800847</v>
      </c>
      <c r="X32" s="21">
        <f t="shared" si="12"/>
        <v>45.464635186522123</v>
      </c>
      <c r="Y32" s="21">
        <f t="shared" si="12"/>
        <v>69.025763482996297</v>
      </c>
      <c r="Z32" s="21">
        <f t="shared" si="12"/>
        <v>59.016966004560842</v>
      </c>
      <c r="AA32" s="21">
        <f t="shared" si="12"/>
        <v>56.223449008235825</v>
      </c>
      <c r="AB32" s="21">
        <f t="shared" si="12"/>
        <v>89.129034446016107</v>
      </c>
      <c r="AC32" s="21">
        <f t="shared" si="12"/>
        <v>77.943002638130736</v>
      </c>
      <c r="AD32" s="21">
        <f t="shared" si="12"/>
        <v>105.3928029187397</v>
      </c>
      <c r="AE32" s="21">
        <f t="shared" si="12"/>
        <v>139.35227254100408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43.104343408854184</v>
      </c>
      <c r="D34" s="27">
        <v>26.453382416991531</v>
      </c>
      <c r="E34" s="27">
        <v>37.587709051164559</v>
      </c>
      <c r="F34" s="27">
        <v>46.989043738100413</v>
      </c>
      <c r="G34" s="27">
        <v>38.170179773383147</v>
      </c>
      <c r="H34" s="27">
        <v>56.533018984237927</v>
      </c>
      <c r="I34" s="27">
        <v>61.131820560291011</v>
      </c>
      <c r="J34" s="27">
        <v>77.404536298365372</v>
      </c>
      <c r="K34" s="27">
        <v>72.615924499274186</v>
      </c>
      <c r="L34" s="27">
        <v>64.641302505829188</v>
      </c>
      <c r="M34" s="27">
        <v>55.977287245818935</v>
      </c>
      <c r="N34" s="27">
        <v>74.717051064213209</v>
      </c>
      <c r="O34" s="27">
        <v>60.433093089596369</v>
      </c>
      <c r="P34" s="27">
        <v>47.054575794783609</v>
      </c>
      <c r="Q34" s="27">
        <v>55.95247511136327</v>
      </c>
      <c r="R34" s="27">
        <v>71.638306675588936</v>
      </c>
      <c r="S34" s="27">
        <v>65.223903368745383</v>
      </c>
      <c r="T34" s="27">
        <v>72.928712960082166</v>
      </c>
      <c r="U34" s="27">
        <v>97.014843693868258</v>
      </c>
      <c r="V34" s="27">
        <v>65.110902931549376</v>
      </c>
      <c r="W34" s="27">
        <v>46.119730009800847</v>
      </c>
      <c r="X34" s="27">
        <v>45.464635186522123</v>
      </c>
      <c r="Y34" s="27">
        <v>69.025763482996297</v>
      </c>
      <c r="Z34" s="27">
        <v>59.016966004560842</v>
      </c>
      <c r="AA34" s="27">
        <v>56.223449008235825</v>
      </c>
      <c r="AB34" s="27">
        <v>89.129034446016107</v>
      </c>
      <c r="AC34" s="27">
        <v>77.943002638130736</v>
      </c>
      <c r="AD34" s="27">
        <v>105.3928029187397</v>
      </c>
      <c r="AE34" s="27">
        <v>139.35227254100408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346.7434061019498</v>
      </c>
      <c r="D35" s="21">
        <f t="shared" si="13"/>
        <v>362.03824242632868</v>
      </c>
      <c r="E35" s="21">
        <f t="shared" si="13"/>
        <v>392.00898728770704</v>
      </c>
      <c r="F35" s="21">
        <f t="shared" si="13"/>
        <v>435.34325288916961</v>
      </c>
      <c r="G35" s="21">
        <f t="shared" si="13"/>
        <v>490.17556655749934</v>
      </c>
      <c r="H35" s="21">
        <f t="shared" si="13"/>
        <v>536.65837941899588</v>
      </c>
      <c r="I35" s="21">
        <f t="shared" si="13"/>
        <v>580.69094099833251</v>
      </c>
      <c r="J35" s="21">
        <f t="shared" si="13"/>
        <v>608.70649758849868</v>
      </c>
      <c r="K35" s="21">
        <f t="shared" si="13"/>
        <v>641.60683202028224</v>
      </c>
      <c r="L35" s="21">
        <f t="shared" si="13"/>
        <v>669.27843182975084</v>
      </c>
      <c r="M35" s="21">
        <f t="shared" si="13"/>
        <v>691.71668274880085</v>
      </c>
      <c r="N35" s="21">
        <f t="shared" si="13"/>
        <v>652.32219272550071</v>
      </c>
      <c r="O35" s="21">
        <f t="shared" si="13"/>
        <v>714.68235100564004</v>
      </c>
      <c r="P35" s="21">
        <f t="shared" si="13"/>
        <v>704.53214312430805</v>
      </c>
      <c r="Q35" s="21">
        <f t="shared" si="13"/>
        <v>694.78594949400167</v>
      </c>
      <c r="R35" s="21">
        <f t="shared" si="13"/>
        <v>778.15404440418547</v>
      </c>
      <c r="S35" s="21">
        <f t="shared" si="13"/>
        <v>803.66033099818947</v>
      </c>
      <c r="T35" s="21">
        <f t="shared" si="13"/>
        <v>883.07372508329649</v>
      </c>
      <c r="U35" s="21">
        <f t="shared" si="13"/>
        <v>966.44404115773216</v>
      </c>
      <c r="V35" s="21">
        <f t="shared" si="13"/>
        <v>978.08016332172463</v>
      </c>
      <c r="W35" s="21">
        <f t="shared" si="13"/>
        <v>974.66198663295211</v>
      </c>
      <c r="X35" s="21">
        <f t="shared" si="13"/>
        <v>1022.5898820433806</v>
      </c>
      <c r="Y35" s="21">
        <f t="shared" si="13"/>
        <v>1033.0141994656678</v>
      </c>
      <c r="Z35" s="21">
        <f t="shared" si="13"/>
        <v>1124.519003745356</v>
      </c>
      <c r="AA35" s="21">
        <f t="shared" si="13"/>
        <v>1054.654297035147</v>
      </c>
      <c r="AB35" s="21">
        <f t="shared" si="13"/>
        <v>1187.9968323250698</v>
      </c>
      <c r="AC35" s="21">
        <f t="shared" si="13"/>
        <v>1270.9249335391437</v>
      </c>
      <c r="AD35" s="21">
        <f t="shared" si="13"/>
        <v>1341.5257948833078</v>
      </c>
      <c r="AE35" s="21">
        <f t="shared" si="13"/>
        <v>1432.7050233890943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76.388973043136573</v>
      </c>
      <c r="D36" s="21">
        <f t="shared" si="14"/>
        <v>80.107715249053257</v>
      </c>
      <c r="E36" s="21">
        <f t="shared" si="14"/>
        <v>87.745226001475686</v>
      </c>
      <c r="F36" s="21">
        <f t="shared" si="14"/>
        <v>96.157404279482307</v>
      </c>
      <c r="G36" s="21">
        <f t="shared" si="14"/>
        <v>108.86629916117585</v>
      </c>
      <c r="H36" s="21">
        <f t="shared" si="14"/>
        <v>119.10159728127898</v>
      </c>
      <c r="I36" s="21">
        <f t="shared" si="14"/>
        <v>128.48002779099073</v>
      </c>
      <c r="J36" s="21">
        <f t="shared" si="14"/>
        <v>134.01309234944938</v>
      </c>
      <c r="K36" s="21">
        <f t="shared" si="14"/>
        <v>139.93170480133372</v>
      </c>
      <c r="L36" s="21">
        <f t="shared" si="14"/>
        <v>147.44051118795068</v>
      </c>
      <c r="M36" s="21">
        <f t="shared" si="14"/>
        <v>149.13379261776188</v>
      </c>
      <c r="N36" s="21">
        <f t="shared" si="14"/>
        <v>136.50754893176025</v>
      </c>
      <c r="O36" s="21">
        <f t="shared" si="14"/>
        <v>139.35435857006041</v>
      </c>
      <c r="P36" s="21">
        <f t="shared" si="14"/>
        <v>136.71846484031062</v>
      </c>
      <c r="Q36" s="21">
        <f t="shared" si="14"/>
        <v>135.15703899289966</v>
      </c>
      <c r="R36" s="21">
        <f t="shared" si="14"/>
        <v>143.73539312001668</v>
      </c>
      <c r="S36" s="21">
        <f t="shared" si="14"/>
        <v>145.33615603359311</v>
      </c>
      <c r="T36" s="21">
        <f t="shared" si="14"/>
        <v>151.77461872444758</v>
      </c>
      <c r="U36" s="21">
        <f t="shared" si="14"/>
        <v>161.53222850197776</v>
      </c>
      <c r="V36" s="21">
        <f t="shared" si="14"/>
        <v>180.45943241098553</v>
      </c>
      <c r="W36" s="21">
        <f t="shared" si="14"/>
        <v>204.11650741784177</v>
      </c>
      <c r="X36" s="21">
        <f t="shared" si="14"/>
        <v>199.91685381056246</v>
      </c>
      <c r="Y36" s="21">
        <f t="shared" si="14"/>
        <v>220.25997427702075</v>
      </c>
      <c r="Z36" s="21">
        <f t="shared" si="14"/>
        <v>252.65054419309507</v>
      </c>
      <c r="AA36" s="21">
        <f t="shared" si="14"/>
        <v>273.69724400121464</v>
      </c>
      <c r="AB36" s="21">
        <f t="shared" si="14"/>
        <v>294.10790843182212</v>
      </c>
      <c r="AC36" s="21">
        <f t="shared" si="14"/>
        <v>327.07330254915678</v>
      </c>
      <c r="AD36" s="21">
        <f t="shared" si="14"/>
        <v>355.26716014059451</v>
      </c>
      <c r="AE36" s="21">
        <f t="shared" si="14"/>
        <v>374.48468257899094</v>
      </c>
    </row>
    <row r="37" spans="1:31" x14ac:dyDescent="0.2">
      <c r="A37" s="13" t="s">
        <v>83</v>
      </c>
      <c r="B37" s="4" t="s">
        <v>84</v>
      </c>
      <c r="C37" s="27">
        <v>0.43711686622770674</v>
      </c>
      <c r="D37" s="27">
        <v>0.53582067473073713</v>
      </c>
      <c r="E37" s="27">
        <v>0.31726224161688388</v>
      </c>
      <c r="F37" s="27">
        <v>0.41596605011991444</v>
      </c>
      <c r="G37" s="27">
        <v>0.48646877047922205</v>
      </c>
      <c r="H37" s="27">
        <v>9.5660346841555697</v>
      </c>
      <c r="I37" s="27">
        <v>19.327461944260438</v>
      </c>
      <c r="J37" s="27">
        <v>28.925787119054974</v>
      </c>
      <c r="K37" s="27">
        <v>38.840367710170781</v>
      </c>
      <c r="L37" s="27">
        <v>48.741917514830853</v>
      </c>
      <c r="M37" s="27">
        <v>57.113606152212917</v>
      </c>
      <c r="N37" s="27">
        <v>59.356490908280229</v>
      </c>
      <c r="O37" s="27">
        <v>67.770824876381909</v>
      </c>
      <c r="P37" s="27">
        <v>73.177208560318107</v>
      </c>
      <c r="Q37" s="27">
        <v>80.138747929739367</v>
      </c>
      <c r="R37" s="27">
        <v>91.992656861219672</v>
      </c>
      <c r="S37" s="27">
        <v>101.74132551410079</v>
      </c>
      <c r="T37" s="27">
        <v>115.94749931915808</v>
      </c>
      <c r="U37" s="27">
        <v>134.83725028920526</v>
      </c>
      <c r="V37" s="27">
        <v>155.27885714363362</v>
      </c>
      <c r="W37" s="27">
        <v>180.00482364669409</v>
      </c>
      <c r="X37" s="27">
        <v>180.23995936690753</v>
      </c>
      <c r="Y37" s="27">
        <v>202.44244345887739</v>
      </c>
      <c r="Z37" s="27">
        <v>235.62972165503172</v>
      </c>
      <c r="AA37" s="27">
        <v>258.39499520686246</v>
      </c>
      <c r="AB37" s="27">
        <v>280.47625331289095</v>
      </c>
      <c r="AC37" s="27">
        <v>314.43967393744879</v>
      </c>
      <c r="AD37" s="27">
        <v>344.07884669952421</v>
      </c>
      <c r="AE37" s="27">
        <v>364.95424637640616</v>
      </c>
    </row>
    <row r="38" spans="1:31" x14ac:dyDescent="0.2">
      <c r="A38" s="13" t="s">
        <v>85</v>
      </c>
      <c r="B38" s="4" t="s">
        <v>86</v>
      </c>
      <c r="C38" s="27">
        <v>75.951856176908862</v>
      </c>
      <c r="D38" s="27">
        <v>79.571894574322513</v>
      </c>
      <c r="E38" s="27">
        <v>87.427963759858798</v>
      </c>
      <c r="F38" s="27">
        <v>95.741438229362387</v>
      </c>
      <c r="G38" s="27">
        <v>108.37983039069663</v>
      </c>
      <c r="H38" s="27">
        <v>109.53556259712342</v>
      </c>
      <c r="I38" s="27">
        <v>109.15256584673028</v>
      </c>
      <c r="J38" s="27">
        <v>105.08730523039441</v>
      </c>
      <c r="K38" s="27">
        <v>101.09133709116294</v>
      </c>
      <c r="L38" s="27">
        <v>98.698593673119831</v>
      </c>
      <c r="M38" s="27">
        <v>92.020186465548974</v>
      </c>
      <c r="N38" s="27">
        <v>77.151058023480019</v>
      </c>
      <c r="O38" s="27">
        <v>71.58353369367849</v>
      </c>
      <c r="P38" s="27">
        <v>63.541256279992503</v>
      </c>
      <c r="Q38" s="27">
        <v>55.018291063160291</v>
      </c>
      <c r="R38" s="27">
        <v>51.742736258797024</v>
      </c>
      <c r="S38" s="27">
        <v>43.594830519492319</v>
      </c>
      <c r="T38" s="27">
        <v>35.827119405289487</v>
      </c>
      <c r="U38" s="27">
        <v>26.694978212772494</v>
      </c>
      <c r="V38" s="27">
        <v>25.180575267351905</v>
      </c>
      <c r="W38" s="27">
        <v>24.111683771147682</v>
      </c>
      <c r="X38" s="27">
        <v>19.67689444365493</v>
      </c>
      <c r="Y38" s="27">
        <v>17.817530818143357</v>
      </c>
      <c r="Z38" s="27">
        <v>17.020822538063371</v>
      </c>
      <c r="AA38" s="27">
        <v>15.302248794352185</v>
      </c>
      <c r="AB38" s="27">
        <v>13.631655118931183</v>
      </c>
      <c r="AC38" s="27">
        <v>12.633628611707982</v>
      </c>
      <c r="AD38" s="27">
        <v>11.188313441070326</v>
      </c>
      <c r="AE38" s="27">
        <v>9.5304362025848022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93.597786163648735</v>
      </c>
      <c r="D39" s="21">
        <f t="shared" ref="D39:AE39" si="16">+D40+D41</f>
        <v>98.067084839250583</v>
      </c>
      <c r="E39" s="21">
        <f t="shared" si="16"/>
        <v>107.78760626567997</v>
      </c>
      <c r="F39" s="21">
        <f t="shared" si="16"/>
        <v>118.05663379932997</v>
      </c>
      <c r="G39" s="21">
        <f t="shared" si="16"/>
        <v>133.72078902959737</v>
      </c>
      <c r="H39" s="21">
        <f t="shared" si="16"/>
        <v>144.64880631749938</v>
      </c>
      <c r="I39" s="21">
        <f t="shared" si="16"/>
        <v>154.64599875741956</v>
      </c>
      <c r="J39" s="21">
        <f t="shared" si="16"/>
        <v>160.23796930772494</v>
      </c>
      <c r="K39" s="21">
        <f t="shared" si="16"/>
        <v>166.48791955858371</v>
      </c>
      <c r="L39" s="21">
        <f t="shared" si="16"/>
        <v>175.63262855486033</v>
      </c>
      <c r="M39" s="21">
        <f t="shared" si="16"/>
        <v>179.17022531272167</v>
      </c>
      <c r="N39" s="21">
        <f t="shared" si="16"/>
        <v>164.74714555519174</v>
      </c>
      <c r="O39" s="21">
        <f t="shared" si="16"/>
        <v>171.41373794421511</v>
      </c>
      <c r="P39" s="21">
        <f t="shared" si="16"/>
        <v>166.21897513140271</v>
      </c>
      <c r="Q39" s="21">
        <f t="shared" si="16"/>
        <v>162.71215238044306</v>
      </c>
      <c r="R39" s="21">
        <f t="shared" si="16"/>
        <v>171.51323922223662</v>
      </c>
      <c r="S39" s="21">
        <f t="shared" si="16"/>
        <v>176.45766419702065</v>
      </c>
      <c r="T39" s="21">
        <f t="shared" si="16"/>
        <v>188.2726016164622</v>
      </c>
      <c r="U39" s="21">
        <f t="shared" si="16"/>
        <v>204.8232564190352</v>
      </c>
      <c r="V39" s="21">
        <f t="shared" si="16"/>
        <v>217.49424499827725</v>
      </c>
      <c r="W39" s="21">
        <f t="shared" si="16"/>
        <v>227.49974757910198</v>
      </c>
      <c r="X39" s="21">
        <f t="shared" si="16"/>
        <v>234.83736156189667</v>
      </c>
      <c r="Y39" s="21">
        <f t="shared" si="16"/>
        <v>247.8405054068142</v>
      </c>
      <c r="Z39" s="21">
        <f t="shared" si="16"/>
        <v>272.041542910315</v>
      </c>
      <c r="AA39" s="21">
        <f t="shared" si="16"/>
        <v>261.19960048401708</v>
      </c>
      <c r="AB39" s="21">
        <f t="shared" si="16"/>
        <v>292.52159874309666</v>
      </c>
      <c r="AC39" s="21">
        <f t="shared" si="16"/>
        <v>321.80573472810346</v>
      </c>
      <c r="AD39" s="21">
        <f t="shared" si="16"/>
        <v>341.57307736236919</v>
      </c>
      <c r="AE39" s="21">
        <f t="shared" si="16"/>
        <v>364.01234470370542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7.4162232815928299E-15</v>
      </c>
      <c r="H40" s="27">
        <v>9.2377317439356244</v>
      </c>
      <c r="I40" s="27">
        <v>19.415074430376315</v>
      </c>
      <c r="J40" s="27">
        <v>29.723916438895955</v>
      </c>
      <c r="K40" s="27">
        <v>40.598765983282981</v>
      </c>
      <c r="L40" s="27">
        <v>52.611001404292281</v>
      </c>
      <c r="M40" s="27">
        <v>63.60035017795947</v>
      </c>
      <c r="N40" s="27">
        <v>67.620785606105358</v>
      </c>
      <c r="O40" s="27">
        <v>79.848538414928115</v>
      </c>
      <c r="P40" s="27">
        <v>86.832383477516572</v>
      </c>
      <c r="Q40" s="27">
        <v>94.480593109041095</v>
      </c>
      <c r="R40" s="27">
        <v>109.93453210330813</v>
      </c>
      <c r="S40" s="27">
        <v>124.16914544436412</v>
      </c>
      <c r="T40" s="27">
        <v>144.70305902241424</v>
      </c>
      <c r="U40" s="27">
        <v>171.62546751910793</v>
      </c>
      <c r="V40" s="27">
        <v>185.91341241498739</v>
      </c>
      <c r="W40" s="27">
        <v>197.55979006170799</v>
      </c>
      <c r="X40" s="27">
        <v>210.03230084268182</v>
      </c>
      <c r="Y40" s="27">
        <v>224.82511343136753</v>
      </c>
      <c r="Z40" s="27">
        <v>249.56591874579615</v>
      </c>
      <c r="AA40" s="27">
        <v>240.33479291808067</v>
      </c>
      <c r="AB40" s="27">
        <v>273.10857785746344</v>
      </c>
      <c r="AC40" s="27">
        <v>303.0068041597944</v>
      </c>
      <c r="AD40" s="27">
        <v>323.88726326158286</v>
      </c>
      <c r="AE40" s="27">
        <v>348.62542006298787</v>
      </c>
    </row>
    <row r="41" spans="1:31" x14ac:dyDescent="0.2">
      <c r="A41" s="13" t="s">
        <v>91</v>
      </c>
      <c r="B41" s="4" t="s">
        <v>92</v>
      </c>
      <c r="C41" s="27">
        <v>93.597786163648735</v>
      </c>
      <c r="D41" s="27">
        <v>98.067084839250583</v>
      </c>
      <c r="E41" s="27">
        <v>107.78760626567997</v>
      </c>
      <c r="F41" s="27">
        <v>118.05663379932997</v>
      </c>
      <c r="G41" s="27">
        <v>133.72078902959737</v>
      </c>
      <c r="H41" s="27">
        <v>135.41107457356375</v>
      </c>
      <c r="I41" s="27">
        <v>135.23092432704325</v>
      </c>
      <c r="J41" s="27">
        <v>130.51405286882897</v>
      </c>
      <c r="K41" s="27">
        <v>125.88915357530074</v>
      </c>
      <c r="L41" s="27">
        <v>123.02162715056807</v>
      </c>
      <c r="M41" s="27">
        <v>115.5698751347622</v>
      </c>
      <c r="N41" s="27">
        <v>97.126359949086378</v>
      </c>
      <c r="O41" s="27">
        <v>91.565199529287</v>
      </c>
      <c r="P41" s="27">
        <v>79.386591653886157</v>
      </c>
      <c r="Q41" s="27">
        <v>68.231559271401977</v>
      </c>
      <c r="R41" s="27">
        <v>61.578707118928477</v>
      </c>
      <c r="S41" s="27">
        <v>52.288518752656536</v>
      </c>
      <c r="T41" s="27">
        <v>43.569542594047952</v>
      </c>
      <c r="U41" s="27">
        <v>33.197788899927289</v>
      </c>
      <c r="V41" s="27">
        <v>31.580832583289855</v>
      </c>
      <c r="W41" s="27">
        <v>29.939957517393992</v>
      </c>
      <c r="X41" s="27">
        <v>24.805060719214854</v>
      </c>
      <c r="Y41" s="27">
        <v>23.015391975446661</v>
      </c>
      <c r="Z41" s="27">
        <v>22.475624164518845</v>
      </c>
      <c r="AA41" s="27">
        <v>20.864807565936392</v>
      </c>
      <c r="AB41" s="27">
        <v>19.413020885633244</v>
      </c>
      <c r="AC41" s="27">
        <v>18.798930568309078</v>
      </c>
      <c r="AD41" s="27">
        <v>17.685814100786335</v>
      </c>
      <c r="AE41" s="27">
        <v>15.386924640717533</v>
      </c>
    </row>
    <row r="42" spans="1:31" x14ac:dyDescent="0.2">
      <c r="A42" s="13" t="s">
        <v>93</v>
      </c>
      <c r="B42" s="4" t="s">
        <v>94</v>
      </c>
      <c r="C42" s="27">
        <v>176.14678183909902</v>
      </c>
      <c r="D42" s="27">
        <v>183.2504930767135</v>
      </c>
      <c r="E42" s="27">
        <v>195.81873441630415</v>
      </c>
      <c r="F42" s="27">
        <v>220.45317210333369</v>
      </c>
      <c r="G42" s="27">
        <v>246.84697598649922</v>
      </c>
      <c r="H42" s="27">
        <v>272.18428425366454</v>
      </c>
      <c r="I42" s="27">
        <v>296.86515133213231</v>
      </c>
      <c r="J42" s="27">
        <v>313.79785704100431</v>
      </c>
      <c r="K42" s="27">
        <v>334.56853634925324</v>
      </c>
      <c r="L42" s="27">
        <v>345.61531520130171</v>
      </c>
      <c r="M42" s="27">
        <v>362.91297342259469</v>
      </c>
      <c r="N42" s="27">
        <v>350.64988987283152</v>
      </c>
      <c r="O42" s="27">
        <v>403.53016175256454</v>
      </c>
      <c r="P42" s="27">
        <v>401.24660269746903</v>
      </c>
      <c r="Q42" s="27">
        <v>396.65894387049406</v>
      </c>
      <c r="R42" s="27">
        <v>462.61214578044331</v>
      </c>
      <c r="S42" s="27">
        <v>481.49039584804018</v>
      </c>
      <c r="T42" s="27">
        <v>542.49331458459301</v>
      </c>
      <c r="U42" s="27">
        <v>599.27271497904678</v>
      </c>
      <c r="V42" s="27">
        <v>579.10182255902487</v>
      </c>
      <c r="W42" s="27">
        <v>541.91987763015152</v>
      </c>
      <c r="X42" s="27">
        <v>586.7023760042531</v>
      </c>
      <c r="Y42" s="27">
        <v>563.46578762608704</v>
      </c>
      <c r="Z42" s="27">
        <v>598.08801242232971</v>
      </c>
      <c r="AA42" s="27">
        <v>517.69004855891581</v>
      </c>
      <c r="AB42" s="27">
        <v>599.15776026943081</v>
      </c>
      <c r="AC42" s="27">
        <v>619.6848424315433</v>
      </c>
      <c r="AD42" s="27">
        <v>642.27056833043821</v>
      </c>
      <c r="AE42" s="27">
        <v>691.94231629382512</v>
      </c>
    </row>
    <row r="43" spans="1:31" x14ac:dyDescent="0.2">
      <c r="A43" s="13" t="s">
        <v>95</v>
      </c>
      <c r="B43" s="4" t="s">
        <v>96</v>
      </c>
      <c r="C43" s="27">
        <v>0.60986505606548336</v>
      </c>
      <c r="D43" s="27">
        <v>0.61294926131130312</v>
      </c>
      <c r="E43" s="27">
        <v>0.65742060424724436</v>
      </c>
      <c r="F43" s="27">
        <v>0.67604270702364611</v>
      </c>
      <c r="G43" s="27">
        <v>0.74150238022689097</v>
      </c>
      <c r="H43" s="27">
        <v>0.72369156655291245</v>
      </c>
      <c r="I43" s="27">
        <v>0.69976311778987199</v>
      </c>
      <c r="J43" s="27">
        <v>0.65757889032015815</v>
      </c>
      <c r="K43" s="27">
        <v>0.61867131111165197</v>
      </c>
      <c r="L43" s="27">
        <v>0.58997688563822959</v>
      </c>
      <c r="M43" s="27">
        <v>0.49969139572262</v>
      </c>
      <c r="N43" s="27">
        <v>0.41760836571722176</v>
      </c>
      <c r="O43" s="27">
        <v>0.38409273879999217</v>
      </c>
      <c r="P43" s="27">
        <v>0.34810045512561788</v>
      </c>
      <c r="Q43" s="27">
        <v>0.25781425016494003</v>
      </c>
      <c r="R43" s="27">
        <v>0.29326628148881101</v>
      </c>
      <c r="S43" s="27">
        <v>0.37611491953551063</v>
      </c>
      <c r="T43" s="27">
        <v>0.53319015779370049</v>
      </c>
      <c r="U43" s="27">
        <v>0.81584125767244409</v>
      </c>
      <c r="V43" s="27">
        <v>1.0246633534369012</v>
      </c>
      <c r="W43" s="27">
        <v>1.1258540058568041</v>
      </c>
      <c r="X43" s="27">
        <v>1.1332906666684059</v>
      </c>
      <c r="Y43" s="27">
        <v>1.4479321557460965</v>
      </c>
      <c r="Z43" s="27">
        <v>1.7389042196161364</v>
      </c>
      <c r="AA43" s="27">
        <v>2.0674039909995261</v>
      </c>
      <c r="AB43" s="27">
        <v>2.2095648807201358</v>
      </c>
      <c r="AC43" s="27">
        <v>2.3610538303401403</v>
      </c>
      <c r="AD43" s="27">
        <v>2.4149890499058531</v>
      </c>
      <c r="AE43" s="27">
        <v>2.2656798125729827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22.091357942613456</v>
      </c>
      <c r="D47" s="21">
        <f t="shared" ref="D47:AE47" si="18">+D49</f>
        <v>29.332265539860817</v>
      </c>
      <c r="E47" s="21">
        <f t="shared" si="18"/>
        <v>27.415162452535846</v>
      </c>
      <c r="F47" s="21">
        <f t="shared" si="18"/>
        <v>35.159195697176344</v>
      </c>
      <c r="G47" s="21">
        <f t="shared" si="18"/>
        <v>29.323989563599067</v>
      </c>
      <c r="H47" s="21">
        <f t="shared" si="18"/>
        <v>32.095608421188501</v>
      </c>
      <c r="I47" s="21">
        <f t="shared" si="18"/>
        <v>36.958766359659634</v>
      </c>
      <c r="J47" s="21">
        <f t="shared" si="18"/>
        <v>35.700859715489536</v>
      </c>
      <c r="K47" s="21">
        <f t="shared" si="18"/>
        <v>33.865554849443306</v>
      </c>
      <c r="L47" s="21">
        <f t="shared" si="18"/>
        <v>24.350418647279078</v>
      </c>
      <c r="M47" s="21">
        <f t="shared" si="18"/>
        <v>25.020928938749709</v>
      </c>
      <c r="N47" s="21">
        <f t="shared" si="18"/>
        <v>19.762505451607932</v>
      </c>
      <c r="O47" s="21">
        <f t="shared" si="18"/>
        <v>16.304204680676676</v>
      </c>
      <c r="P47" s="21">
        <f t="shared" si="18"/>
        <v>14.372112982100285</v>
      </c>
      <c r="Q47" s="21">
        <f t="shared" si="18"/>
        <v>24.848398539404606</v>
      </c>
      <c r="R47" s="21">
        <f t="shared" si="18"/>
        <v>27.324194479659006</v>
      </c>
      <c r="S47" s="21">
        <f t="shared" si="18"/>
        <v>23.994921879637321</v>
      </c>
      <c r="T47" s="21">
        <f t="shared" si="18"/>
        <v>7.7849436199319371</v>
      </c>
      <c r="U47" s="21">
        <f t="shared" si="18"/>
        <v>27.484330687589718</v>
      </c>
      <c r="V47" s="21">
        <f t="shared" si="18"/>
        <v>27.982718507503279</v>
      </c>
      <c r="W47" s="21">
        <f t="shared" si="18"/>
        <v>9.6808698887196982</v>
      </c>
      <c r="X47" s="21">
        <f t="shared" si="18"/>
        <v>11.163951301509931</v>
      </c>
      <c r="Y47" s="21">
        <f t="shared" si="18"/>
        <v>8.3421865803301003</v>
      </c>
      <c r="Z47" s="21">
        <f t="shared" si="18"/>
        <v>12.976810879855703</v>
      </c>
      <c r="AA47" s="21">
        <f t="shared" si="18"/>
        <v>28.752503421462674</v>
      </c>
      <c r="AB47" s="21">
        <f t="shared" si="18"/>
        <v>7.9005010532126256</v>
      </c>
      <c r="AC47" s="21">
        <f t="shared" si="18"/>
        <v>91.884137539413345</v>
      </c>
      <c r="AD47" s="21">
        <f t="shared" si="18"/>
        <v>124.07740887579131</v>
      </c>
      <c r="AE47" s="21">
        <f t="shared" si="18"/>
        <v>131.5241599257466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22.091357942613456</v>
      </c>
      <c r="D49" s="27">
        <v>29.332265539860817</v>
      </c>
      <c r="E49" s="27">
        <v>27.415162452535846</v>
      </c>
      <c r="F49" s="27">
        <v>35.159195697176344</v>
      </c>
      <c r="G49" s="27">
        <v>29.323989563599067</v>
      </c>
      <c r="H49" s="27">
        <v>32.095608421188501</v>
      </c>
      <c r="I49" s="27">
        <v>36.958766359659634</v>
      </c>
      <c r="J49" s="27">
        <v>35.700859715489536</v>
      </c>
      <c r="K49" s="27">
        <v>33.865554849443306</v>
      </c>
      <c r="L49" s="27">
        <v>24.350418647279078</v>
      </c>
      <c r="M49" s="27">
        <v>25.020928938749709</v>
      </c>
      <c r="N49" s="27">
        <v>19.762505451607932</v>
      </c>
      <c r="O49" s="27">
        <v>16.304204680676676</v>
      </c>
      <c r="P49" s="27">
        <v>14.372112982100285</v>
      </c>
      <c r="Q49" s="27">
        <v>24.848398539404606</v>
      </c>
      <c r="R49" s="27">
        <v>27.324194479659006</v>
      </c>
      <c r="S49" s="27">
        <v>23.994921879637321</v>
      </c>
      <c r="T49" s="27">
        <v>7.7849436199319371</v>
      </c>
      <c r="U49" s="27">
        <v>27.484330687589718</v>
      </c>
      <c r="V49" s="27">
        <v>27.982718507503279</v>
      </c>
      <c r="W49" s="27">
        <v>9.6808698887196982</v>
      </c>
      <c r="X49" s="27">
        <v>11.163951301509931</v>
      </c>
      <c r="Y49" s="27">
        <v>8.3421865803301003</v>
      </c>
      <c r="Z49" s="27">
        <v>12.976810879855703</v>
      </c>
      <c r="AA49" s="27">
        <v>28.752503421462674</v>
      </c>
      <c r="AB49" s="27">
        <v>7.9005010532126256</v>
      </c>
      <c r="AC49" s="27">
        <v>91.884137539413345</v>
      </c>
      <c r="AD49" s="27">
        <v>124.07740887579131</v>
      </c>
      <c r="AE49" s="27">
        <v>131.5241599257466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18.602860091619942</v>
      </c>
      <c r="D50" s="21">
        <f t="shared" ref="D50:AE50" si="20">+D51+D52</f>
        <v>20.127308253728941</v>
      </c>
      <c r="E50" s="21">
        <f t="shared" si="20"/>
        <v>22.950689820228959</v>
      </c>
      <c r="F50" s="21">
        <f t="shared" si="20"/>
        <v>25.766472645154579</v>
      </c>
      <c r="G50" s="21">
        <f t="shared" si="20"/>
        <v>30.174906517389839</v>
      </c>
      <c r="H50" s="21">
        <f t="shared" si="20"/>
        <v>33.622999396503985</v>
      </c>
      <c r="I50" s="21">
        <f t="shared" si="20"/>
        <v>37.026885553550329</v>
      </c>
      <c r="J50" s="21">
        <f t="shared" si="20"/>
        <v>39.523445594805551</v>
      </c>
      <c r="K50" s="21">
        <f t="shared" si="20"/>
        <v>42.252881061006242</v>
      </c>
      <c r="L50" s="21">
        <f t="shared" si="20"/>
        <v>46.424808431846344</v>
      </c>
      <c r="M50" s="21">
        <f t="shared" si="20"/>
        <v>48.960834023877489</v>
      </c>
      <c r="N50" s="21">
        <f t="shared" si="20"/>
        <v>46.791821074918133</v>
      </c>
      <c r="O50" s="21">
        <f t="shared" si="20"/>
        <v>45.58429637288905</v>
      </c>
      <c r="P50" s="21">
        <f t="shared" si="20"/>
        <v>43.382196574887701</v>
      </c>
      <c r="Q50" s="21">
        <f t="shared" si="20"/>
        <v>42.030365100299051</v>
      </c>
      <c r="R50" s="21">
        <f t="shared" si="20"/>
        <v>44.311145596291546</v>
      </c>
      <c r="S50" s="21">
        <f t="shared" si="20"/>
        <v>41.221057722604193</v>
      </c>
      <c r="T50" s="21">
        <f t="shared" si="20"/>
        <v>42.45161148298704</v>
      </c>
      <c r="U50" s="21">
        <f t="shared" si="20"/>
        <v>45.822778029828605</v>
      </c>
      <c r="V50" s="21">
        <f t="shared" si="20"/>
        <v>52.764016390295083</v>
      </c>
      <c r="W50" s="21">
        <f t="shared" si="20"/>
        <v>55.886590295351326</v>
      </c>
      <c r="X50" s="21">
        <f t="shared" si="20"/>
        <v>51.415842318348332</v>
      </c>
      <c r="Y50" s="21">
        <f t="shared" si="20"/>
        <v>51.51335097349569</v>
      </c>
      <c r="Z50" s="21">
        <f t="shared" si="20"/>
        <v>57.275501812631369</v>
      </c>
      <c r="AA50" s="21">
        <f t="shared" si="20"/>
        <v>58.669831789592941</v>
      </c>
      <c r="AB50" s="21">
        <f t="shared" si="20"/>
        <v>61.115737301728096</v>
      </c>
      <c r="AC50" s="21">
        <f t="shared" si="20"/>
        <v>66.897629233192959</v>
      </c>
      <c r="AD50" s="21">
        <f t="shared" si="20"/>
        <v>70.358418534207175</v>
      </c>
      <c r="AE50" s="21">
        <f t="shared" si="20"/>
        <v>67.657718491763617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18.602860091619942</v>
      </c>
      <c r="D52" s="27">
        <v>20.127308253728941</v>
      </c>
      <c r="E52" s="27">
        <v>22.950689820228959</v>
      </c>
      <c r="F52" s="27">
        <v>25.766472645154579</v>
      </c>
      <c r="G52" s="27">
        <v>30.174906517389839</v>
      </c>
      <c r="H52" s="27">
        <v>33.622999396503985</v>
      </c>
      <c r="I52" s="27">
        <v>37.026885553550329</v>
      </c>
      <c r="J52" s="27">
        <v>39.523445594805551</v>
      </c>
      <c r="K52" s="27">
        <v>42.252881061006242</v>
      </c>
      <c r="L52" s="27">
        <v>46.424808431846344</v>
      </c>
      <c r="M52" s="27">
        <v>48.960834023877489</v>
      </c>
      <c r="N52" s="27">
        <v>46.791821074918133</v>
      </c>
      <c r="O52" s="27">
        <v>45.58429637288905</v>
      </c>
      <c r="P52" s="27">
        <v>43.382196574887701</v>
      </c>
      <c r="Q52" s="27">
        <v>42.030365100299051</v>
      </c>
      <c r="R52" s="27">
        <v>44.311145596291546</v>
      </c>
      <c r="S52" s="27">
        <v>41.221057722604193</v>
      </c>
      <c r="T52" s="27">
        <v>42.45161148298704</v>
      </c>
      <c r="U52" s="27">
        <v>45.822778029828605</v>
      </c>
      <c r="V52" s="27">
        <v>52.764016390295083</v>
      </c>
      <c r="W52" s="27">
        <v>55.886590295351326</v>
      </c>
      <c r="X52" s="27">
        <v>51.415842318348332</v>
      </c>
      <c r="Y52" s="27">
        <v>51.51335097349569</v>
      </c>
      <c r="Z52" s="27">
        <v>57.275501812631369</v>
      </c>
      <c r="AA52" s="27">
        <v>58.669831789592941</v>
      </c>
      <c r="AB52" s="27">
        <v>61.115737301728096</v>
      </c>
      <c r="AC52" s="27">
        <v>66.897629233192959</v>
      </c>
      <c r="AD52" s="27">
        <v>70.358418534207175</v>
      </c>
      <c r="AE52" s="27">
        <v>67.657718491763617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183.44913731475552</v>
      </c>
      <c r="D53" s="21">
        <f t="shared" si="21"/>
        <v>230.6346712434007</v>
      </c>
      <c r="E53" s="21">
        <f t="shared" si="21"/>
        <v>256.05847530661111</v>
      </c>
      <c r="F53" s="21">
        <f t="shared" si="21"/>
        <v>264.19815571846061</v>
      </c>
      <c r="G53" s="21">
        <f t="shared" si="21"/>
        <v>271.33716036046917</v>
      </c>
      <c r="H53" s="21">
        <f t="shared" si="21"/>
        <v>243.47737740873924</v>
      </c>
      <c r="I53" s="21">
        <f t="shared" si="21"/>
        <v>336.71170026714742</v>
      </c>
      <c r="J53" s="21">
        <f t="shared" si="21"/>
        <v>444.67298812736482</v>
      </c>
      <c r="K53" s="21">
        <f t="shared" si="21"/>
        <v>351.67039708630705</v>
      </c>
      <c r="L53" s="21">
        <f t="shared" si="21"/>
        <v>301.73681393165907</v>
      </c>
      <c r="M53" s="21">
        <f t="shared" si="21"/>
        <v>407.50556554332184</v>
      </c>
      <c r="N53" s="21">
        <f t="shared" si="21"/>
        <v>388.18269270785669</v>
      </c>
      <c r="O53" s="21">
        <f t="shared" si="21"/>
        <v>418.07673469736022</v>
      </c>
      <c r="P53" s="21">
        <f t="shared" si="21"/>
        <v>297.01792535149991</v>
      </c>
      <c r="Q53" s="21">
        <f t="shared" si="21"/>
        <v>417.15999954452917</v>
      </c>
      <c r="R53" s="21">
        <f t="shared" si="21"/>
        <v>328.47113253991927</v>
      </c>
      <c r="S53" s="21">
        <f t="shared" si="21"/>
        <v>254.92681464520018</v>
      </c>
      <c r="T53" s="21">
        <f t="shared" si="21"/>
        <v>256.96930022708739</v>
      </c>
      <c r="U53" s="21">
        <f t="shared" si="21"/>
        <v>270.16746058455891</v>
      </c>
      <c r="V53" s="21">
        <f t="shared" si="21"/>
        <v>294.33256399811518</v>
      </c>
      <c r="W53" s="21">
        <f t="shared" si="21"/>
        <v>468.84185402021978</v>
      </c>
      <c r="X53" s="21">
        <f t="shared" si="21"/>
        <v>579.48550437050039</v>
      </c>
      <c r="Y53" s="21">
        <f t="shared" si="21"/>
        <v>383.46458347207317</v>
      </c>
      <c r="Z53" s="21">
        <f t="shared" si="21"/>
        <v>408.47512132570228</v>
      </c>
      <c r="AA53" s="21">
        <f t="shared" si="21"/>
        <v>356.01334682016864</v>
      </c>
      <c r="AB53" s="21">
        <f t="shared" si="21"/>
        <v>406.3033368991978</v>
      </c>
      <c r="AC53" s="21">
        <f t="shared" si="21"/>
        <v>494.29411583578758</v>
      </c>
      <c r="AD53" s="21">
        <f t="shared" si="21"/>
        <v>473.74161632228811</v>
      </c>
      <c r="AE53" s="21">
        <f t="shared" si="21"/>
        <v>512.77814295138228</v>
      </c>
    </row>
    <row r="54" spans="1:31" x14ac:dyDescent="0.2">
      <c r="A54" s="13" t="s">
        <v>117</v>
      </c>
      <c r="B54" s="4" t="s">
        <v>118</v>
      </c>
      <c r="C54" s="27">
        <v>9.2136979328075554</v>
      </c>
      <c r="D54" s="27">
        <v>9.0322721147113043</v>
      </c>
      <c r="E54" s="27">
        <v>10.26392705091331</v>
      </c>
      <c r="F54" s="27">
        <v>5.1796553455752186</v>
      </c>
      <c r="G54" s="27">
        <v>11.278222623931207</v>
      </c>
      <c r="H54" s="27">
        <v>11.159136564602672</v>
      </c>
      <c r="I54" s="27">
        <v>11.982505879315219</v>
      </c>
      <c r="J54" s="27">
        <v>21.42863726979455</v>
      </c>
      <c r="K54" s="27">
        <v>12.437461917544951</v>
      </c>
      <c r="L54" s="27">
        <v>13.668988837565729</v>
      </c>
      <c r="M54" s="27">
        <v>14.194305785516228</v>
      </c>
      <c r="N54" s="27">
        <v>12.352473333653164</v>
      </c>
      <c r="O54" s="27">
        <v>14.501280273382827</v>
      </c>
      <c r="P54" s="27">
        <v>24.861188617468468</v>
      </c>
      <c r="Q54" s="27">
        <v>28.972531874981559</v>
      </c>
      <c r="R54" s="27">
        <v>24.813497805077393</v>
      </c>
      <c r="S54" s="27">
        <v>25.253822801146455</v>
      </c>
      <c r="T54" s="27">
        <v>28.778216659461151</v>
      </c>
      <c r="U54" s="27">
        <v>39.843914786846973</v>
      </c>
      <c r="V54" s="27">
        <v>39.02283843642978</v>
      </c>
      <c r="W54" s="27">
        <v>49.531238351539308</v>
      </c>
      <c r="X54" s="27">
        <v>48.894697265406535</v>
      </c>
      <c r="Y54" s="27">
        <v>49.214695388536484</v>
      </c>
      <c r="Z54" s="27">
        <v>38.145801732279068</v>
      </c>
      <c r="AA54" s="27">
        <v>41.296625632265453</v>
      </c>
      <c r="AB54" s="27">
        <v>42.348741926328486</v>
      </c>
      <c r="AC54" s="27">
        <v>62.565842115339457</v>
      </c>
      <c r="AD54" s="27">
        <v>73.756279409089842</v>
      </c>
      <c r="AE54" s="27">
        <v>74.950411597002898</v>
      </c>
    </row>
    <row r="55" spans="1:31" x14ac:dyDescent="0.2">
      <c r="A55" s="13" t="s">
        <v>119</v>
      </c>
      <c r="B55" s="4" t="s">
        <v>120</v>
      </c>
      <c r="C55" s="27">
        <v>69.402618002212932</v>
      </c>
      <c r="D55" s="27">
        <v>73.644131854329927</v>
      </c>
      <c r="E55" s="27">
        <v>86.85962634714349</v>
      </c>
      <c r="F55" s="27">
        <v>101.48106070333839</v>
      </c>
      <c r="G55" s="27">
        <v>102.14296978238036</v>
      </c>
      <c r="H55" s="27">
        <v>99.748989885433033</v>
      </c>
      <c r="I55" s="27">
        <v>89.483490466909075</v>
      </c>
      <c r="J55" s="27">
        <v>91.154191953441483</v>
      </c>
      <c r="K55" s="27">
        <v>84.336326576031794</v>
      </c>
      <c r="L55" s="27">
        <v>94.140033692218921</v>
      </c>
      <c r="M55" s="27">
        <v>99.800024199429217</v>
      </c>
      <c r="N55" s="27">
        <v>102.66461462645499</v>
      </c>
      <c r="O55" s="27">
        <v>95.763491076134613</v>
      </c>
      <c r="P55" s="27">
        <v>83.839327616414792</v>
      </c>
      <c r="Q55" s="27">
        <v>91.115854620781363</v>
      </c>
      <c r="R55" s="27">
        <v>89.444102244477875</v>
      </c>
      <c r="S55" s="27">
        <v>91.567826496513135</v>
      </c>
      <c r="T55" s="27">
        <v>99.113962453821017</v>
      </c>
      <c r="U55" s="27">
        <v>92.95685971853419</v>
      </c>
      <c r="V55" s="27">
        <v>98.894331002645359</v>
      </c>
      <c r="W55" s="27">
        <v>103.38981779218271</v>
      </c>
      <c r="X55" s="27">
        <v>105.52581690234426</v>
      </c>
      <c r="Y55" s="27">
        <v>104.60177653103018</v>
      </c>
      <c r="Z55" s="27">
        <v>109.24739469156502</v>
      </c>
      <c r="AA55" s="27">
        <v>100.60958958294337</v>
      </c>
      <c r="AB55" s="27">
        <v>107.70310038508934</v>
      </c>
      <c r="AC55" s="27">
        <v>102.38073513388655</v>
      </c>
      <c r="AD55" s="27">
        <v>127.16204308623395</v>
      </c>
      <c r="AE55" s="27">
        <v>143.06757055359731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104.83282137973504</v>
      </c>
      <c r="D56" s="21">
        <f t="shared" si="22"/>
        <v>147.95826727435949</v>
      </c>
      <c r="E56" s="21">
        <f t="shared" si="22"/>
        <v>158.93492190855432</v>
      </c>
      <c r="F56" s="21">
        <f t="shared" si="22"/>
        <v>157.53743966954704</v>
      </c>
      <c r="G56" s="21">
        <f t="shared" si="22"/>
        <v>157.91596795415759</v>
      </c>
      <c r="H56" s="21">
        <f t="shared" si="22"/>
        <v>132.56925095870352</v>
      </c>
      <c r="I56" s="21">
        <f t="shared" si="22"/>
        <v>235.24570392092315</v>
      </c>
      <c r="J56" s="21">
        <f t="shared" si="22"/>
        <v>332.09015890412877</v>
      </c>
      <c r="K56" s="21">
        <f t="shared" si="22"/>
        <v>254.89660859273033</v>
      </c>
      <c r="L56" s="21">
        <f t="shared" si="22"/>
        <v>193.9277914018744</v>
      </c>
      <c r="M56" s="21">
        <f t="shared" si="22"/>
        <v>293.51123555837643</v>
      </c>
      <c r="N56" s="21">
        <f t="shared" si="22"/>
        <v>273.16560474774855</v>
      </c>
      <c r="O56" s="21">
        <f t="shared" si="22"/>
        <v>307.81196334784278</v>
      </c>
      <c r="P56" s="21">
        <f t="shared" si="22"/>
        <v>188.31740911761665</v>
      </c>
      <c r="Q56" s="21">
        <f t="shared" si="22"/>
        <v>297.07161304876627</v>
      </c>
      <c r="R56" s="21">
        <f t="shared" si="22"/>
        <v>214.21353249036403</v>
      </c>
      <c r="S56" s="21">
        <f t="shared" si="22"/>
        <v>138.10516534754058</v>
      </c>
      <c r="T56" s="21">
        <f t="shared" si="22"/>
        <v>129.07712111380525</v>
      </c>
      <c r="U56" s="21">
        <f t="shared" si="22"/>
        <v>137.36668607917775</v>
      </c>
      <c r="V56" s="21">
        <f t="shared" si="22"/>
        <v>156.41539455904004</v>
      </c>
      <c r="W56" s="21">
        <f t="shared" si="22"/>
        <v>315.92079787649777</v>
      </c>
      <c r="X56" s="21">
        <f t="shared" si="22"/>
        <v>425.06499020274964</v>
      </c>
      <c r="Y56" s="21">
        <f t="shared" si="22"/>
        <v>229.64811155250652</v>
      </c>
      <c r="Z56" s="21">
        <f t="shared" si="22"/>
        <v>261.0819249018582</v>
      </c>
      <c r="AA56" s="21">
        <f t="shared" si="22"/>
        <v>214.10713160495982</v>
      </c>
      <c r="AB56" s="21">
        <f t="shared" si="22"/>
        <v>256.25149458777997</v>
      </c>
      <c r="AC56" s="21">
        <f t="shared" si="22"/>
        <v>329.3475385865616</v>
      </c>
      <c r="AD56" s="21">
        <f t="shared" si="22"/>
        <v>272.82329382696429</v>
      </c>
      <c r="AE56" s="21">
        <f t="shared" si="22"/>
        <v>294.7601608007821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1.9841258405363233</v>
      </c>
      <c r="D58" s="27">
        <v>2.4465681256847915</v>
      </c>
      <c r="E58" s="27">
        <v>2.5433723171162357</v>
      </c>
      <c r="F58" s="27">
        <v>2.8157392192299966</v>
      </c>
      <c r="G58" s="27">
        <v>3.1009936189578777</v>
      </c>
      <c r="H58" s="27">
        <v>3.4688584878205218</v>
      </c>
      <c r="I58" s="27">
        <v>4.5003914393589186</v>
      </c>
      <c r="J58" s="27">
        <v>5.2078563451567836</v>
      </c>
      <c r="K58" s="27">
        <v>5.4628164508597656</v>
      </c>
      <c r="L58" s="27">
        <v>4.9349125753239997</v>
      </c>
      <c r="M58" s="27">
        <v>5.4965131891235623</v>
      </c>
      <c r="N58" s="27">
        <v>5.5229520516049053</v>
      </c>
      <c r="O58" s="27">
        <v>5.4465462948749694</v>
      </c>
      <c r="P58" s="27">
        <v>4.07768657875227</v>
      </c>
      <c r="Q58" s="27">
        <v>4.1898850647742751</v>
      </c>
      <c r="R58" s="27">
        <v>4.5288049903049963</v>
      </c>
      <c r="S58" s="27">
        <v>4.3773438426223592</v>
      </c>
      <c r="T58" s="27">
        <v>3.8625342828035278</v>
      </c>
      <c r="U58" s="27">
        <v>2.9264948842222247</v>
      </c>
      <c r="V58" s="27">
        <v>2.7896317213720869</v>
      </c>
      <c r="W58" s="27">
        <v>3.2272981808381092</v>
      </c>
      <c r="X58" s="27">
        <v>4.0456846411679237</v>
      </c>
      <c r="Y58" s="27">
        <v>3.5205981088834348</v>
      </c>
      <c r="Z58" s="27">
        <v>3.8498927215565244</v>
      </c>
      <c r="AA58" s="27">
        <v>3.9508835882966449</v>
      </c>
      <c r="AB58" s="27">
        <v>3.8469670153841169</v>
      </c>
      <c r="AC58" s="27">
        <v>4.287982411345344</v>
      </c>
      <c r="AD58" s="27">
        <v>2.8307617001835825</v>
      </c>
      <c r="AE58" s="27">
        <v>3.377003529128638</v>
      </c>
    </row>
    <row r="59" spans="1:31" x14ac:dyDescent="0.2">
      <c r="A59" s="13" t="s">
        <v>127</v>
      </c>
      <c r="B59" s="4" t="s">
        <v>128</v>
      </c>
      <c r="C59" s="27">
        <v>102.84869553919872</v>
      </c>
      <c r="D59" s="27">
        <v>145.51169914867469</v>
      </c>
      <c r="E59" s="27">
        <v>156.39154959143809</v>
      </c>
      <c r="F59" s="27">
        <v>154.72170045031703</v>
      </c>
      <c r="G59" s="27">
        <v>154.81497433519971</v>
      </c>
      <c r="H59" s="27">
        <v>129.10039247088301</v>
      </c>
      <c r="I59" s="27">
        <v>230.74531248156424</v>
      </c>
      <c r="J59" s="27">
        <v>326.88230255897201</v>
      </c>
      <c r="K59" s="27">
        <v>249.43379214187055</v>
      </c>
      <c r="L59" s="27">
        <v>188.9928788265504</v>
      </c>
      <c r="M59" s="27">
        <v>288.01472236925287</v>
      </c>
      <c r="N59" s="27">
        <v>267.64265269614361</v>
      </c>
      <c r="O59" s="27">
        <v>302.36541705296781</v>
      </c>
      <c r="P59" s="27">
        <v>184.23972253886438</v>
      </c>
      <c r="Q59" s="27">
        <v>292.88172798399199</v>
      </c>
      <c r="R59" s="27">
        <v>209.68472750005904</v>
      </c>
      <c r="S59" s="27">
        <v>133.72782150491821</v>
      </c>
      <c r="T59" s="27">
        <v>125.21458683100172</v>
      </c>
      <c r="U59" s="27">
        <v>134.44019119495553</v>
      </c>
      <c r="V59" s="27">
        <v>153.62576283766796</v>
      </c>
      <c r="W59" s="27">
        <v>312.69349969565968</v>
      </c>
      <c r="X59" s="27">
        <v>421.01930556158169</v>
      </c>
      <c r="Y59" s="27">
        <v>226.12751344362309</v>
      </c>
      <c r="Z59" s="27">
        <v>257.2320321803017</v>
      </c>
      <c r="AA59" s="27">
        <v>210.15624801666317</v>
      </c>
      <c r="AB59" s="27">
        <v>252.40452757239584</v>
      </c>
      <c r="AC59" s="27">
        <v>325.05955617521624</v>
      </c>
      <c r="AD59" s="27">
        <v>269.9925321267807</v>
      </c>
      <c r="AE59" s="27">
        <v>291.38315727165349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1.1609132696350606</v>
      </c>
      <c r="X60" s="21">
        <f t="shared" si="23"/>
        <v>1.194519903539125</v>
      </c>
      <c r="Y60" s="21">
        <f t="shared" si="23"/>
        <v>6.9511665403573808</v>
      </c>
      <c r="Z60" s="21">
        <f t="shared" si="23"/>
        <v>8.3244738819434207</v>
      </c>
      <c r="AA60" s="21">
        <f t="shared" si="23"/>
        <v>7.967331459552959</v>
      </c>
      <c r="AB60" s="21">
        <f t="shared" si="23"/>
        <v>6.7383214460592882</v>
      </c>
      <c r="AC60" s="21">
        <f t="shared" si="23"/>
        <v>0.52522048685942491</v>
      </c>
      <c r="AD60" s="21">
        <f t="shared" si="23"/>
        <v>0.80785205593330944</v>
      </c>
      <c r="AE60" s="21">
        <f t="shared" si="23"/>
        <v>0.3054118912755876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1.1609132696350606</v>
      </c>
      <c r="X62" s="21">
        <f t="shared" si="24"/>
        <v>1.194519903539125</v>
      </c>
      <c r="Y62" s="21">
        <f t="shared" si="24"/>
        <v>6.9511665403573808</v>
      </c>
      <c r="Z62" s="21">
        <f t="shared" si="24"/>
        <v>8.3244738819434207</v>
      </c>
      <c r="AA62" s="21">
        <f t="shared" si="24"/>
        <v>7.967331459552959</v>
      </c>
      <c r="AB62" s="21">
        <f t="shared" si="24"/>
        <v>6.7383214460592882</v>
      </c>
      <c r="AC62" s="21">
        <f t="shared" si="24"/>
        <v>0.52522048685942491</v>
      </c>
      <c r="AD62" s="21">
        <f t="shared" si="24"/>
        <v>0.80785205593330944</v>
      </c>
      <c r="AE62" s="21">
        <f t="shared" si="24"/>
        <v>0.3054118912755876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1.1609132696350606</v>
      </c>
      <c r="X63" s="27">
        <v>1.194519903539125</v>
      </c>
      <c r="Y63" s="27">
        <v>6.9511665403573808</v>
      </c>
      <c r="Z63" s="27">
        <v>8.3244738819434207</v>
      </c>
      <c r="AA63" s="27">
        <v>7.967331459552959</v>
      </c>
      <c r="AB63" s="27">
        <v>6.7383214460592882</v>
      </c>
      <c r="AC63" s="27">
        <v>0.52522048685942491</v>
      </c>
      <c r="AD63" s="27">
        <v>0.80785205593330944</v>
      </c>
      <c r="AE63" s="27">
        <v>0.3054118912755876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5"/>
        <v>0</v>
      </c>
      <c r="Z67" s="21">
        <f t="shared" si="25"/>
        <v>0</v>
      </c>
      <c r="AA67" s="21">
        <f t="shared" si="25"/>
        <v>0</v>
      </c>
      <c r="AB67" s="21">
        <f t="shared" si="25"/>
        <v>0</v>
      </c>
      <c r="AC67" s="21">
        <f t="shared" si="25"/>
        <v>0</v>
      </c>
      <c r="AD67" s="21">
        <f t="shared" si="25"/>
        <v>0</v>
      </c>
      <c r="AE67" s="21">
        <f t="shared" si="25"/>
        <v>5.5717796789685177E-5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0</v>
      </c>
      <c r="W80" s="21">
        <f t="shared" si="31"/>
        <v>0</v>
      </c>
      <c r="X80" s="21">
        <f t="shared" si="31"/>
        <v>0</v>
      </c>
      <c r="Y80" s="21">
        <f t="shared" si="31"/>
        <v>0</v>
      </c>
      <c r="Z80" s="21">
        <f t="shared" si="31"/>
        <v>0</v>
      </c>
      <c r="AA80" s="21">
        <f t="shared" si="31"/>
        <v>0</v>
      </c>
      <c r="AB80" s="21">
        <f t="shared" si="31"/>
        <v>0</v>
      </c>
      <c r="AC80" s="21">
        <f t="shared" si="31"/>
        <v>0</v>
      </c>
      <c r="AD80" s="21">
        <f t="shared" si="31"/>
        <v>0</v>
      </c>
      <c r="AE80" s="21">
        <f t="shared" si="31"/>
        <v>5.5717796789685177E-5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0</v>
      </c>
      <c r="W91" s="21">
        <f t="shared" si="34"/>
        <v>0</v>
      </c>
      <c r="X91" s="21">
        <f t="shared" si="34"/>
        <v>0</v>
      </c>
      <c r="Y91" s="21">
        <f t="shared" si="34"/>
        <v>0</v>
      </c>
      <c r="Z91" s="21">
        <f t="shared" si="34"/>
        <v>0</v>
      </c>
      <c r="AA91" s="21">
        <f t="shared" si="34"/>
        <v>0</v>
      </c>
      <c r="AB91" s="21">
        <f t="shared" si="34"/>
        <v>0</v>
      </c>
      <c r="AC91" s="21">
        <f t="shared" si="34"/>
        <v>0</v>
      </c>
      <c r="AD91" s="21">
        <f t="shared" si="34"/>
        <v>0</v>
      </c>
      <c r="AE91" s="21">
        <f t="shared" si="34"/>
        <v>5.5717796789685177E-5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0</v>
      </c>
      <c r="W94" s="21">
        <f t="shared" si="35"/>
        <v>0</v>
      </c>
      <c r="X94" s="21">
        <f t="shared" si="35"/>
        <v>0</v>
      </c>
      <c r="Y94" s="21">
        <f t="shared" si="35"/>
        <v>0</v>
      </c>
      <c r="Z94" s="21">
        <f t="shared" si="35"/>
        <v>0</v>
      </c>
      <c r="AA94" s="21">
        <f t="shared" si="35"/>
        <v>0</v>
      </c>
      <c r="AB94" s="21">
        <f t="shared" si="35"/>
        <v>0</v>
      </c>
      <c r="AC94" s="21">
        <f t="shared" si="35"/>
        <v>0</v>
      </c>
      <c r="AD94" s="21">
        <f t="shared" si="35"/>
        <v>0</v>
      </c>
      <c r="AE94" s="21">
        <f t="shared" si="35"/>
        <v>5.5717796789685177E-5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5.5717796789685177E-5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1.9780062214017837</v>
      </c>
      <c r="D111" s="28">
        <f t="shared" si="39"/>
        <v>1.9711731000515251</v>
      </c>
      <c r="E111" s="28">
        <f t="shared" si="39"/>
        <v>2.0726201841917216</v>
      </c>
      <c r="F111" s="28">
        <f t="shared" si="39"/>
        <v>2.0830644620823273</v>
      </c>
      <c r="G111" s="28">
        <f t="shared" si="39"/>
        <v>2.1764998261495214</v>
      </c>
      <c r="H111" s="28">
        <f t="shared" si="39"/>
        <v>2.2103079201456266</v>
      </c>
      <c r="I111" s="28">
        <f t="shared" si="39"/>
        <v>2.2999886217339798</v>
      </c>
      <c r="J111" s="28">
        <f t="shared" si="39"/>
        <v>2.3351577831693446</v>
      </c>
      <c r="K111" s="28">
        <f t="shared" si="39"/>
        <v>2.3516006505321396</v>
      </c>
      <c r="L111" s="28">
        <f t="shared" si="39"/>
        <v>2.1674337061728224</v>
      </c>
      <c r="M111" s="28">
        <f t="shared" si="39"/>
        <v>2.4667632014436309</v>
      </c>
      <c r="N111" s="28">
        <f t="shared" si="39"/>
        <v>2.5194576384656457</v>
      </c>
      <c r="O111" s="28">
        <f t="shared" si="39"/>
        <v>2.6889004413949698</v>
      </c>
      <c r="P111" s="28">
        <f t="shared" si="39"/>
        <v>2.6522464705517326</v>
      </c>
      <c r="Q111" s="28">
        <f t="shared" si="39"/>
        <v>2.7440065972280347</v>
      </c>
      <c r="R111" s="28">
        <f t="shared" si="39"/>
        <v>3.0079737939004318</v>
      </c>
      <c r="S111" s="28">
        <f t="shared" si="39"/>
        <v>3.1859533083278513</v>
      </c>
      <c r="T111" s="28">
        <f t="shared" si="39"/>
        <v>3.3670708879388656</v>
      </c>
      <c r="U111" s="28">
        <f t="shared" si="39"/>
        <v>11.430198668605035</v>
      </c>
      <c r="V111" s="28">
        <f t="shared" si="39"/>
        <v>10.020080468593202</v>
      </c>
      <c r="W111" s="28">
        <f t="shared" si="39"/>
        <v>10.575545241535712</v>
      </c>
      <c r="X111" s="28">
        <f t="shared" si="39"/>
        <v>11.346069941761076</v>
      </c>
      <c r="Y111" s="28">
        <f t="shared" si="39"/>
        <v>11.956354232551504</v>
      </c>
      <c r="Z111" s="28">
        <f t="shared" si="39"/>
        <v>11.536636520501055</v>
      </c>
      <c r="AA111" s="28">
        <f t="shared" si="39"/>
        <v>10.350323520891383</v>
      </c>
      <c r="AB111" s="28">
        <f t="shared" si="39"/>
        <v>10.504472390403393</v>
      </c>
      <c r="AC111" s="28">
        <f t="shared" si="39"/>
        <v>10.870792163866609</v>
      </c>
      <c r="AD111" s="28">
        <f t="shared" si="39"/>
        <v>10.948778733537159</v>
      </c>
      <c r="AE111" s="28">
        <f t="shared" si="39"/>
        <v>11.264385848781966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0</v>
      </c>
      <c r="F112" s="21">
        <f t="shared" si="40"/>
        <v>0</v>
      </c>
      <c r="G112" s="21">
        <f t="shared" si="40"/>
        <v>0</v>
      </c>
      <c r="H112" s="21">
        <f t="shared" si="40"/>
        <v>0</v>
      </c>
      <c r="I112" s="21">
        <f t="shared" si="40"/>
        <v>0</v>
      </c>
      <c r="J112" s="21">
        <f t="shared" si="40"/>
        <v>0</v>
      </c>
      <c r="K112" s="21">
        <f t="shared" si="40"/>
        <v>0</v>
      </c>
      <c r="L112" s="21">
        <f t="shared" si="40"/>
        <v>0</v>
      </c>
      <c r="M112" s="21">
        <f t="shared" si="40"/>
        <v>0</v>
      </c>
      <c r="N112" s="21">
        <f t="shared" si="40"/>
        <v>0</v>
      </c>
      <c r="O112" s="21">
        <f t="shared" si="40"/>
        <v>0</v>
      </c>
      <c r="P112" s="21">
        <f t="shared" si="40"/>
        <v>0</v>
      </c>
      <c r="Q112" s="21">
        <f t="shared" si="40"/>
        <v>0</v>
      </c>
      <c r="R112" s="21">
        <f t="shared" si="40"/>
        <v>0</v>
      </c>
      <c r="S112" s="21">
        <f t="shared" si="40"/>
        <v>0</v>
      </c>
      <c r="T112" s="21">
        <f t="shared" si="40"/>
        <v>0</v>
      </c>
      <c r="U112" s="21">
        <f t="shared" si="40"/>
        <v>7.6927530671033173</v>
      </c>
      <c r="V112" s="21">
        <f t="shared" si="40"/>
        <v>6.3241711481298166</v>
      </c>
      <c r="W112" s="21">
        <f t="shared" si="40"/>
        <v>6.6002802845130191</v>
      </c>
      <c r="X112" s="21">
        <f t="shared" si="40"/>
        <v>6.7409442112915023</v>
      </c>
      <c r="Y112" s="21">
        <f t="shared" si="40"/>
        <v>7.2136963860354602</v>
      </c>
      <c r="Z112" s="21">
        <f t="shared" si="40"/>
        <v>6.6129766143149329</v>
      </c>
      <c r="AA112" s="21">
        <f t="shared" si="40"/>
        <v>5.423823339757889</v>
      </c>
      <c r="AB112" s="21">
        <f t="shared" si="40"/>
        <v>5.3790109592049848</v>
      </c>
      <c r="AC112" s="21">
        <f t="shared" si="40"/>
        <v>4.9665417029077101</v>
      </c>
      <c r="AD112" s="21">
        <f t="shared" si="40"/>
        <v>4.769640228410605</v>
      </c>
      <c r="AE112" s="21">
        <f t="shared" si="40"/>
        <v>4.5184194336117267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7.6927530671033173</v>
      </c>
      <c r="V113" s="27">
        <v>6.3241711481298166</v>
      </c>
      <c r="W113" s="27">
        <v>6.6002802845130191</v>
      </c>
      <c r="X113" s="27">
        <v>6.7409442112915023</v>
      </c>
      <c r="Y113" s="27">
        <v>7.2136963860354602</v>
      </c>
      <c r="Z113" s="27">
        <v>6.6129766143149329</v>
      </c>
      <c r="AA113" s="27">
        <v>5.423823339757889</v>
      </c>
      <c r="AB113" s="27">
        <v>5.3790109592049848</v>
      </c>
      <c r="AC113" s="27">
        <v>4.9665417029077101</v>
      </c>
      <c r="AD113" s="27">
        <v>4.769640228410605</v>
      </c>
      <c r="AE113" s="27">
        <v>4.5184194336117267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1.9780062214017837</v>
      </c>
      <c r="D149" s="21">
        <f t="shared" si="45"/>
        <v>1.9711731000515251</v>
      </c>
      <c r="E149" s="21">
        <f t="shared" si="45"/>
        <v>2.0726201841917216</v>
      </c>
      <c r="F149" s="21">
        <f t="shared" si="45"/>
        <v>2.0830644620823273</v>
      </c>
      <c r="G149" s="21">
        <f t="shared" si="45"/>
        <v>2.1764998261495214</v>
      </c>
      <c r="H149" s="21">
        <f t="shared" si="45"/>
        <v>2.2103079201456266</v>
      </c>
      <c r="I149" s="21">
        <f t="shared" si="45"/>
        <v>2.2999886217339798</v>
      </c>
      <c r="J149" s="21">
        <f t="shared" si="45"/>
        <v>2.3351577831693446</v>
      </c>
      <c r="K149" s="21">
        <f t="shared" si="45"/>
        <v>2.3516006505321396</v>
      </c>
      <c r="L149" s="21">
        <f t="shared" si="45"/>
        <v>2.1674337061728224</v>
      </c>
      <c r="M149" s="21">
        <f t="shared" si="45"/>
        <v>2.4667632014436309</v>
      </c>
      <c r="N149" s="21">
        <f t="shared" si="45"/>
        <v>2.5194576384656457</v>
      </c>
      <c r="O149" s="21">
        <f t="shared" si="45"/>
        <v>2.6889004413949698</v>
      </c>
      <c r="P149" s="21">
        <f t="shared" si="45"/>
        <v>2.6522464705517326</v>
      </c>
      <c r="Q149" s="21">
        <f t="shared" si="45"/>
        <v>2.7440065972280347</v>
      </c>
      <c r="R149" s="21">
        <f t="shared" si="45"/>
        <v>3.0079737939004318</v>
      </c>
      <c r="S149" s="21">
        <f t="shared" si="45"/>
        <v>3.1859533083278513</v>
      </c>
      <c r="T149" s="21">
        <f t="shared" si="45"/>
        <v>3.3670708879388656</v>
      </c>
      <c r="U149" s="21">
        <f t="shared" si="45"/>
        <v>3.7374456015017183</v>
      </c>
      <c r="V149" s="21">
        <f t="shared" si="45"/>
        <v>3.6959093204633851</v>
      </c>
      <c r="W149" s="21">
        <f t="shared" si="45"/>
        <v>3.9752649570226928</v>
      </c>
      <c r="X149" s="21">
        <f t="shared" si="45"/>
        <v>4.6051257304695739</v>
      </c>
      <c r="Y149" s="21">
        <f t="shared" si="45"/>
        <v>4.7426578465160443</v>
      </c>
      <c r="Z149" s="21">
        <f t="shared" si="45"/>
        <v>4.9236599061861215</v>
      </c>
      <c r="AA149" s="21">
        <f t="shared" si="45"/>
        <v>4.9265001811334947</v>
      </c>
      <c r="AB149" s="21">
        <f t="shared" si="45"/>
        <v>5.1254614311984072</v>
      </c>
      <c r="AC149" s="21">
        <f t="shared" si="45"/>
        <v>5.9042504609588988</v>
      </c>
      <c r="AD149" s="21">
        <f t="shared" si="45"/>
        <v>6.1791385051265539</v>
      </c>
      <c r="AE149" s="21">
        <f t="shared" si="45"/>
        <v>6.7459664151702396</v>
      </c>
    </row>
    <row r="150" spans="1:31" x14ac:dyDescent="0.2">
      <c r="A150" s="13" t="s">
        <v>323</v>
      </c>
      <c r="B150" s="4" t="s">
        <v>324</v>
      </c>
      <c r="C150" s="27">
        <v>1.64960362215019</v>
      </c>
      <c r="D150" s="27">
        <v>1.6822130946144493</v>
      </c>
      <c r="E150" s="27">
        <v>1.7157398969959712</v>
      </c>
      <c r="F150" s="27">
        <v>1.7502002442946543</v>
      </c>
      <c r="G150" s="27">
        <v>1.7856112293369657</v>
      </c>
      <c r="H150" s="27">
        <v>1.8219908356595709</v>
      </c>
      <c r="I150" s="27">
        <v>1.8593579519410148</v>
      </c>
      <c r="J150" s="27">
        <v>1.8977323880052879</v>
      </c>
      <c r="K150" s="27">
        <v>1.9371348924247334</v>
      </c>
      <c r="L150" s="27">
        <v>2.0557169180240993</v>
      </c>
      <c r="M150" s="27">
        <v>2.0431358812782179</v>
      </c>
      <c r="N150" s="27">
        <v>2.0867645072656478</v>
      </c>
      <c r="O150" s="27">
        <v>2.2126408385158638</v>
      </c>
      <c r="P150" s="27">
        <v>2.1978487516253979</v>
      </c>
      <c r="Q150" s="27">
        <v>2.2674251808698394</v>
      </c>
      <c r="R150" s="27">
        <v>2.4662847055138086</v>
      </c>
      <c r="S150" s="27">
        <v>2.700319008266582</v>
      </c>
      <c r="T150" s="27">
        <v>2.9078051809804144</v>
      </c>
      <c r="U150" s="27">
        <v>3.2567374547123338</v>
      </c>
      <c r="V150" s="27">
        <v>3.3487458339615643</v>
      </c>
      <c r="W150" s="27">
        <v>3.5084121952970047</v>
      </c>
      <c r="X150" s="27">
        <v>4.157561423939832</v>
      </c>
      <c r="Y150" s="27">
        <v>4.3111301805185427</v>
      </c>
      <c r="Z150" s="27">
        <v>4.3400517333419435</v>
      </c>
      <c r="AA150" s="27">
        <v>4.4233049672425571</v>
      </c>
      <c r="AB150" s="27">
        <v>4.5705159326442173</v>
      </c>
      <c r="AC150" s="27">
        <v>5.3796310531166736</v>
      </c>
      <c r="AD150" s="27">
        <v>5.7620127191522608</v>
      </c>
      <c r="AE150" s="27">
        <v>6.2429987201984183</v>
      </c>
    </row>
    <row r="151" spans="1:31" x14ac:dyDescent="0.2">
      <c r="A151" s="13" t="s">
        <v>325</v>
      </c>
      <c r="B151" s="4" t="s">
        <v>326</v>
      </c>
      <c r="C151" s="27">
        <v>0.32840259925159365</v>
      </c>
      <c r="D151" s="27">
        <v>0.28896000543707573</v>
      </c>
      <c r="E151" s="27">
        <v>0.35688028719575049</v>
      </c>
      <c r="F151" s="27">
        <v>0.33286421778767322</v>
      </c>
      <c r="G151" s="27">
        <v>0.39088859681255583</v>
      </c>
      <c r="H151" s="27">
        <v>0.38831708448605584</v>
      </c>
      <c r="I151" s="27">
        <v>0.44063066979296478</v>
      </c>
      <c r="J151" s="27">
        <v>0.43742539516405693</v>
      </c>
      <c r="K151" s="27">
        <v>0.41446575810740643</v>
      </c>
      <c r="L151" s="27">
        <v>0.11171678814872296</v>
      </c>
      <c r="M151" s="27">
        <v>0.42362732016541316</v>
      </c>
      <c r="N151" s="27">
        <v>0.43269313119999775</v>
      </c>
      <c r="O151" s="27">
        <v>0.47625960287910585</v>
      </c>
      <c r="P151" s="27">
        <v>0.45439771892633457</v>
      </c>
      <c r="Q151" s="27">
        <v>0.47658141635819534</v>
      </c>
      <c r="R151" s="27">
        <v>0.54168908838662311</v>
      </c>
      <c r="S151" s="27">
        <v>0.48563430006126929</v>
      </c>
      <c r="T151" s="27">
        <v>0.45926570695845137</v>
      </c>
      <c r="U151" s="27">
        <v>0.48070814678938451</v>
      </c>
      <c r="V151" s="27">
        <v>0.34716348650182072</v>
      </c>
      <c r="W151" s="27">
        <v>0.46685276172568813</v>
      </c>
      <c r="X151" s="27">
        <v>0.44756430652974166</v>
      </c>
      <c r="Y151" s="27">
        <v>0.43152766599750131</v>
      </c>
      <c r="Z151" s="27">
        <v>0.58360817284417776</v>
      </c>
      <c r="AA151" s="27">
        <v>0.50319521389093724</v>
      </c>
      <c r="AB151" s="27">
        <v>0.55494549855419006</v>
      </c>
      <c r="AC151" s="27">
        <v>0.52461940784222494</v>
      </c>
      <c r="AD151" s="27">
        <v>0.41712578597429284</v>
      </c>
      <c r="AE151" s="27">
        <v>0.50296769497182114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20.385793371956098</v>
      </c>
      <c r="D191" s="28">
        <f t="shared" si="53"/>
        <v>22.521365937459446</v>
      </c>
      <c r="E191" s="28">
        <f t="shared" si="53"/>
        <v>24.295964749751526</v>
      </c>
      <c r="F191" s="28">
        <f t="shared" si="53"/>
        <v>25.069255812234395</v>
      </c>
      <c r="G191" s="28">
        <f t="shared" si="53"/>
        <v>25.095928928209403</v>
      </c>
      <c r="H191" s="28">
        <f t="shared" si="53"/>
        <v>26.862525500811181</v>
      </c>
      <c r="I191" s="28">
        <f t="shared" si="53"/>
        <v>32.909387047219425</v>
      </c>
      <c r="J191" s="28">
        <f t="shared" si="53"/>
        <v>28.905343686700487</v>
      </c>
      <c r="K191" s="28">
        <f t="shared" si="53"/>
        <v>33.064426177205981</v>
      </c>
      <c r="L191" s="28">
        <f t="shared" si="53"/>
        <v>34.728693508038219</v>
      </c>
      <c r="M191" s="28">
        <f t="shared" si="53"/>
        <v>38.735995400116707</v>
      </c>
      <c r="N191" s="28">
        <f t="shared" si="53"/>
        <v>38.097543042767114</v>
      </c>
      <c r="O191" s="28">
        <f t="shared" si="53"/>
        <v>44.233047905577159</v>
      </c>
      <c r="P191" s="28">
        <f t="shared" si="53"/>
        <v>45.616803576654263</v>
      </c>
      <c r="Q191" s="28">
        <f t="shared" si="53"/>
        <v>49.672455081565516</v>
      </c>
      <c r="R191" s="28">
        <f t="shared" si="53"/>
        <v>43.739448261468226</v>
      </c>
      <c r="S191" s="28">
        <f t="shared" si="53"/>
        <v>45.600793064470764</v>
      </c>
      <c r="T191" s="28">
        <f t="shared" si="53"/>
        <v>46.146546495113839</v>
      </c>
      <c r="U191" s="28">
        <f t="shared" si="53"/>
        <v>49.006131664851779</v>
      </c>
      <c r="V191" s="28">
        <f t="shared" si="53"/>
        <v>47.07460054781842</v>
      </c>
      <c r="W191" s="28">
        <f t="shared" si="53"/>
        <v>52.471887074830256</v>
      </c>
      <c r="X191" s="28">
        <f t="shared" si="53"/>
        <v>59.210052616662196</v>
      </c>
      <c r="Y191" s="28">
        <f t="shared" si="53"/>
        <v>58.466718348848659</v>
      </c>
      <c r="Z191" s="28">
        <f t="shared" si="53"/>
        <v>58.901586914801044</v>
      </c>
      <c r="AA191" s="28">
        <f t="shared" si="53"/>
        <v>55.020405241407431</v>
      </c>
      <c r="AB191" s="28">
        <f t="shared" si="53"/>
        <v>56.654079285444539</v>
      </c>
      <c r="AC191" s="28">
        <f t="shared" si="53"/>
        <v>49.808977555568958</v>
      </c>
      <c r="AD191" s="28">
        <f t="shared" si="53"/>
        <v>48.005800092235347</v>
      </c>
      <c r="AE191" s="28">
        <f t="shared" si="53"/>
        <v>46.224664740236186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9.54206246032137</v>
      </c>
      <c r="D291" s="21">
        <f t="shared" ref="D291:AE291" si="78">+D292+D293</f>
        <v>10.264532903745701</v>
      </c>
      <c r="E291" s="21">
        <f t="shared" si="78"/>
        <v>10.987003347170035</v>
      </c>
      <c r="F291" s="21">
        <f t="shared" si="78"/>
        <v>11.709473790594368</v>
      </c>
      <c r="G291" s="21">
        <f t="shared" si="78"/>
        <v>12.431944234018697</v>
      </c>
      <c r="H291" s="21">
        <f t="shared" si="78"/>
        <v>12.718206107828339</v>
      </c>
      <c r="I291" s="21">
        <f t="shared" si="78"/>
        <v>14.204041548078383</v>
      </c>
      <c r="J291" s="21">
        <f t="shared" si="78"/>
        <v>15.785297612931636</v>
      </c>
      <c r="K291" s="21">
        <f t="shared" si="78"/>
        <v>18.184444745812442</v>
      </c>
      <c r="L291" s="21">
        <f t="shared" si="78"/>
        <v>17.625552515993615</v>
      </c>
      <c r="M291" s="21">
        <f t="shared" si="78"/>
        <v>19.711174739463857</v>
      </c>
      <c r="N291" s="21">
        <f t="shared" si="78"/>
        <v>20.924379823704719</v>
      </c>
      <c r="O291" s="21">
        <f t="shared" si="78"/>
        <v>24.850256950236936</v>
      </c>
      <c r="P291" s="21">
        <f t="shared" si="78"/>
        <v>24.059628917810311</v>
      </c>
      <c r="Q291" s="21">
        <f t="shared" si="78"/>
        <v>27.603823545929679</v>
      </c>
      <c r="R291" s="21">
        <f t="shared" si="78"/>
        <v>25.195597822206764</v>
      </c>
      <c r="S291" s="21">
        <f t="shared" si="78"/>
        <v>25.998979502679706</v>
      </c>
      <c r="T291" s="21">
        <f t="shared" si="78"/>
        <v>26.758778494437117</v>
      </c>
      <c r="U291" s="21">
        <f t="shared" si="78"/>
        <v>27.474994797495249</v>
      </c>
      <c r="V291" s="21">
        <f t="shared" si="78"/>
        <v>28.147628411837854</v>
      </c>
      <c r="W291" s="21">
        <f t="shared" si="78"/>
        <v>28.776679337481177</v>
      </c>
      <c r="X291" s="21">
        <f t="shared" si="78"/>
        <v>35.726930427390421</v>
      </c>
      <c r="Y291" s="21">
        <f t="shared" si="78"/>
        <v>35.083082943578773</v>
      </c>
      <c r="Z291" s="21">
        <f t="shared" si="78"/>
        <v>33.752065194827814</v>
      </c>
      <c r="AA291" s="21">
        <f t="shared" si="78"/>
        <v>31.057895666030937</v>
      </c>
      <c r="AB291" s="21">
        <f t="shared" si="78"/>
        <v>29.454247561270797</v>
      </c>
      <c r="AC291" s="21">
        <f t="shared" si="78"/>
        <v>27.387127851295045</v>
      </c>
      <c r="AD291" s="21">
        <f t="shared" si="78"/>
        <v>25.320008141319295</v>
      </c>
      <c r="AE291" s="21">
        <f t="shared" si="78"/>
        <v>23.252888431343543</v>
      </c>
    </row>
    <row r="292" spans="1:31" x14ac:dyDescent="0.2">
      <c r="A292" s="80" t="s">
        <v>539</v>
      </c>
      <c r="B292" s="4" t="s">
        <v>540</v>
      </c>
      <c r="C292" s="27">
        <v>9.54206246032137</v>
      </c>
      <c r="D292" s="27">
        <v>10.264532903745701</v>
      </c>
      <c r="E292" s="27">
        <v>10.987003347170035</v>
      </c>
      <c r="F292" s="27">
        <v>11.709473790594368</v>
      </c>
      <c r="G292" s="27">
        <v>12.431944234018697</v>
      </c>
      <c r="H292" s="27">
        <v>12.718206107828339</v>
      </c>
      <c r="I292" s="27">
        <v>14.204041548078383</v>
      </c>
      <c r="J292" s="27">
        <v>15.785297612931636</v>
      </c>
      <c r="K292" s="27">
        <v>18.184444745812442</v>
      </c>
      <c r="L292" s="27">
        <v>17.625552515993615</v>
      </c>
      <c r="M292" s="27">
        <v>19.711174739463857</v>
      </c>
      <c r="N292" s="27">
        <v>20.924379823704719</v>
      </c>
      <c r="O292" s="27">
        <v>24.850256950236936</v>
      </c>
      <c r="P292" s="27">
        <v>24.059628917810311</v>
      </c>
      <c r="Q292" s="27">
        <v>27.603823545929679</v>
      </c>
      <c r="R292" s="27">
        <v>25.195597822206764</v>
      </c>
      <c r="S292" s="27">
        <v>25.998979502679706</v>
      </c>
      <c r="T292" s="27">
        <v>26.758778494437117</v>
      </c>
      <c r="U292" s="27">
        <v>27.474994797495249</v>
      </c>
      <c r="V292" s="27">
        <v>28.147628411837854</v>
      </c>
      <c r="W292" s="27">
        <v>28.776679337481177</v>
      </c>
      <c r="X292" s="27">
        <v>29.362147574392726</v>
      </c>
      <c r="Y292" s="27">
        <v>29.526140186150418</v>
      </c>
      <c r="Z292" s="27">
        <v>29.002962532968798</v>
      </c>
      <c r="AA292" s="27">
        <v>27.116633099741264</v>
      </c>
      <c r="AB292" s="27">
        <v>26.320825090550468</v>
      </c>
      <c r="AC292" s="27">
        <v>25.061545476144055</v>
      </c>
      <c r="AD292" s="27">
        <v>23.802265861737645</v>
      </c>
      <c r="AE292" s="27">
        <v>22.542986247331232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6.3647828529976955</v>
      </c>
      <c r="Y293" s="27">
        <v>5.5569427574283541</v>
      </c>
      <c r="Z293" s="27">
        <v>4.7491026618590135</v>
      </c>
      <c r="AA293" s="27">
        <v>3.9412625662896721</v>
      </c>
      <c r="AB293" s="27">
        <v>3.1334224707203302</v>
      </c>
      <c r="AC293" s="27">
        <v>2.3255823751509905</v>
      </c>
      <c r="AD293" s="27">
        <v>1.5177422795816509</v>
      </c>
      <c r="AE293" s="27">
        <v>0.70990218401231087</v>
      </c>
    </row>
    <row r="294" spans="1:31" x14ac:dyDescent="0.2">
      <c r="A294" s="80" t="s">
        <v>543</v>
      </c>
      <c r="B294" s="4" t="s">
        <v>544</v>
      </c>
      <c r="C294" s="27">
        <v>10.843730911634728</v>
      </c>
      <c r="D294" s="27">
        <v>12.256833033713745</v>
      </c>
      <c r="E294" s="27">
        <v>13.30896140258149</v>
      </c>
      <c r="F294" s="27">
        <v>13.359782021640029</v>
      </c>
      <c r="G294" s="27">
        <v>12.663984694190708</v>
      </c>
      <c r="H294" s="27">
        <v>14.14431939298284</v>
      </c>
      <c r="I294" s="27">
        <v>18.705345499141043</v>
      </c>
      <c r="J294" s="27">
        <v>13.120046073768851</v>
      </c>
      <c r="K294" s="27">
        <v>14.879981431393537</v>
      </c>
      <c r="L294" s="27">
        <v>17.103140992044601</v>
      </c>
      <c r="M294" s="27">
        <v>19.02482066065285</v>
      </c>
      <c r="N294" s="27">
        <v>17.173163219062399</v>
      </c>
      <c r="O294" s="27">
        <v>19.382790955340223</v>
      </c>
      <c r="P294" s="27">
        <v>21.557174658843955</v>
      </c>
      <c r="Q294" s="27">
        <v>22.068631535635834</v>
      </c>
      <c r="R294" s="27">
        <v>18.543850439261465</v>
      </c>
      <c r="S294" s="27">
        <v>19.601813561791062</v>
      </c>
      <c r="T294" s="27">
        <v>19.387768000676719</v>
      </c>
      <c r="U294" s="27">
        <v>21.531136867356526</v>
      </c>
      <c r="V294" s="27">
        <v>18.926972135980563</v>
      </c>
      <c r="W294" s="27">
        <v>23.695207737349079</v>
      </c>
      <c r="X294" s="27">
        <v>23.483122189271775</v>
      </c>
      <c r="Y294" s="27">
        <v>23.383635405269882</v>
      </c>
      <c r="Z294" s="27">
        <v>25.149521719973229</v>
      </c>
      <c r="AA294" s="27">
        <v>23.962509575376494</v>
      </c>
      <c r="AB294" s="27">
        <v>27.199831724173745</v>
      </c>
      <c r="AC294" s="27">
        <v>22.42184970427391</v>
      </c>
      <c r="AD294" s="27">
        <v>22.685791950916048</v>
      </c>
      <c r="AE294" s="27">
        <v>22.971776308892643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3256.6750251234753</v>
      </c>
      <c r="D297" s="28">
        <f t="shared" si="79"/>
        <v>3506.9636038279937</v>
      </c>
      <c r="E297" s="28">
        <f t="shared" si="79"/>
        <v>3667.433943944131</v>
      </c>
      <c r="F297" s="28">
        <f t="shared" si="79"/>
        <v>3748.7631674328463</v>
      </c>
      <c r="G297" s="28">
        <f t="shared" si="79"/>
        <v>3872.0738265738955</v>
      </c>
      <c r="H297" s="28">
        <f t="shared" si="79"/>
        <v>4491.4000218910578</v>
      </c>
      <c r="I297" s="28">
        <f t="shared" si="79"/>
        <v>8425.225582039533</v>
      </c>
      <c r="J297" s="28">
        <f t="shared" si="79"/>
        <v>4799.099664294692</v>
      </c>
      <c r="K297" s="28">
        <f t="shared" si="79"/>
        <v>18773.592181307667</v>
      </c>
      <c r="L297" s="28">
        <f t="shared" si="79"/>
        <v>4728.7894208864736</v>
      </c>
      <c r="M297" s="28">
        <f t="shared" si="79"/>
        <v>4437.3339485826145</v>
      </c>
      <c r="N297" s="28">
        <f t="shared" si="79"/>
        <v>4693.3750358271918</v>
      </c>
      <c r="O297" s="28">
        <f t="shared" si="79"/>
        <v>5853.2469145675077</v>
      </c>
      <c r="P297" s="28">
        <f t="shared" si="79"/>
        <v>4478.9496942612204</v>
      </c>
      <c r="Q297" s="28">
        <f t="shared" si="79"/>
        <v>5773.4244521225819</v>
      </c>
      <c r="R297" s="28">
        <f t="shared" si="79"/>
        <v>5628.8192065508783</v>
      </c>
      <c r="S297" s="28">
        <f t="shared" si="79"/>
        <v>5848.3392044441189</v>
      </c>
      <c r="T297" s="28">
        <f t="shared" si="79"/>
        <v>5780.8737610981689</v>
      </c>
      <c r="U297" s="28">
        <f t="shared" si="79"/>
        <v>8958.9310463198544</v>
      </c>
      <c r="V297" s="28">
        <f t="shared" si="79"/>
        <v>8661.6813270259609</v>
      </c>
      <c r="W297" s="28">
        <f t="shared" si="79"/>
        <v>7310.0941097255363</v>
      </c>
      <c r="X297" s="28">
        <f t="shared" si="79"/>
        <v>7909.3980472664934</v>
      </c>
      <c r="Y297" s="28">
        <f t="shared" si="79"/>
        <v>8294.6072022516637</v>
      </c>
      <c r="Z297" s="28">
        <f t="shared" si="79"/>
        <v>7965.7208138237083</v>
      </c>
      <c r="AA297" s="28">
        <f t="shared" si="79"/>
        <v>8398.8366476334795</v>
      </c>
      <c r="AB297" s="28">
        <f t="shared" si="79"/>
        <v>9037.7671216708768</v>
      </c>
      <c r="AC297" s="28">
        <f t="shared" si="79"/>
        <v>9162.1561704430806</v>
      </c>
      <c r="AD297" s="28">
        <f t="shared" si="79"/>
        <v>10392.945735309133</v>
      </c>
      <c r="AE297" s="28">
        <f t="shared" si="79"/>
        <v>11030.20267803864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2605.972604683343</v>
      </c>
      <c r="D298" s="21">
        <f t="shared" si="80"/>
        <v>2851.3949773406307</v>
      </c>
      <c r="E298" s="21">
        <f t="shared" si="80"/>
        <v>3006.7467488422112</v>
      </c>
      <c r="F298" s="21">
        <f t="shared" si="80"/>
        <v>3082.9574037163688</v>
      </c>
      <c r="G298" s="21">
        <f t="shared" si="80"/>
        <v>3201.1494942428612</v>
      </c>
      <c r="H298" s="21">
        <f t="shared" si="80"/>
        <v>3815.3571209454658</v>
      </c>
      <c r="I298" s="21">
        <f t="shared" si="80"/>
        <v>7744.0641124793847</v>
      </c>
      <c r="J298" s="21">
        <f t="shared" si="80"/>
        <v>4112.8196261199864</v>
      </c>
      <c r="K298" s="21">
        <f t="shared" si="80"/>
        <v>18082.193574518409</v>
      </c>
      <c r="L298" s="21">
        <f t="shared" si="80"/>
        <v>4032.2722454826526</v>
      </c>
      <c r="M298" s="21">
        <f t="shared" si="80"/>
        <v>3735.6982045642362</v>
      </c>
      <c r="N298" s="21">
        <f t="shared" si="80"/>
        <v>3978.8469346491047</v>
      </c>
      <c r="O298" s="21">
        <f t="shared" si="80"/>
        <v>4909.6345715273283</v>
      </c>
      <c r="P298" s="21">
        <f t="shared" si="80"/>
        <v>3529.6829549160343</v>
      </c>
      <c r="Q298" s="21">
        <f t="shared" si="80"/>
        <v>4818.50331647239</v>
      </c>
      <c r="R298" s="21">
        <f t="shared" si="80"/>
        <v>4668.2436745956793</v>
      </c>
      <c r="S298" s="21">
        <f t="shared" si="80"/>
        <v>4882.1092761839136</v>
      </c>
      <c r="T298" s="21">
        <f t="shared" si="80"/>
        <v>4808.9894365329565</v>
      </c>
      <c r="U298" s="21">
        <f t="shared" si="80"/>
        <v>7519.7751997823725</v>
      </c>
      <c r="V298" s="21">
        <f t="shared" si="80"/>
        <v>7215.4517886282656</v>
      </c>
      <c r="W298" s="21">
        <f t="shared" si="80"/>
        <v>5861.909448082185</v>
      </c>
      <c r="X298" s="21">
        <f t="shared" si="80"/>
        <v>6478.738064037907</v>
      </c>
      <c r="Y298" s="21">
        <f t="shared" si="80"/>
        <v>6862.0073770064992</v>
      </c>
      <c r="Z298" s="21">
        <f t="shared" si="80"/>
        <v>6531.1686813328888</v>
      </c>
      <c r="AA298" s="21">
        <f t="shared" si="80"/>
        <v>6944.9219089403605</v>
      </c>
      <c r="AB298" s="21">
        <f t="shared" si="80"/>
        <v>7573.8891012163076</v>
      </c>
      <c r="AC298" s="21">
        <f t="shared" si="80"/>
        <v>7688.3148682270585</v>
      </c>
      <c r="AD298" s="21">
        <f t="shared" si="80"/>
        <v>7956.6228383142279</v>
      </c>
      <c r="AE298" s="21">
        <f t="shared" si="80"/>
        <v>8597.8317380781009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2499.209292633313</v>
      </c>
      <c r="D299" s="21">
        <f t="shared" si="81"/>
        <v>2741.6389433752711</v>
      </c>
      <c r="E299" s="21">
        <f t="shared" si="81"/>
        <v>2893.5207285851257</v>
      </c>
      <c r="F299" s="21">
        <f t="shared" si="81"/>
        <v>2967.0317193575947</v>
      </c>
      <c r="G299" s="21">
        <f t="shared" si="81"/>
        <v>3081.6848590067648</v>
      </c>
      <c r="H299" s="21">
        <f t="shared" si="81"/>
        <v>3695.1339890374429</v>
      </c>
      <c r="I299" s="21">
        <f t="shared" si="81"/>
        <v>7623.3290498278302</v>
      </c>
      <c r="J299" s="21">
        <f t="shared" si="81"/>
        <v>3990.7348167926784</v>
      </c>
      <c r="K299" s="21">
        <f t="shared" si="81"/>
        <v>17957.682444972561</v>
      </c>
      <c r="L299" s="21">
        <f t="shared" si="81"/>
        <v>3910.4974363349693</v>
      </c>
      <c r="M299" s="21">
        <f t="shared" si="81"/>
        <v>3612.6674916337347</v>
      </c>
      <c r="N299" s="21">
        <f t="shared" si="81"/>
        <v>3855.1356799664022</v>
      </c>
      <c r="O299" s="21">
        <f t="shared" si="81"/>
        <v>4792.2513679128115</v>
      </c>
      <c r="P299" s="21">
        <f t="shared" si="81"/>
        <v>3415.8642020717202</v>
      </c>
      <c r="Q299" s="21">
        <f t="shared" si="81"/>
        <v>4694.2360682499611</v>
      </c>
      <c r="R299" s="21">
        <f t="shared" si="81"/>
        <v>4541.87395920993</v>
      </c>
      <c r="S299" s="21">
        <f t="shared" si="81"/>
        <v>4751.5882469929802</v>
      </c>
      <c r="T299" s="21">
        <f t="shared" si="81"/>
        <v>4673.4232076404751</v>
      </c>
      <c r="U299" s="21">
        <f t="shared" si="81"/>
        <v>7388.2311582938328</v>
      </c>
      <c r="V299" s="21">
        <f t="shared" si="81"/>
        <v>7083.5826584698734</v>
      </c>
      <c r="W299" s="21">
        <f t="shared" si="81"/>
        <v>5732.3627499479917</v>
      </c>
      <c r="X299" s="21">
        <f t="shared" si="81"/>
        <v>6345.4516920795149</v>
      </c>
      <c r="Y299" s="21">
        <f t="shared" si="81"/>
        <v>6728.4880803945034</v>
      </c>
      <c r="Z299" s="21">
        <f t="shared" si="81"/>
        <v>6399.1497750089575</v>
      </c>
      <c r="AA299" s="21">
        <f t="shared" si="81"/>
        <v>6900.2445684233962</v>
      </c>
      <c r="AB299" s="21">
        <f t="shared" si="81"/>
        <v>7529.8447748642138</v>
      </c>
      <c r="AC299" s="21">
        <f>+AC300+AC349+AC364</f>
        <v>7647.2017158543767</v>
      </c>
      <c r="AD299" s="21">
        <f t="shared" si="81"/>
        <v>7916.9836319583155</v>
      </c>
      <c r="AE299" s="21">
        <f t="shared" si="81"/>
        <v>8561.8791032605604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2221.8687276103965</v>
      </c>
      <c r="D349" s="21">
        <f t="shared" si="88"/>
        <v>2463.7161324468393</v>
      </c>
      <c r="E349" s="21">
        <f t="shared" si="88"/>
        <v>2614.9228180758737</v>
      </c>
      <c r="F349" s="21">
        <f t="shared" si="88"/>
        <v>2687.9085785015395</v>
      </c>
      <c r="G349" s="21">
        <f t="shared" si="88"/>
        <v>2801.8732012365299</v>
      </c>
      <c r="H349" s="21">
        <f t="shared" si="88"/>
        <v>3415.1747627345912</v>
      </c>
      <c r="I349" s="21">
        <f t="shared" si="88"/>
        <v>7343.270225370602</v>
      </c>
      <c r="J349" s="21">
        <f t="shared" si="88"/>
        <v>3710.4133937721108</v>
      </c>
      <c r="K349" s="21">
        <f t="shared" si="88"/>
        <v>17676.88897174062</v>
      </c>
      <c r="L349" s="21">
        <f t="shared" si="88"/>
        <v>3630.2363250775397</v>
      </c>
      <c r="M349" s="21">
        <f t="shared" si="88"/>
        <v>3332.1620393195831</v>
      </c>
      <c r="N349" s="21">
        <f t="shared" si="88"/>
        <v>3574.4978255581163</v>
      </c>
      <c r="O349" s="21">
        <f t="shared" si="88"/>
        <v>4460.6469308186161</v>
      </c>
      <c r="P349" s="21">
        <f t="shared" si="88"/>
        <v>3084.906061472102</v>
      </c>
      <c r="Q349" s="21">
        <f t="shared" si="88"/>
        <v>4361.1324589392507</v>
      </c>
      <c r="R349" s="21">
        <f t="shared" si="88"/>
        <v>4208.2861735906808</v>
      </c>
      <c r="S349" s="21">
        <f t="shared" si="88"/>
        <v>4417.0999141063967</v>
      </c>
      <c r="T349" s="21">
        <f t="shared" si="88"/>
        <v>4337.8468549662166</v>
      </c>
      <c r="U349" s="21">
        <f t="shared" si="88"/>
        <v>6936.6157333115352</v>
      </c>
      <c r="V349" s="21">
        <f t="shared" si="88"/>
        <v>6631.7264975827911</v>
      </c>
      <c r="W349" s="21">
        <f t="shared" si="88"/>
        <v>5280.8018385493206</v>
      </c>
      <c r="X349" s="21">
        <f t="shared" si="88"/>
        <v>5893.4304753882452</v>
      </c>
      <c r="Y349" s="21">
        <f t="shared" si="88"/>
        <v>6276.1962973842092</v>
      </c>
      <c r="Z349" s="21">
        <f t="shared" si="88"/>
        <v>5946.9833475948772</v>
      </c>
      <c r="AA349" s="21">
        <f t="shared" si="88"/>
        <v>6871.0732982668032</v>
      </c>
      <c r="AB349" s="21">
        <f t="shared" si="88"/>
        <v>7500.6963696098655</v>
      </c>
      <c r="AC349" s="21">
        <f t="shared" si="88"/>
        <v>7618.6142236300639</v>
      </c>
      <c r="AD349" s="21">
        <f t="shared" si="88"/>
        <v>7882.807277888649</v>
      </c>
      <c r="AE349" s="21">
        <f t="shared" si="88"/>
        <v>8528.4440109341958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741.99756843902549</v>
      </c>
      <c r="D350" s="21">
        <f t="shared" si="89"/>
        <v>948.2591150508581</v>
      </c>
      <c r="E350" s="21">
        <f t="shared" si="89"/>
        <v>923.13531044875845</v>
      </c>
      <c r="F350" s="21">
        <f t="shared" si="89"/>
        <v>1125.1840871542099</v>
      </c>
      <c r="G350" s="21">
        <f t="shared" si="89"/>
        <v>1079.7085035098555</v>
      </c>
      <c r="H350" s="21">
        <f t="shared" si="89"/>
        <v>1600.4527311132631</v>
      </c>
      <c r="I350" s="21">
        <f t="shared" si="89"/>
        <v>1345.8123296963206</v>
      </c>
      <c r="J350" s="21">
        <f t="shared" si="89"/>
        <v>1683.9617637816273</v>
      </c>
      <c r="K350" s="21">
        <f t="shared" si="89"/>
        <v>1393.8903604722957</v>
      </c>
      <c r="L350" s="21">
        <f t="shared" si="89"/>
        <v>1071.6782068246953</v>
      </c>
      <c r="M350" s="21">
        <f t="shared" si="89"/>
        <v>1196.3815368274559</v>
      </c>
      <c r="N350" s="21">
        <f t="shared" si="89"/>
        <v>1445.4465474035433</v>
      </c>
      <c r="O350" s="21">
        <f t="shared" si="89"/>
        <v>1169.8952987982061</v>
      </c>
      <c r="P350" s="21">
        <f t="shared" si="89"/>
        <v>1029.2069659332392</v>
      </c>
      <c r="Q350" s="21">
        <f t="shared" si="89"/>
        <v>2162.2032301621962</v>
      </c>
      <c r="R350" s="21">
        <f t="shared" si="89"/>
        <v>1886.3940088195322</v>
      </c>
      <c r="S350" s="21">
        <f t="shared" si="89"/>
        <v>1956.1964482743977</v>
      </c>
      <c r="T350" s="21">
        <f t="shared" si="89"/>
        <v>1815.1965081332364</v>
      </c>
      <c r="U350" s="21">
        <f t="shared" si="89"/>
        <v>2500.1098047192213</v>
      </c>
      <c r="V350" s="21">
        <f t="shared" si="89"/>
        <v>2960.5970636552106</v>
      </c>
      <c r="W350" s="21">
        <f t="shared" si="89"/>
        <v>2320.9223935725199</v>
      </c>
      <c r="X350" s="21">
        <f t="shared" si="89"/>
        <v>2043.2270567623136</v>
      </c>
      <c r="Y350" s="21">
        <f t="shared" si="89"/>
        <v>2225.4347836957686</v>
      </c>
      <c r="Z350" s="21">
        <f t="shared" si="89"/>
        <v>1806.2520491188063</v>
      </c>
      <c r="AA350" s="21">
        <f t="shared" si="89"/>
        <v>2315.5744123287418</v>
      </c>
      <c r="AB350" s="21">
        <f t="shared" si="89"/>
        <v>2551.2171004346528</v>
      </c>
      <c r="AC350" s="21">
        <f t="shared" si="89"/>
        <v>2909.2531657823811</v>
      </c>
      <c r="AD350" s="21">
        <f t="shared" si="89"/>
        <v>3575.5998810120759</v>
      </c>
      <c r="AE350" s="21">
        <f t="shared" si="89"/>
        <v>4109.6028940261085</v>
      </c>
    </row>
    <row r="351" spans="1:31" x14ac:dyDescent="0.2">
      <c r="A351" s="9" t="s">
        <v>610</v>
      </c>
      <c r="B351" s="4" t="s">
        <v>611</v>
      </c>
      <c r="C351" s="35">
        <v>43.93793038379534</v>
      </c>
      <c r="D351" s="35">
        <v>46.628476276186895</v>
      </c>
      <c r="E351" s="35">
        <v>57.423046425899187</v>
      </c>
      <c r="F351" s="35">
        <v>59.959858551774374</v>
      </c>
      <c r="G351" s="35">
        <v>65.616031289444052</v>
      </c>
      <c r="H351" s="35">
        <v>296.92319422048865</v>
      </c>
      <c r="I351" s="35">
        <v>209.31859318078835</v>
      </c>
      <c r="J351" s="35">
        <v>249.71560860321765</v>
      </c>
      <c r="K351" s="35">
        <v>165.43761938788865</v>
      </c>
      <c r="L351" s="35">
        <v>157.83025594170041</v>
      </c>
      <c r="M351" s="35">
        <v>310.41274299744987</v>
      </c>
      <c r="N351" s="35">
        <v>323.58739747179567</v>
      </c>
      <c r="O351" s="35">
        <v>281.17767424804873</v>
      </c>
      <c r="P351" s="35">
        <v>228.45068568186767</v>
      </c>
      <c r="Q351" s="35">
        <v>525.31150467308441</v>
      </c>
      <c r="R351" s="35">
        <v>396.36601014477645</v>
      </c>
      <c r="S351" s="35">
        <v>373.00185894279588</v>
      </c>
      <c r="T351" s="35">
        <v>300.67275409752716</v>
      </c>
      <c r="U351" s="35">
        <v>560.62676497013456</v>
      </c>
      <c r="V351" s="35">
        <v>1062.489191246889</v>
      </c>
      <c r="W351" s="35">
        <v>282.04440032314824</v>
      </c>
      <c r="X351" s="35">
        <v>450.79209018269705</v>
      </c>
      <c r="Y351" s="35">
        <v>574.45499565977377</v>
      </c>
      <c r="Z351" s="35">
        <v>395.7951047289439</v>
      </c>
      <c r="AA351" s="35">
        <v>983.31636463736106</v>
      </c>
      <c r="AB351" s="35">
        <v>868.91387360695046</v>
      </c>
      <c r="AC351" s="35">
        <v>953.9580897086812</v>
      </c>
      <c r="AD351" s="35">
        <v>534.34157769111528</v>
      </c>
      <c r="AE351" s="35">
        <v>900.30582900184197</v>
      </c>
    </row>
    <row r="352" spans="1:31" x14ac:dyDescent="0.2">
      <c r="A352" s="9" t="s">
        <v>612</v>
      </c>
      <c r="B352" s="4" t="s">
        <v>613</v>
      </c>
      <c r="C352" s="35">
        <v>13.49001817294041</v>
      </c>
      <c r="D352" s="35">
        <v>30.614986899566798</v>
      </c>
      <c r="E352" s="35">
        <v>21.348736698173067</v>
      </c>
      <c r="F352" s="35">
        <v>20.342351549717897</v>
      </c>
      <c r="G352" s="35">
        <v>22.633109352670047</v>
      </c>
      <c r="H352" s="35">
        <v>25.972478254362183</v>
      </c>
      <c r="I352" s="35">
        <v>145.96525160020917</v>
      </c>
      <c r="J352" s="35">
        <v>230.96613837438443</v>
      </c>
      <c r="K352" s="35">
        <v>118.804154681969</v>
      </c>
      <c r="L352" s="35">
        <v>147.93381451017922</v>
      </c>
      <c r="M352" s="35">
        <v>294.27595139818715</v>
      </c>
      <c r="N352" s="35">
        <v>621.68668915394392</v>
      </c>
      <c r="O352" s="35">
        <v>542.83468008743273</v>
      </c>
      <c r="P352" s="35">
        <v>544.91849843709656</v>
      </c>
      <c r="Q352" s="35">
        <v>1396.3507708590676</v>
      </c>
      <c r="R352" s="35">
        <v>1249.4565604149263</v>
      </c>
      <c r="S352" s="35">
        <v>1365.5499071552974</v>
      </c>
      <c r="T352" s="35">
        <v>1303.8352294168567</v>
      </c>
      <c r="U352" s="35">
        <v>1653.3349550290538</v>
      </c>
      <c r="V352" s="35">
        <v>1657.9933874821897</v>
      </c>
      <c r="W352" s="35">
        <v>1788.5487426574593</v>
      </c>
      <c r="X352" s="35">
        <v>1406.5826946861864</v>
      </c>
      <c r="Y352" s="35">
        <v>1412.1149497606195</v>
      </c>
      <c r="Z352" s="35">
        <v>1250.4734037042067</v>
      </c>
      <c r="AA352" s="35">
        <v>1196.2592588352131</v>
      </c>
      <c r="AB352" s="35">
        <v>1441.3063626297139</v>
      </c>
      <c r="AC352" s="35">
        <v>1771.8945911088365</v>
      </c>
      <c r="AD352" s="35">
        <v>2849.4272739794869</v>
      </c>
      <c r="AE352" s="35">
        <v>3043.3897259687888</v>
      </c>
    </row>
    <row r="353" spans="1:31" x14ac:dyDescent="0.2">
      <c r="A353" s="9" t="s">
        <v>614</v>
      </c>
      <c r="B353" s="4" t="s">
        <v>615</v>
      </c>
      <c r="C353" s="35">
        <v>4.0312239258301457</v>
      </c>
      <c r="D353" s="35">
        <v>6.0116319784302563</v>
      </c>
      <c r="E353" s="35">
        <v>6.2851453738694412</v>
      </c>
      <c r="F353" s="35">
        <v>4.8838792654271463</v>
      </c>
      <c r="G353" s="35">
        <v>5.9727849187913638</v>
      </c>
      <c r="H353" s="35">
        <v>6.0190687549849837</v>
      </c>
      <c r="I353" s="35">
        <v>4.9732552222110238</v>
      </c>
      <c r="J353" s="35">
        <v>6.477163102910211</v>
      </c>
      <c r="K353" s="35">
        <v>4.9979256790459168</v>
      </c>
      <c r="L353" s="35">
        <v>7.1120610715038719</v>
      </c>
      <c r="M353" s="35">
        <v>6.613108011921752</v>
      </c>
      <c r="N353" s="35">
        <v>7.1714602452636482</v>
      </c>
      <c r="O353" s="35">
        <v>6.3557115922960552</v>
      </c>
      <c r="P353" s="35">
        <v>6.3992709863865578</v>
      </c>
      <c r="Q353" s="35">
        <v>9.1672724835921287</v>
      </c>
      <c r="R353" s="35">
        <v>13.162856905166411</v>
      </c>
      <c r="S353" s="35">
        <v>14.996311401884835</v>
      </c>
      <c r="T353" s="35">
        <v>13.751471367563752</v>
      </c>
      <c r="U353" s="35">
        <v>56.268798458381383</v>
      </c>
      <c r="V353" s="35">
        <v>55.669175729219795</v>
      </c>
      <c r="W353" s="35">
        <v>86.475003391832047</v>
      </c>
      <c r="X353" s="35">
        <v>14.42056009431</v>
      </c>
      <c r="Y353" s="35">
        <v>107.92201355615764</v>
      </c>
      <c r="Z353" s="35">
        <v>57.026305043400619</v>
      </c>
      <c r="AA353" s="35">
        <v>56.255361534478595</v>
      </c>
      <c r="AB353" s="35">
        <v>83.193034728577899</v>
      </c>
      <c r="AC353" s="35">
        <v>54.456493346993852</v>
      </c>
      <c r="AD353" s="35">
        <v>101.96441742076232</v>
      </c>
      <c r="AE353" s="35">
        <v>60.059690614453345</v>
      </c>
    </row>
    <row r="354" spans="1:31" x14ac:dyDescent="0.2">
      <c r="A354" s="9" t="s">
        <v>616</v>
      </c>
      <c r="B354" s="4" t="s">
        <v>617</v>
      </c>
      <c r="C354" s="35">
        <v>680.53839595645957</v>
      </c>
      <c r="D354" s="35">
        <v>865.00401989667421</v>
      </c>
      <c r="E354" s="35">
        <v>838.07838195081672</v>
      </c>
      <c r="F354" s="35">
        <v>1039.9979977872904</v>
      </c>
      <c r="G354" s="35">
        <v>985.48657794894996</v>
      </c>
      <c r="H354" s="35">
        <v>1271.5379898834274</v>
      </c>
      <c r="I354" s="35">
        <v>985.5552296931121</v>
      </c>
      <c r="J354" s="35">
        <v>1196.8028537011151</v>
      </c>
      <c r="K354" s="35">
        <v>1104.6506607233921</v>
      </c>
      <c r="L354" s="35">
        <v>758.80207530131179</v>
      </c>
      <c r="M354" s="35">
        <v>585.07973441989714</v>
      </c>
      <c r="N354" s="35">
        <v>493.0010005325401</v>
      </c>
      <c r="O354" s="35">
        <v>339.52723287042875</v>
      </c>
      <c r="P354" s="35">
        <v>249.43851082788845</v>
      </c>
      <c r="Q354" s="35">
        <v>231.37368214645238</v>
      </c>
      <c r="R354" s="35">
        <v>227.40858135466308</v>
      </c>
      <c r="S354" s="35">
        <v>202.64837077441931</v>
      </c>
      <c r="T354" s="35">
        <v>196.93705325128889</v>
      </c>
      <c r="U354" s="35">
        <v>229.87928626165166</v>
      </c>
      <c r="V354" s="35">
        <v>184.44530919691212</v>
      </c>
      <c r="W354" s="35">
        <v>163.8542472000799</v>
      </c>
      <c r="X354" s="35">
        <v>171.43171179911988</v>
      </c>
      <c r="Y354" s="35">
        <v>130.9428247192177</v>
      </c>
      <c r="Z354" s="35">
        <v>102.95723564225493</v>
      </c>
      <c r="AA354" s="35">
        <v>79.743427321688912</v>
      </c>
      <c r="AB354" s="35">
        <v>157.8038294694106</v>
      </c>
      <c r="AC354" s="35">
        <v>128.9439916178699</v>
      </c>
      <c r="AD354" s="35">
        <v>89.86661192071135</v>
      </c>
      <c r="AE354" s="35">
        <v>105.8476484410247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1331.374262309736</v>
      </c>
      <c r="D355" s="21">
        <f t="shared" si="90"/>
        <v>1488.8407112201071</v>
      </c>
      <c r="E355" s="21">
        <f t="shared" si="90"/>
        <v>1651.3969138290972</v>
      </c>
      <c r="F355" s="21">
        <f t="shared" si="90"/>
        <v>1530.6995476725408</v>
      </c>
      <c r="G355" s="21">
        <f t="shared" si="90"/>
        <v>1605.5013761674145</v>
      </c>
      <c r="H355" s="21">
        <f t="shared" si="90"/>
        <v>1716.7212699196459</v>
      </c>
      <c r="I355" s="21">
        <f t="shared" si="90"/>
        <v>1840.3847339212598</v>
      </c>
      <c r="J355" s="21">
        <f t="shared" si="90"/>
        <v>1832.1533736293557</v>
      </c>
      <c r="K355" s="21">
        <f t="shared" si="90"/>
        <v>1966.6808291462964</v>
      </c>
      <c r="L355" s="21">
        <f t="shared" si="90"/>
        <v>2038.1479914248332</v>
      </c>
      <c r="M355" s="21">
        <f t="shared" si="90"/>
        <v>2129.0439721322359</v>
      </c>
      <c r="N355" s="21">
        <f t="shared" si="90"/>
        <v>2124.8493130495808</v>
      </c>
      <c r="O355" s="21">
        <f t="shared" si="90"/>
        <v>2158.8278067065671</v>
      </c>
      <c r="P355" s="21">
        <f t="shared" si="90"/>
        <v>2043.0973381248691</v>
      </c>
      <c r="Q355" s="21">
        <f t="shared" si="90"/>
        <v>2157.5992454689695</v>
      </c>
      <c r="R355" s="21">
        <f t="shared" si="90"/>
        <v>2301.3233593930699</v>
      </c>
      <c r="S355" s="21">
        <f t="shared" si="90"/>
        <v>2367.2619961024175</v>
      </c>
      <c r="T355" s="21">
        <f t="shared" si="90"/>
        <v>2494.2601263203678</v>
      </c>
      <c r="U355" s="21">
        <f t="shared" si="90"/>
        <v>2559.0579561662316</v>
      </c>
      <c r="V355" s="21">
        <f t="shared" si="90"/>
        <v>3419.5524716402761</v>
      </c>
      <c r="W355" s="21">
        <f t="shared" si="90"/>
        <v>2959.5334785193372</v>
      </c>
      <c r="X355" s="21">
        <f t="shared" si="90"/>
        <v>3842.6289446702895</v>
      </c>
      <c r="Y355" s="21">
        <f t="shared" si="90"/>
        <v>3932.2853635570605</v>
      </c>
      <c r="Z355" s="21">
        <f t="shared" si="90"/>
        <v>3996.5993857669359</v>
      </c>
      <c r="AA355" s="21">
        <f t="shared" si="90"/>
        <v>4085.3849270241399</v>
      </c>
      <c r="AB355" s="21">
        <f t="shared" si="90"/>
        <v>4163.4132737710679</v>
      </c>
      <c r="AC355" s="21">
        <f t="shared" si="90"/>
        <v>4231.0132046002009</v>
      </c>
      <c r="AD355" s="21">
        <f t="shared" si="90"/>
        <v>4295.1992788180269</v>
      </c>
      <c r="AE355" s="21">
        <f t="shared" si="90"/>
        <v>4324.1278536127902</v>
      </c>
    </row>
    <row r="356" spans="1:31" x14ac:dyDescent="0.2">
      <c r="A356" s="9" t="s">
        <v>800</v>
      </c>
      <c r="B356" s="4" t="s">
        <v>801</v>
      </c>
      <c r="C356" s="35">
        <v>807.74501075214016</v>
      </c>
      <c r="D356" s="35">
        <v>903.27993437876091</v>
      </c>
      <c r="E356" s="35">
        <v>1001.9028125140442</v>
      </c>
      <c r="F356" s="35">
        <v>928.67569818276115</v>
      </c>
      <c r="G356" s="35">
        <v>974.05798134110501</v>
      </c>
      <c r="H356" s="35">
        <v>1041.5351114148782</v>
      </c>
      <c r="I356" s="35">
        <v>1116.561757856382</v>
      </c>
      <c r="J356" s="35">
        <v>1111.567790047545</v>
      </c>
      <c r="K356" s="35">
        <v>1193.1856221471935</v>
      </c>
      <c r="L356" s="35">
        <v>1236.5447626964135</v>
      </c>
      <c r="M356" s="35">
        <v>1291.6913709735279</v>
      </c>
      <c r="N356" s="35">
        <v>1289.14647053363</v>
      </c>
      <c r="O356" s="35">
        <v>1309.761228908701</v>
      </c>
      <c r="P356" s="35">
        <v>1239.5475322531126</v>
      </c>
      <c r="Q356" s="35">
        <v>1309.0158605790239</v>
      </c>
      <c r="R356" s="35">
        <v>1396.2133070322561</v>
      </c>
      <c r="S356" s="35">
        <v>1436.2182900979287</v>
      </c>
      <c r="T356" s="35">
        <v>1513.2680791485559</v>
      </c>
      <c r="U356" s="35">
        <v>1552.5809344795284</v>
      </c>
      <c r="V356" s="35">
        <v>2074.6431158889195</v>
      </c>
      <c r="W356" s="35">
        <v>1795.5495078301092</v>
      </c>
      <c r="X356" s="35">
        <v>3201.8625741905844</v>
      </c>
      <c r="Y356" s="35">
        <v>3223.7737967640523</v>
      </c>
      <c r="Z356" s="35">
        <v>3279.7418550644293</v>
      </c>
      <c r="AA356" s="35">
        <v>3280.8494401077378</v>
      </c>
      <c r="AB356" s="35">
        <v>3214.9804763108637</v>
      </c>
      <c r="AC356" s="35">
        <v>3268.9387734380925</v>
      </c>
      <c r="AD356" s="35">
        <v>3388.954855409052</v>
      </c>
      <c r="AE356" s="35">
        <v>3410.8995531509727</v>
      </c>
    </row>
    <row r="357" spans="1:31" x14ac:dyDescent="0.2">
      <c r="A357" s="9" t="s">
        <v>802</v>
      </c>
      <c r="B357" s="4" t="s">
        <v>803</v>
      </c>
      <c r="C357" s="35">
        <v>523.62925155759569</v>
      </c>
      <c r="D357" s="35">
        <v>585.5607768413463</v>
      </c>
      <c r="E357" s="35">
        <v>649.49410131505306</v>
      </c>
      <c r="F357" s="35">
        <v>602.02384948977965</v>
      </c>
      <c r="G357" s="35">
        <v>631.4433948263096</v>
      </c>
      <c r="H357" s="35">
        <v>675.18615850476772</v>
      </c>
      <c r="I357" s="35">
        <v>723.82297606487782</v>
      </c>
      <c r="J357" s="35">
        <v>720.58558358181062</v>
      </c>
      <c r="K357" s="35">
        <v>773.49520699910295</v>
      </c>
      <c r="L357" s="35">
        <v>801.60322872841971</v>
      </c>
      <c r="M357" s="35">
        <v>837.35260115870801</v>
      </c>
      <c r="N357" s="35">
        <v>835.70284251595092</v>
      </c>
      <c r="O357" s="35">
        <v>849.06657779786599</v>
      </c>
      <c r="P357" s="35">
        <v>803.54980587175646</v>
      </c>
      <c r="Q357" s="35">
        <v>848.58338488994548</v>
      </c>
      <c r="R357" s="35">
        <v>905.11005236081405</v>
      </c>
      <c r="S357" s="35">
        <v>931.04370600448885</v>
      </c>
      <c r="T357" s="35">
        <v>980.99204717181169</v>
      </c>
      <c r="U357" s="35">
        <v>1006.4770216867032</v>
      </c>
      <c r="V357" s="35">
        <v>1344.9093557513563</v>
      </c>
      <c r="W357" s="35">
        <v>1163.983970689228</v>
      </c>
      <c r="X357" s="35">
        <v>640.76637047970496</v>
      </c>
      <c r="Y357" s="35">
        <v>708.511566793008</v>
      </c>
      <c r="Z357" s="35">
        <v>716.85753070250678</v>
      </c>
      <c r="AA357" s="35">
        <v>804.53548691640231</v>
      </c>
      <c r="AB357" s="35">
        <v>948.4327974602038</v>
      </c>
      <c r="AC357" s="35">
        <v>962.07443116210834</v>
      </c>
      <c r="AD357" s="35">
        <v>906.24442340897497</v>
      </c>
      <c r="AE357" s="35">
        <v>913.22830046181741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148.49689686163501</v>
      </c>
      <c r="D358" s="21">
        <f t="shared" si="91"/>
        <v>26.616306175873959</v>
      </c>
      <c r="E358" s="21">
        <f t="shared" si="91"/>
        <v>40.39059379801801</v>
      </c>
      <c r="F358" s="21">
        <f t="shared" si="91"/>
        <v>32.024943674789171</v>
      </c>
      <c r="G358" s="21">
        <f t="shared" si="91"/>
        <v>116.66332155926005</v>
      </c>
      <c r="H358" s="21">
        <f t="shared" si="91"/>
        <v>98.000761701682066</v>
      </c>
      <c r="I358" s="21">
        <f t="shared" si="91"/>
        <v>4157.0731617530219</v>
      </c>
      <c r="J358" s="21">
        <f t="shared" si="91"/>
        <v>194.2982563611277</v>
      </c>
      <c r="K358" s="21">
        <f t="shared" si="91"/>
        <v>14316.317782122027</v>
      </c>
      <c r="L358" s="21">
        <f t="shared" si="91"/>
        <v>520.41012682801079</v>
      </c>
      <c r="M358" s="21">
        <f t="shared" si="91"/>
        <v>6.7365303598913977</v>
      </c>
      <c r="N358" s="21">
        <f t="shared" si="91"/>
        <v>4.2019651049920732</v>
      </c>
      <c r="O358" s="21">
        <f t="shared" si="91"/>
        <v>1131.9238253138431</v>
      </c>
      <c r="P358" s="21">
        <f t="shared" si="91"/>
        <v>12.601757413993623</v>
      </c>
      <c r="Q358" s="21">
        <f t="shared" si="91"/>
        <v>41.3299833080846</v>
      </c>
      <c r="R358" s="21">
        <f t="shared" si="91"/>
        <v>20.568805378078984</v>
      </c>
      <c r="S358" s="21">
        <f t="shared" si="91"/>
        <v>93.641469729581672</v>
      </c>
      <c r="T358" s="21">
        <f t="shared" si="91"/>
        <v>28.390220512612011</v>
      </c>
      <c r="U358" s="21">
        <f t="shared" si="91"/>
        <v>1877.4479724260818</v>
      </c>
      <c r="V358" s="21">
        <f t="shared" si="91"/>
        <v>251.57696228730504</v>
      </c>
      <c r="W358" s="21">
        <f t="shared" si="91"/>
        <v>0.34596645746294186</v>
      </c>
      <c r="X358" s="21">
        <f t="shared" si="91"/>
        <v>7.5744739556417189</v>
      </c>
      <c r="Y358" s="21">
        <f t="shared" si="91"/>
        <v>118.47615013138086</v>
      </c>
      <c r="Z358" s="21">
        <f t="shared" si="91"/>
        <v>144.13191270913444</v>
      </c>
      <c r="AA358" s="21">
        <f t="shared" si="91"/>
        <v>470.11395891392215</v>
      </c>
      <c r="AB358" s="21">
        <f t="shared" si="91"/>
        <v>786.0659954041447</v>
      </c>
      <c r="AC358" s="21">
        <f t="shared" si="91"/>
        <v>478.34785324748208</v>
      </c>
      <c r="AD358" s="21">
        <f t="shared" si="91"/>
        <v>12.008118058545342</v>
      </c>
      <c r="AE358" s="21">
        <f t="shared" si="91"/>
        <v>94.713263295295718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148.49689686163501</v>
      </c>
      <c r="D359" s="21">
        <f t="shared" si="92"/>
        <v>26.616306175873959</v>
      </c>
      <c r="E359" s="21">
        <f t="shared" si="92"/>
        <v>40.39059379801801</v>
      </c>
      <c r="F359" s="21">
        <f t="shared" si="92"/>
        <v>32.024943674789171</v>
      </c>
      <c r="G359" s="21">
        <f t="shared" si="92"/>
        <v>116.66332155926005</v>
      </c>
      <c r="H359" s="21">
        <f t="shared" si="92"/>
        <v>98.000761701682066</v>
      </c>
      <c r="I359" s="21">
        <f t="shared" si="92"/>
        <v>4157.0731617530219</v>
      </c>
      <c r="J359" s="21">
        <f t="shared" si="92"/>
        <v>194.2982563611277</v>
      </c>
      <c r="K359" s="21">
        <f t="shared" si="92"/>
        <v>14316.317782122027</v>
      </c>
      <c r="L359" s="21">
        <f t="shared" si="92"/>
        <v>520.41012682801079</v>
      </c>
      <c r="M359" s="21">
        <f t="shared" si="92"/>
        <v>6.7365303598913977</v>
      </c>
      <c r="N359" s="21">
        <f t="shared" si="92"/>
        <v>4.2019651049920732</v>
      </c>
      <c r="O359" s="21">
        <f t="shared" si="92"/>
        <v>1131.9238253138431</v>
      </c>
      <c r="P359" s="21">
        <f t="shared" si="92"/>
        <v>12.601757413993623</v>
      </c>
      <c r="Q359" s="21">
        <f t="shared" si="92"/>
        <v>41.3299833080846</v>
      </c>
      <c r="R359" s="21">
        <f t="shared" si="92"/>
        <v>20.568805378078984</v>
      </c>
      <c r="S359" s="21">
        <f t="shared" si="92"/>
        <v>93.641469729581672</v>
      </c>
      <c r="T359" s="21">
        <f t="shared" si="92"/>
        <v>28.390220512612011</v>
      </c>
      <c r="U359" s="21">
        <f t="shared" si="92"/>
        <v>1877.4479724260818</v>
      </c>
      <c r="V359" s="21">
        <f t="shared" si="92"/>
        <v>251.57696228730504</v>
      </c>
      <c r="W359" s="21">
        <f t="shared" si="92"/>
        <v>0.34596645746294186</v>
      </c>
      <c r="X359" s="21">
        <f t="shared" si="92"/>
        <v>7.5744739556417189</v>
      </c>
      <c r="Y359" s="21">
        <f t="shared" si="92"/>
        <v>118.47615013138086</v>
      </c>
      <c r="Z359" s="21">
        <f t="shared" si="92"/>
        <v>144.13191270913444</v>
      </c>
      <c r="AA359" s="21">
        <f t="shared" si="92"/>
        <v>470.11395891392215</v>
      </c>
      <c r="AB359" s="21">
        <f t="shared" si="92"/>
        <v>786.0659954041447</v>
      </c>
      <c r="AC359" s="21">
        <f t="shared" si="92"/>
        <v>478.34785324748208</v>
      </c>
      <c r="AD359" s="21">
        <f t="shared" si="92"/>
        <v>12.008118058545342</v>
      </c>
      <c r="AE359" s="21">
        <f t="shared" si="92"/>
        <v>94.713263295295718</v>
      </c>
    </row>
    <row r="360" spans="1:31" x14ac:dyDescent="0.2">
      <c r="A360" s="9" t="s">
        <v>624</v>
      </c>
      <c r="B360" s="4" t="s">
        <v>556</v>
      </c>
      <c r="C360" s="35">
        <v>148.18029152466607</v>
      </c>
      <c r="D360" s="35">
        <v>24.149358976315998</v>
      </c>
      <c r="E360" s="35">
        <v>39.343969247905576</v>
      </c>
      <c r="F360" s="35">
        <v>29.031776974247521</v>
      </c>
      <c r="G360" s="35">
        <v>112.44011600976287</v>
      </c>
      <c r="H360" s="35">
        <v>96.938986222608094</v>
      </c>
      <c r="I360" s="35">
        <v>4153.0329163929973</v>
      </c>
      <c r="J360" s="35">
        <v>191.68416848381375</v>
      </c>
      <c r="K360" s="35">
        <v>14257.37868539651</v>
      </c>
      <c r="L360" s="35">
        <v>471.24310322995012</v>
      </c>
      <c r="M360" s="35">
        <v>6.4369098268693588</v>
      </c>
      <c r="N360" s="35">
        <v>4.0942249579067003</v>
      </c>
      <c r="O360" s="35">
        <v>1117.4168939929646</v>
      </c>
      <c r="P360" s="35">
        <v>12.019943860378499</v>
      </c>
      <c r="Q360" s="35">
        <v>39.803748521253397</v>
      </c>
      <c r="R360" s="35">
        <v>18.080272568124894</v>
      </c>
      <c r="S360" s="35">
        <v>90.795459360636841</v>
      </c>
      <c r="T360" s="35">
        <v>22.835703909607975</v>
      </c>
      <c r="U360" s="35">
        <v>1853.9745321957132</v>
      </c>
      <c r="V360" s="35">
        <v>241.88330743294995</v>
      </c>
      <c r="W360" s="35">
        <v>0.27586756400868684</v>
      </c>
      <c r="X360" s="35">
        <v>3.5213524240294438</v>
      </c>
      <c r="Y360" s="35">
        <v>114.85428086426545</v>
      </c>
      <c r="Z360" s="35">
        <v>139.47763610898829</v>
      </c>
      <c r="AA360" s="35">
        <v>464.62070501526961</v>
      </c>
      <c r="AB360" s="35">
        <v>725.85816568337088</v>
      </c>
      <c r="AC360" s="35">
        <v>440.50104491653923</v>
      </c>
      <c r="AD360" s="35">
        <v>7.596273385904194</v>
      </c>
      <c r="AE360" s="35">
        <v>35.534325414517454</v>
      </c>
    </row>
    <row r="361" spans="1:31" x14ac:dyDescent="0.2">
      <c r="A361" s="9" t="s">
        <v>625</v>
      </c>
      <c r="B361" s="4" t="s">
        <v>592</v>
      </c>
      <c r="C361" s="35">
        <v>0.3166053369689249</v>
      </c>
      <c r="D361" s="35">
        <v>2.466947199557961</v>
      </c>
      <c r="E361" s="35">
        <v>1.0466245501124356</v>
      </c>
      <c r="F361" s="35">
        <v>2.9931667005416513</v>
      </c>
      <c r="G361" s="35">
        <v>4.2232055494971767</v>
      </c>
      <c r="H361" s="35">
        <v>1.0617754790739702</v>
      </c>
      <c r="I361" s="35">
        <v>4.0402453600244037</v>
      </c>
      <c r="J361" s="35">
        <v>2.614087877313958</v>
      </c>
      <c r="K361" s="35">
        <v>58.939096725517103</v>
      </c>
      <c r="L361" s="35">
        <v>49.167023598060688</v>
      </c>
      <c r="M361" s="35">
        <v>0.29962053302203862</v>
      </c>
      <c r="N361" s="35">
        <v>0.10774014708537313</v>
      </c>
      <c r="O361" s="35">
        <v>14.506931320878479</v>
      </c>
      <c r="P361" s="35">
        <v>0.5818135536151241</v>
      </c>
      <c r="Q361" s="35">
        <v>1.5262347868312007</v>
      </c>
      <c r="R361" s="35">
        <v>2.4885328099540898</v>
      </c>
      <c r="S361" s="35">
        <v>2.8460103689448299</v>
      </c>
      <c r="T361" s="35">
        <v>5.5545166030040356</v>
      </c>
      <c r="U361" s="35">
        <v>23.473440230368702</v>
      </c>
      <c r="V361" s="35">
        <v>9.6936548543550742</v>
      </c>
      <c r="W361" s="35">
        <v>7.009889345425499E-2</v>
      </c>
      <c r="X361" s="35">
        <v>4.0531215316122751</v>
      </c>
      <c r="Y361" s="35">
        <v>3.6218692671154158</v>
      </c>
      <c r="Z361" s="35">
        <v>4.6542766001461411</v>
      </c>
      <c r="AA361" s="35">
        <v>5.4932538986525579</v>
      </c>
      <c r="AB361" s="35">
        <v>60.207829720773823</v>
      </c>
      <c r="AC361" s="35">
        <v>37.846808330942864</v>
      </c>
      <c r="AD361" s="35">
        <v>4.4118446726411475</v>
      </c>
      <c r="AE361" s="35">
        <v>59.178937880778271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277.34056502291651</v>
      </c>
      <c r="D364" s="21">
        <f t="shared" si="93"/>
        <v>277.9228109284316</v>
      </c>
      <c r="E364" s="21">
        <f t="shared" si="93"/>
        <v>278.59791050925196</v>
      </c>
      <c r="F364" s="21">
        <f t="shared" si="93"/>
        <v>279.12314085605516</v>
      </c>
      <c r="G364" s="21">
        <f t="shared" si="93"/>
        <v>279.81165777023472</v>
      </c>
      <c r="H364" s="21">
        <f t="shared" si="93"/>
        <v>279.95922630285168</v>
      </c>
      <c r="I364" s="21">
        <f t="shared" si="93"/>
        <v>280.05882445722807</v>
      </c>
      <c r="J364" s="21">
        <f t="shared" si="93"/>
        <v>280.32142302056747</v>
      </c>
      <c r="K364" s="21">
        <f t="shared" si="93"/>
        <v>280.79347323194099</v>
      </c>
      <c r="L364" s="21">
        <f t="shared" si="93"/>
        <v>280.26111125742955</v>
      </c>
      <c r="M364" s="21">
        <f t="shared" si="93"/>
        <v>280.50545231415151</v>
      </c>
      <c r="N364" s="21">
        <f t="shared" si="93"/>
        <v>280.63785440828576</v>
      </c>
      <c r="O364" s="21">
        <f t="shared" si="93"/>
        <v>331.60443709419496</v>
      </c>
      <c r="P364" s="21">
        <f t="shared" si="93"/>
        <v>330.95814059961828</v>
      </c>
      <c r="Q364" s="21">
        <f t="shared" si="93"/>
        <v>333.10360931071017</v>
      </c>
      <c r="R364" s="21">
        <f t="shared" si="93"/>
        <v>333.5877856192489</v>
      </c>
      <c r="S364" s="21">
        <f t="shared" si="93"/>
        <v>334.48833288658352</v>
      </c>
      <c r="T364" s="21">
        <f t="shared" si="93"/>
        <v>335.57635267425826</v>
      </c>
      <c r="U364" s="21">
        <f t="shared" si="93"/>
        <v>451.61542498229761</v>
      </c>
      <c r="V364" s="21">
        <f t="shared" si="93"/>
        <v>451.85616088708258</v>
      </c>
      <c r="W364" s="21">
        <f t="shared" si="93"/>
        <v>451.56091139867101</v>
      </c>
      <c r="X364" s="21">
        <f t="shared" si="93"/>
        <v>452.02121669126956</v>
      </c>
      <c r="Y364" s="21">
        <f t="shared" si="93"/>
        <v>452.29178301029469</v>
      </c>
      <c r="Z364" s="21">
        <f t="shared" si="93"/>
        <v>452.16642741408066</v>
      </c>
      <c r="AA364" s="21">
        <f t="shared" si="93"/>
        <v>29.171270156592634</v>
      </c>
      <c r="AB364" s="21">
        <f t="shared" si="93"/>
        <v>29.148405254347892</v>
      </c>
      <c r="AC364" s="21">
        <f t="shared" si="93"/>
        <v>28.587492224313195</v>
      </c>
      <c r="AD364" s="21">
        <f t="shared" si="93"/>
        <v>34.176354069666402</v>
      </c>
      <c r="AE364" s="21">
        <f t="shared" si="93"/>
        <v>33.43509232636471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277.34056502291651</v>
      </c>
      <c r="D366" s="35">
        <v>277.9228109284316</v>
      </c>
      <c r="E366" s="35">
        <v>278.59791050925196</v>
      </c>
      <c r="F366" s="35">
        <v>279.12314085605516</v>
      </c>
      <c r="G366" s="35">
        <v>279.81165777023472</v>
      </c>
      <c r="H366" s="35">
        <v>279.95922630285168</v>
      </c>
      <c r="I366" s="35">
        <v>280.05882445722807</v>
      </c>
      <c r="J366" s="35">
        <v>280.32142302056747</v>
      </c>
      <c r="K366" s="35">
        <v>280.79347323194099</v>
      </c>
      <c r="L366" s="35">
        <v>280.26111125742955</v>
      </c>
      <c r="M366" s="35">
        <v>280.50545231415151</v>
      </c>
      <c r="N366" s="35">
        <v>280.63785440828576</v>
      </c>
      <c r="O366" s="35">
        <v>331.60443709419496</v>
      </c>
      <c r="P366" s="35">
        <v>330.95814059961828</v>
      </c>
      <c r="Q366" s="35">
        <v>333.10360931071017</v>
      </c>
      <c r="R366" s="35">
        <v>333.5877856192489</v>
      </c>
      <c r="S366" s="35">
        <v>334.48833288658352</v>
      </c>
      <c r="T366" s="35">
        <v>335.57635267425826</v>
      </c>
      <c r="U366" s="35">
        <v>451.61542498229761</v>
      </c>
      <c r="V366" s="35">
        <v>451.85616088708258</v>
      </c>
      <c r="W366" s="35">
        <v>451.56091139867101</v>
      </c>
      <c r="X366" s="35">
        <v>452.02121669126956</v>
      </c>
      <c r="Y366" s="35">
        <v>452.29178301029469</v>
      </c>
      <c r="Z366" s="35">
        <v>452.16642741408066</v>
      </c>
      <c r="AA366" s="35">
        <v>29.171270156592634</v>
      </c>
      <c r="AB366" s="35">
        <v>29.148405254347892</v>
      </c>
      <c r="AC366" s="35">
        <v>28.587492224313195</v>
      </c>
      <c r="AD366" s="35">
        <v>34.176354069666402</v>
      </c>
      <c r="AE366" s="35">
        <v>33.43509232636471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106.76331205002997</v>
      </c>
      <c r="D367" s="21">
        <f t="shared" si="94"/>
        <v>109.75603396535979</v>
      </c>
      <c r="E367" s="21">
        <f t="shared" si="94"/>
        <v>113.22602025708562</v>
      </c>
      <c r="F367" s="21">
        <f t="shared" si="94"/>
        <v>115.92568435877395</v>
      </c>
      <c r="G367" s="21">
        <f t="shared" si="94"/>
        <v>119.46463523609661</v>
      </c>
      <c r="H367" s="21">
        <f t="shared" si="94"/>
        <v>120.22313190802285</v>
      </c>
      <c r="I367" s="21">
        <f t="shared" si="94"/>
        <v>120.73506265155457</v>
      </c>
      <c r="J367" s="21">
        <f t="shared" si="94"/>
        <v>122.08480932730764</v>
      </c>
      <c r="K367" s="21">
        <f t="shared" si="94"/>
        <v>124.51112954584782</v>
      </c>
      <c r="L367" s="21">
        <f t="shared" si="94"/>
        <v>121.7748091476835</v>
      </c>
      <c r="M367" s="21">
        <f t="shared" si="94"/>
        <v>123.03071293050145</v>
      </c>
      <c r="N367" s="21">
        <f t="shared" si="94"/>
        <v>123.71125468270257</v>
      </c>
      <c r="O367" s="21">
        <f t="shared" si="94"/>
        <v>117.38320361451643</v>
      </c>
      <c r="P367" s="21">
        <f t="shared" si="94"/>
        <v>113.81875284431391</v>
      </c>
      <c r="Q367" s="21">
        <f t="shared" si="94"/>
        <v>124.26724822242927</v>
      </c>
      <c r="R367" s="21">
        <f t="shared" si="94"/>
        <v>126.36971538574888</v>
      </c>
      <c r="S367" s="21">
        <f t="shared" si="94"/>
        <v>130.52102919093369</v>
      </c>
      <c r="T367" s="21">
        <f t="shared" si="94"/>
        <v>135.56622889248126</v>
      </c>
      <c r="U367" s="21">
        <f t="shared" si="94"/>
        <v>131.54404148854005</v>
      </c>
      <c r="V367" s="21">
        <f t="shared" si="94"/>
        <v>131.86913015839187</v>
      </c>
      <c r="W367" s="21">
        <f t="shared" si="94"/>
        <v>129.54669813419292</v>
      </c>
      <c r="X367" s="21">
        <f t="shared" si="94"/>
        <v>133.28637195839238</v>
      </c>
      <c r="Y367" s="21">
        <f t="shared" si="94"/>
        <v>133.51929661199586</v>
      </c>
      <c r="Z367" s="21">
        <f t="shared" si="94"/>
        <v>132.01890632393153</v>
      </c>
      <c r="AA367" s="21">
        <f t="shared" si="94"/>
        <v>44.677340516964037</v>
      </c>
      <c r="AB367" s="21">
        <f t="shared" si="94"/>
        <v>44.044326352093677</v>
      </c>
      <c r="AC367" s="21">
        <f t="shared" si="94"/>
        <v>41.11315237268186</v>
      </c>
      <c r="AD367" s="21">
        <f t="shared" si="94"/>
        <v>39.639206355912243</v>
      </c>
      <c r="AE367" s="21">
        <f t="shared" si="94"/>
        <v>35.952634817539774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0.19410771994221429</v>
      </c>
      <c r="D368" s="21">
        <f t="shared" si="95"/>
        <v>0.19410771994221429</v>
      </c>
      <c r="E368" s="21">
        <f t="shared" si="95"/>
        <v>0.19410771994221429</v>
      </c>
      <c r="F368" s="21">
        <f t="shared" si="95"/>
        <v>0.19410771994221429</v>
      </c>
      <c r="G368" s="21">
        <f t="shared" si="95"/>
        <v>0.19410771994221429</v>
      </c>
      <c r="H368" s="21">
        <f t="shared" si="95"/>
        <v>0.19410771994221429</v>
      </c>
      <c r="I368" s="21">
        <f t="shared" si="95"/>
        <v>0.19410771994221429</v>
      </c>
      <c r="J368" s="21">
        <f t="shared" si="95"/>
        <v>0.19410771994221429</v>
      </c>
      <c r="K368" s="21">
        <f t="shared" si="95"/>
        <v>0.19410771994221429</v>
      </c>
      <c r="L368" s="21">
        <f t="shared" si="95"/>
        <v>0.19410771994221429</v>
      </c>
      <c r="M368" s="21">
        <f t="shared" si="95"/>
        <v>0.19410771994221429</v>
      </c>
      <c r="N368" s="21">
        <f t="shared" si="95"/>
        <v>0.19410771994221429</v>
      </c>
      <c r="O368" s="21">
        <f t="shared" si="95"/>
        <v>0.28354793105106785</v>
      </c>
      <c r="P368" s="21">
        <f t="shared" si="95"/>
        <v>0.28354793105106785</v>
      </c>
      <c r="Q368" s="21">
        <f t="shared" si="95"/>
        <v>0.28354793105106785</v>
      </c>
      <c r="R368" s="21">
        <f t="shared" si="95"/>
        <v>0.28354793105106785</v>
      </c>
      <c r="S368" s="21">
        <f t="shared" si="95"/>
        <v>0.28354793105106785</v>
      </c>
      <c r="T368" s="21">
        <f t="shared" si="95"/>
        <v>0.28354793105106785</v>
      </c>
      <c r="U368" s="21">
        <f t="shared" si="95"/>
        <v>0.46179433059742342</v>
      </c>
      <c r="V368" s="21">
        <f t="shared" si="95"/>
        <v>0.46179433059742342</v>
      </c>
      <c r="W368" s="21">
        <f t="shared" si="95"/>
        <v>0.46179433059742342</v>
      </c>
      <c r="X368" s="21">
        <f t="shared" si="95"/>
        <v>0.46179433059742342</v>
      </c>
      <c r="Y368" s="21">
        <f t="shared" si="95"/>
        <v>0.46179433059742342</v>
      </c>
      <c r="Z368" s="21">
        <f t="shared" si="95"/>
        <v>0.46179433059742342</v>
      </c>
      <c r="AA368" s="21">
        <f t="shared" si="95"/>
        <v>3.5141985009999994E-2</v>
      </c>
      <c r="AB368" s="21">
        <f t="shared" si="95"/>
        <v>3.5141985009999994E-2</v>
      </c>
      <c r="AC368" s="21">
        <f t="shared" si="95"/>
        <v>3.5141985009999994E-2</v>
      </c>
      <c r="AD368" s="21">
        <f t="shared" si="95"/>
        <v>0</v>
      </c>
      <c r="AE368" s="21">
        <f t="shared" si="9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0.19410771994221429</v>
      </c>
      <c r="D370" s="35">
        <v>0.19410771994221429</v>
      </c>
      <c r="E370" s="35">
        <v>0.19410771994221429</v>
      </c>
      <c r="F370" s="35">
        <v>0.19410771994221429</v>
      </c>
      <c r="G370" s="35">
        <v>0.19410771994221429</v>
      </c>
      <c r="H370" s="35">
        <v>0.19410771994221429</v>
      </c>
      <c r="I370" s="35">
        <v>0.19410771994221429</v>
      </c>
      <c r="J370" s="35">
        <v>0.19410771994221429</v>
      </c>
      <c r="K370" s="35">
        <v>0.19410771994221429</v>
      </c>
      <c r="L370" s="35">
        <v>0.19410771994221429</v>
      </c>
      <c r="M370" s="35">
        <v>0.19410771994221429</v>
      </c>
      <c r="N370" s="35">
        <v>0.19410771994221429</v>
      </c>
      <c r="O370" s="35">
        <v>0.28354793105106785</v>
      </c>
      <c r="P370" s="35">
        <v>0.28354793105106785</v>
      </c>
      <c r="Q370" s="35">
        <v>0.28354793105106785</v>
      </c>
      <c r="R370" s="35">
        <v>0.28354793105106785</v>
      </c>
      <c r="S370" s="35">
        <v>0.28354793105106785</v>
      </c>
      <c r="T370" s="35">
        <v>0.28354793105106785</v>
      </c>
      <c r="U370" s="35">
        <v>0.46179433059742342</v>
      </c>
      <c r="V370" s="35">
        <v>0.46179433059742342</v>
      </c>
      <c r="W370" s="35">
        <v>0.46179433059742342</v>
      </c>
      <c r="X370" s="35">
        <v>0.46179433059742342</v>
      </c>
      <c r="Y370" s="35">
        <v>0.46179433059742342</v>
      </c>
      <c r="Z370" s="35">
        <v>0.46179433059742342</v>
      </c>
      <c r="AA370" s="35">
        <v>3.5141985009999994E-2</v>
      </c>
      <c r="AB370" s="35">
        <v>3.5141985009999994E-2</v>
      </c>
      <c r="AC370" s="35">
        <v>3.5141985009999994E-2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106.5320059390138</v>
      </c>
      <c r="D371" s="21">
        <f t="shared" si="96"/>
        <v>109.51723250907372</v>
      </c>
      <c r="E371" s="21">
        <f t="shared" si="96"/>
        <v>112.97852813522015</v>
      </c>
      <c r="F371" s="21">
        <f t="shared" si="96"/>
        <v>115.67143086210406</v>
      </c>
      <c r="G371" s="21">
        <f t="shared" si="96"/>
        <v>119.2015183503551</v>
      </c>
      <c r="H371" s="21">
        <f t="shared" si="96"/>
        <v>119.95811534880583</v>
      </c>
      <c r="I371" s="21">
        <f t="shared" si="96"/>
        <v>120.46876394926325</v>
      </c>
      <c r="J371" s="21">
        <f t="shared" si="96"/>
        <v>121.81513015143811</v>
      </c>
      <c r="K371" s="21">
        <f t="shared" si="96"/>
        <v>124.23537359161806</v>
      </c>
      <c r="L371" s="21">
        <f t="shared" si="96"/>
        <v>121.50590637484966</v>
      </c>
      <c r="M371" s="21">
        <f t="shared" si="96"/>
        <v>122.75866471591114</v>
      </c>
      <c r="N371" s="21">
        <f t="shared" si="96"/>
        <v>123.43750203464077</v>
      </c>
      <c r="O371" s="21">
        <f t="shared" si="96"/>
        <v>117.01990768349329</v>
      </c>
      <c r="P371" s="21">
        <f t="shared" si="96"/>
        <v>113.46294594360992</v>
      </c>
      <c r="Q371" s="21">
        <f t="shared" si="96"/>
        <v>123.8818382375796</v>
      </c>
      <c r="R371" s="21">
        <f t="shared" si="96"/>
        <v>125.97674945826056</v>
      </c>
      <c r="S371" s="21">
        <f t="shared" si="96"/>
        <v>130.1148345684652</v>
      </c>
      <c r="T371" s="21">
        <f t="shared" si="96"/>
        <v>135.14415336347673</v>
      </c>
      <c r="U371" s="21">
        <f t="shared" si="96"/>
        <v>130.9444775042129</v>
      </c>
      <c r="V371" s="21">
        <f t="shared" si="96"/>
        <v>131.26334598360026</v>
      </c>
      <c r="W371" s="21">
        <f t="shared" si="96"/>
        <v>128.94196119907639</v>
      </c>
      <c r="X371" s="21">
        <f t="shared" si="96"/>
        <v>132.66311506652039</v>
      </c>
      <c r="Y371" s="21">
        <f t="shared" si="96"/>
        <v>132.88859501594055</v>
      </c>
      <c r="Z371" s="21">
        <f t="shared" si="96"/>
        <v>131.38688951333421</v>
      </c>
      <c r="AA371" s="21">
        <f t="shared" si="96"/>
        <v>44.480018932918888</v>
      </c>
      <c r="AB371" s="21">
        <f t="shared" si="96"/>
        <v>43.846431206038545</v>
      </c>
      <c r="AC371" s="21">
        <f t="shared" si="96"/>
        <v>40.923148887879535</v>
      </c>
      <c r="AD371" s="21">
        <f t="shared" si="96"/>
        <v>39.488189608308602</v>
      </c>
      <c r="AE371" s="21">
        <f t="shared" si="96"/>
        <v>35.812539310586146</v>
      </c>
    </row>
    <row r="372" spans="1:31" x14ac:dyDescent="0.2">
      <c r="A372" s="9" t="s">
        <v>646</v>
      </c>
      <c r="B372" s="4" t="s">
        <v>647</v>
      </c>
      <c r="C372" s="35">
        <v>20.645122736493743</v>
      </c>
      <c r="D372" s="35">
        <v>20.645122736493743</v>
      </c>
      <c r="E372" s="35">
        <v>20.645122736493743</v>
      </c>
      <c r="F372" s="35">
        <v>20.645122736493743</v>
      </c>
      <c r="G372" s="35">
        <v>20.645122736493743</v>
      </c>
      <c r="H372" s="35">
        <v>20.645122736493743</v>
      </c>
      <c r="I372" s="35">
        <v>20.645122736493743</v>
      </c>
      <c r="J372" s="35">
        <v>20.645122736493743</v>
      </c>
      <c r="K372" s="35">
        <v>20.645122736493743</v>
      </c>
      <c r="L372" s="35">
        <v>20.645122736493743</v>
      </c>
      <c r="M372" s="35">
        <v>20.645122736493743</v>
      </c>
      <c r="N372" s="35">
        <v>20.645122736493743</v>
      </c>
      <c r="O372" s="35">
        <v>19.044238944308528</v>
      </c>
      <c r="P372" s="35">
        <v>19.044238944308528</v>
      </c>
      <c r="Q372" s="35">
        <v>19.044238944308528</v>
      </c>
      <c r="R372" s="35">
        <v>19.044238944308528</v>
      </c>
      <c r="S372" s="35">
        <v>19.044238944308528</v>
      </c>
      <c r="T372" s="35">
        <v>19.044238944308528</v>
      </c>
      <c r="U372" s="35">
        <v>17.997770139396795</v>
      </c>
      <c r="V372" s="35">
        <v>17.997770139396795</v>
      </c>
      <c r="W372" s="35">
        <v>17.997770139396795</v>
      </c>
      <c r="X372" s="35">
        <v>17.997770139396795</v>
      </c>
      <c r="Y372" s="35">
        <v>17.997770139396795</v>
      </c>
      <c r="Z372" s="35">
        <v>17.997770139396795</v>
      </c>
      <c r="AA372" s="35">
        <v>9.9054545833650018E-2</v>
      </c>
      <c r="AB372" s="35">
        <v>9.9054545833650018E-2</v>
      </c>
      <c r="AC372" s="35">
        <v>9.9054545833650018E-2</v>
      </c>
      <c r="AD372" s="35">
        <v>0.73745612500106261</v>
      </c>
      <c r="AE372" s="35">
        <v>0.73745612500106261</v>
      </c>
    </row>
    <row r="373" spans="1:31" x14ac:dyDescent="0.2">
      <c r="A373" s="9" t="s">
        <v>648</v>
      </c>
      <c r="B373" s="4" t="s">
        <v>649</v>
      </c>
      <c r="C373" s="35">
        <v>85.886883202520053</v>
      </c>
      <c r="D373" s="35">
        <v>88.872109772579975</v>
      </c>
      <c r="E373" s="35">
        <v>92.333405398726399</v>
      </c>
      <c r="F373" s="35">
        <v>95.026308125610313</v>
      </c>
      <c r="G373" s="35">
        <v>98.556395613861355</v>
      </c>
      <c r="H373" s="35">
        <v>99.312992612312087</v>
      </c>
      <c r="I373" s="35">
        <v>99.823641212769502</v>
      </c>
      <c r="J373" s="35">
        <v>101.17000741494437</v>
      </c>
      <c r="K373" s="35">
        <v>103.59025085512431</v>
      </c>
      <c r="L373" s="35">
        <v>100.86078363835591</v>
      </c>
      <c r="M373" s="35">
        <v>102.11354197941739</v>
      </c>
      <c r="N373" s="35">
        <v>102.79237929814703</v>
      </c>
      <c r="O373" s="35">
        <v>97.975668739184755</v>
      </c>
      <c r="P373" s="35">
        <v>94.418706999301392</v>
      </c>
      <c r="Q373" s="35">
        <v>104.83759929327107</v>
      </c>
      <c r="R373" s="35">
        <v>106.93251051395202</v>
      </c>
      <c r="S373" s="35">
        <v>111.07059562415668</v>
      </c>
      <c r="T373" s="35">
        <v>116.0999144191682</v>
      </c>
      <c r="U373" s="35">
        <v>112.94670736481609</v>
      </c>
      <c r="V373" s="35">
        <v>113.26557584420347</v>
      </c>
      <c r="W373" s="35">
        <v>110.9441910596796</v>
      </c>
      <c r="X373" s="35">
        <v>114.66534492712358</v>
      </c>
      <c r="Y373" s="35">
        <v>114.89082487654375</v>
      </c>
      <c r="Z373" s="35">
        <v>113.3891193739374</v>
      </c>
      <c r="AA373" s="35">
        <v>44.380964387085236</v>
      </c>
      <c r="AB373" s="35">
        <v>43.747376660204893</v>
      </c>
      <c r="AC373" s="35">
        <v>40.824094342045882</v>
      </c>
      <c r="AD373" s="35">
        <v>38.750733483307542</v>
      </c>
      <c r="AE373" s="35">
        <v>35.075083185585086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3.7198391073962646E-2</v>
      </c>
      <c r="D374" s="21">
        <f t="shared" si="97"/>
        <v>4.4693736343860029E-2</v>
      </c>
      <c r="E374" s="21">
        <f t="shared" si="97"/>
        <v>5.3384401923267828E-2</v>
      </c>
      <c r="F374" s="21">
        <f t="shared" si="97"/>
        <v>6.0145776727672795E-2</v>
      </c>
      <c r="G374" s="21">
        <f t="shared" si="97"/>
        <v>6.9009165799295225E-2</v>
      </c>
      <c r="H374" s="21">
        <f t="shared" si="97"/>
        <v>7.0908839274814034E-2</v>
      </c>
      <c r="I374" s="21">
        <f t="shared" si="97"/>
        <v>7.2190982349113739E-2</v>
      </c>
      <c r="J374" s="21">
        <f t="shared" si="97"/>
        <v>7.5571455927311432E-2</v>
      </c>
      <c r="K374" s="21">
        <f t="shared" si="97"/>
        <v>8.1648234287551191E-2</v>
      </c>
      <c r="L374" s="21">
        <f t="shared" si="97"/>
        <v>7.4795052891629799E-2</v>
      </c>
      <c r="M374" s="21">
        <f t="shared" si="97"/>
        <v>7.7940494648103084E-2</v>
      </c>
      <c r="N374" s="21">
        <f t="shared" si="97"/>
        <v>7.9644928119585762E-2</v>
      </c>
      <c r="O374" s="21">
        <f t="shared" si="97"/>
        <v>7.9747999972067093E-2</v>
      </c>
      <c r="P374" s="21">
        <f t="shared" si="97"/>
        <v>7.2258969652905555E-2</v>
      </c>
      <c r="Q374" s="21">
        <f t="shared" si="97"/>
        <v>0.10186205379860395</v>
      </c>
      <c r="R374" s="21">
        <f t="shared" si="97"/>
        <v>0.10941799643724726</v>
      </c>
      <c r="S374" s="21">
        <f t="shared" si="97"/>
        <v>0.12264669141742889</v>
      </c>
      <c r="T374" s="21">
        <f t="shared" si="97"/>
        <v>0.1385275979534572</v>
      </c>
      <c r="U374" s="21">
        <f t="shared" si="97"/>
        <v>0.13776965372973066</v>
      </c>
      <c r="V374" s="21">
        <f t="shared" si="97"/>
        <v>0.1439898441941731</v>
      </c>
      <c r="W374" s="21">
        <f t="shared" si="97"/>
        <v>0.14294260451909274</v>
      </c>
      <c r="X374" s="21">
        <f t="shared" si="97"/>
        <v>0.1614625612745581</v>
      </c>
      <c r="Y374" s="21">
        <f t="shared" si="97"/>
        <v>0.1689072654578703</v>
      </c>
      <c r="Z374" s="21">
        <f t="shared" si="97"/>
        <v>0.1702224799998866</v>
      </c>
      <c r="AA374" s="21">
        <f t="shared" si="97"/>
        <v>0.16217959903514595</v>
      </c>
      <c r="AB374" s="21">
        <f t="shared" si="97"/>
        <v>0.16275316104513377</v>
      </c>
      <c r="AC374" s="21">
        <f t="shared" si="97"/>
        <v>0.15486149979232347</v>
      </c>
      <c r="AD374" s="21">
        <f t="shared" si="97"/>
        <v>0.15101674760363884</v>
      </c>
      <c r="AE374" s="21">
        <f t="shared" si="97"/>
        <v>0.14009550695362918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3.7198391073962646E-2</v>
      </c>
      <c r="D376" s="35">
        <v>4.4693736343860029E-2</v>
      </c>
      <c r="E376" s="35">
        <v>5.3384401923267828E-2</v>
      </c>
      <c r="F376" s="35">
        <v>6.0145776727672795E-2</v>
      </c>
      <c r="G376" s="35">
        <v>6.9009165799295225E-2</v>
      </c>
      <c r="H376" s="35">
        <v>7.0908839274814034E-2</v>
      </c>
      <c r="I376" s="35">
        <v>7.2190982349113739E-2</v>
      </c>
      <c r="J376" s="35">
        <v>7.5571455927311432E-2</v>
      </c>
      <c r="K376" s="35">
        <v>8.1648234287551191E-2</v>
      </c>
      <c r="L376" s="35">
        <v>7.4795052891629799E-2</v>
      </c>
      <c r="M376" s="35">
        <v>7.7940494648103084E-2</v>
      </c>
      <c r="N376" s="35">
        <v>7.9644928119585762E-2</v>
      </c>
      <c r="O376" s="35">
        <v>7.9747999972067093E-2</v>
      </c>
      <c r="P376" s="35">
        <v>7.2258969652905555E-2</v>
      </c>
      <c r="Q376" s="35">
        <v>0.10186205379860395</v>
      </c>
      <c r="R376" s="35">
        <v>0.10941799643724726</v>
      </c>
      <c r="S376" s="35">
        <v>0.12264669141742889</v>
      </c>
      <c r="T376" s="35">
        <v>0.1385275979534572</v>
      </c>
      <c r="U376" s="35">
        <v>0.13776965372973066</v>
      </c>
      <c r="V376" s="35">
        <v>0.1439898441941731</v>
      </c>
      <c r="W376" s="35">
        <v>0.14294260451909274</v>
      </c>
      <c r="X376" s="35">
        <v>0.1614625612745581</v>
      </c>
      <c r="Y376" s="35">
        <v>0.1689072654578703</v>
      </c>
      <c r="Z376" s="35">
        <v>0.1702224799998866</v>
      </c>
      <c r="AA376" s="35">
        <v>0.16217959903514595</v>
      </c>
      <c r="AB376" s="35">
        <v>0.16275316104513377</v>
      </c>
      <c r="AC376" s="35">
        <v>0.15486149979232347</v>
      </c>
      <c r="AD376" s="35">
        <v>0.15101674760363884</v>
      </c>
      <c r="AE376" s="35">
        <v>0.14009550695362918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21.22355000534213</v>
      </c>
      <c r="D383" s="21">
        <f t="shared" si="100"/>
        <v>24.211554221160281</v>
      </c>
      <c r="E383" s="21">
        <f t="shared" si="100"/>
        <v>27.199558436978428</v>
      </c>
      <c r="F383" s="21">
        <f t="shared" si="100"/>
        <v>30.187562652796579</v>
      </c>
      <c r="G383" s="21">
        <f t="shared" si="100"/>
        <v>33.175566868614737</v>
      </c>
      <c r="H383" s="21">
        <f t="shared" si="100"/>
        <v>36.163571084432881</v>
      </c>
      <c r="I383" s="21">
        <f t="shared" si="100"/>
        <v>39.151575300251032</v>
      </c>
      <c r="J383" s="21">
        <f t="shared" si="100"/>
        <v>42.139579516069183</v>
      </c>
      <c r="K383" s="21">
        <f t="shared" si="100"/>
        <v>45.127583731887341</v>
      </c>
      <c r="L383" s="21">
        <f t="shared" si="100"/>
        <v>48.115587947705492</v>
      </c>
      <c r="M383" s="21">
        <f t="shared" si="100"/>
        <v>51.103592163523636</v>
      </c>
      <c r="N383" s="21">
        <f t="shared" si="100"/>
        <v>54.091596379341787</v>
      </c>
      <c r="O383" s="21">
        <f t="shared" si="100"/>
        <v>55.543732911586496</v>
      </c>
      <c r="P383" s="21">
        <f t="shared" si="100"/>
        <v>58.254179259401454</v>
      </c>
      <c r="Q383" s="21">
        <f t="shared" si="100"/>
        <v>60.964625607216405</v>
      </c>
      <c r="R383" s="21">
        <f t="shared" si="100"/>
        <v>63.675071955031363</v>
      </c>
      <c r="S383" s="21">
        <f t="shared" si="100"/>
        <v>66.385518302846307</v>
      </c>
      <c r="T383" s="21">
        <f t="shared" si="100"/>
        <v>69.095964650661273</v>
      </c>
      <c r="U383" s="21">
        <f t="shared" si="100"/>
        <v>70.907374132126364</v>
      </c>
      <c r="V383" s="21">
        <f t="shared" si="100"/>
        <v>73.383841949671364</v>
      </c>
      <c r="W383" s="21">
        <f t="shared" si="100"/>
        <v>72.872305551398171</v>
      </c>
      <c r="X383" s="21">
        <f t="shared" si="100"/>
        <v>72.35721515854712</v>
      </c>
      <c r="Y383" s="21">
        <f t="shared" si="100"/>
        <v>71.830397531193753</v>
      </c>
      <c r="Z383" s="21">
        <f t="shared" si="100"/>
        <v>71.316045132920593</v>
      </c>
      <c r="AA383" s="21">
        <f t="shared" si="100"/>
        <v>77.345355660197356</v>
      </c>
      <c r="AB383" s="21">
        <f t="shared" si="100"/>
        <v>74.823520558651566</v>
      </c>
      <c r="AC383" s="21">
        <f t="shared" si="100"/>
        <v>72.301685457105762</v>
      </c>
      <c r="AD383" s="21">
        <f t="shared" si="100"/>
        <v>47.026431196060962</v>
      </c>
      <c r="AE383" s="21">
        <f t="shared" si="100"/>
        <v>44.057205545770898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21.22355000534213</v>
      </c>
      <c r="D385" s="21">
        <f t="shared" si="101"/>
        <v>24.211554221160281</v>
      </c>
      <c r="E385" s="21">
        <f t="shared" si="101"/>
        <v>27.199558436978428</v>
      </c>
      <c r="F385" s="21">
        <f t="shared" si="101"/>
        <v>30.187562652796579</v>
      </c>
      <c r="G385" s="21">
        <f t="shared" si="101"/>
        <v>33.175566868614737</v>
      </c>
      <c r="H385" s="21">
        <f t="shared" si="101"/>
        <v>36.163571084432881</v>
      </c>
      <c r="I385" s="21">
        <f t="shared" si="101"/>
        <v>39.151575300251032</v>
      </c>
      <c r="J385" s="21">
        <f t="shared" si="101"/>
        <v>42.139579516069183</v>
      </c>
      <c r="K385" s="21">
        <f t="shared" si="101"/>
        <v>45.127583731887341</v>
      </c>
      <c r="L385" s="21">
        <f t="shared" si="101"/>
        <v>48.115587947705492</v>
      </c>
      <c r="M385" s="21">
        <f t="shared" si="101"/>
        <v>51.103592163523636</v>
      </c>
      <c r="N385" s="21">
        <f t="shared" si="101"/>
        <v>54.091596379341787</v>
      </c>
      <c r="O385" s="21">
        <f t="shared" si="101"/>
        <v>55.543732911586496</v>
      </c>
      <c r="P385" s="21">
        <f t="shared" si="101"/>
        <v>58.254179259401454</v>
      </c>
      <c r="Q385" s="21">
        <f t="shared" si="101"/>
        <v>60.964625607216405</v>
      </c>
      <c r="R385" s="21">
        <f t="shared" si="101"/>
        <v>63.675071955031363</v>
      </c>
      <c r="S385" s="21">
        <f t="shared" si="101"/>
        <v>66.385518302846307</v>
      </c>
      <c r="T385" s="21">
        <f t="shared" si="101"/>
        <v>69.095964650661273</v>
      </c>
      <c r="U385" s="21">
        <f t="shared" si="101"/>
        <v>70.907374132126364</v>
      </c>
      <c r="V385" s="21">
        <f t="shared" si="101"/>
        <v>73.383841949671364</v>
      </c>
      <c r="W385" s="21">
        <f t="shared" si="101"/>
        <v>72.872305551398171</v>
      </c>
      <c r="X385" s="21">
        <f t="shared" si="101"/>
        <v>72.35721515854712</v>
      </c>
      <c r="Y385" s="21">
        <f t="shared" si="101"/>
        <v>71.830397531193753</v>
      </c>
      <c r="Z385" s="21">
        <f t="shared" si="101"/>
        <v>71.316045132920593</v>
      </c>
      <c r="AA385" s="21">
        <f t="shared" si="101"/>
        <v>77.345355660197356</v>
      </c>
      <c r="AB385" s="21">
        <f t="shared" si="101"/>
        <v>74.823520558651566</v>
      </c>
      <c r="AC385" s="21">
        <f t="shared" si="101"/>
        <v>72.301685457105762</v>
      </c>
      <c r="AD385" s="21">
        <f t="shared" si="101"/>
        <v>47.026431196060962</v>
      </c>
      <c r="AE385" s="21">
        <f t="shared" si="101"/>
        <v>44.057205545770898</v>
      </c>
    </row>
    <row r="386" spans="1:31" x14ac:dyDescent="0.2">
      <c r="A386" s="9" t="s">
        <v>673</v>
      </c>
      <c r="B386" s="4" t="s">
        <v>550</v>
      </c>
      <c r="C386" s="35">
        <v>3.0746739560277434</v>
      </c>
      <c r="D386" s="35">
        <v>3.2246626579702284</v>
      </c>
      <c r="E386" s="35">
        <v>3.374651359912713</v>
      </c>
      <c r="F386" s="35">
        <v>3.5246400618551981</v>
      </c>
      <c r="G386" s="35">
        <v>3.6746287637976827</v>
      </c>
      <c r="H386" s="35">
        <v>3.8246174657401673</v>
      </c>
      <c r="I386" s="35">
        <v>3.9746061676826523</v>
      </c>
      <c r="J386" s="35">
        <v>4.1245948696251373</v>
      </c>
      <c r="K386" s="35">
        <v>4.2745835715676215</v>
      </c>
      <c r="L386" s="35">
        <v>4.4245722735101065</v>
      </c>
      <c r="M386" s="35">
        <v>4.5745609754525915</v>
      </c>
      <c r="N386" s="35">
        <v>4.7245496773950757</v>
      </c>
      <c r="O386" s="35">
        <v>5.0084018530058252</v>
      </c>
      <c r="P386" s="35">
        <v>5.1444365258016838</v>
      </c>
      <c r="Q386" s="35">
        <v>5.2804711985975423</v>
      </c>
      <c r="R386" s="35">
        <v>5.4165058713934</v>
      </c>
      <c r="S386" s="35">
        <v>5.5525405441892595</v>
      </c>
      <c r="T386" s="35">
        <v>5.688575216985118</v>
      </c>
      <c r="U386" s="35">
        <v>6.3178556798604824</v>
      </c>
      <c r="V386" s="35">
        <v>6.4421306866503567</v>
      </c>
      <c r="W386" s="35">
        <v>6.4164169914977442</v>
      </c>
      <c r="X386" s="35">
        <v>6.3871493017672458</v>
      </c>
      <c r="Y386" s="35">
        <v>6.3461543775344493</v>
      </c>
      <c r="Z386" s="35">
        <v>6.3176246823818385</v>
      </c>
      <c r="AA386" s="35">
        <v>26.395135651470074</v>
      </c>
      <c r="AB386" s="35">
        <v>26.474739969056806</v>
      </c>
      <c r="AC386" s="35">
        <v>26.554344286643534</v>
      </c>
      <c r="AD386" s="35">
        <v>5.4006052054054718</v>
      </c>
      <c r="AE386" s="35">
        <v>5.2687109022359868</v>
      </c>
    </row>
    <row r="387" spans="1:31" x14ac:dyDescent="0.2">
      <c r="A387" s="9" t="s">
        <v>674</v>
      </c>
      <c r="B387" s="4" t="s">
        <v>645</v>
      </c>
      <c r="C387" s="35">
        <v>18.123314888882874</v>
      </c>
      <c r="D387" s="35">
        <v>20.93576924232703</v>
      </c>
      <c r="E387" s="35">
        <v>23.748223595771183</v>
      </c>
      <c r="F387" s="35">
        <v>26.560677949215339</v>
      </c>
      <c r="G387" s="35">
        <v>29.373132302659499</v>
      </c>
      <c r="H387" s="35">
        <v>32.185586656103652</v>
      </c>
      <c r="I387" s="35">
        <v>34.998041009547805</v>
      </c>
      <c r="J387" s="35">
        <v>37.810495362991965</v>
      </c>
      <c r="K387" s="35">
        <v>40.622949716436118</v>
      </c>
      <c r="L387" s="35">
        <v>43.435404069880278</v>
      </c>
      <c r="M387" s="35">
        <v>46.247858423324431</v>
      </c>
      <c r="N387" s="35">
        <v>49.060312776768583</v>
      </c>
      <c r="O387" s="35">
        <v>50.208348065982513</v>
      </c>
      <c r="P387" s="35">
        <v>52.762510673581602</v>
      </c>
      <c r="Q387" s="35">
        <v>55.31667328118067</v>
      </c>
      <c r="R387" s="35">
        <v>57.870835888779744</v>
      </c>
      <c r="S387" s="35">
        <v>60.424998496378805</v>
      </c>
      <c r="T387" s="35">
        <v>62.979161103977887</v>
      </c>
      <c r="U387" s="35">
        <v>64.148330719418794</v>
      </c>
      <c r="V387" s="35">
        <v>66.487564127025109</v>
      </c>
      <c r="W387" s="35">
        <v>66.014343181187229</v>
      </c>
      <c r="X387" s="35">
        <v>65.541122235349363</v>
      </c>
      <c r="Y387" s="35">
        <v>65.067901289511497</v>
      </c>
      <c r="Z387" s="35">
        <v>64.594680343673645</v>
      </c>
      <c r="AA387" s="35">
        <v>50.572041062293678</v>
      </c>
      <c r="AB387" s="35">
        <v>47.996162803592661</v>
      </c>
      <c r="AC387" s="35">
        <v>45.420284544891643</v>
      </c>
      <c r="AD387" s="35">
        <v>41.324330525516416</v>
      </c>
      <c r="AE387" s="35">
        <v>38.512560338827342</v>
      </c>
    </row>
    <row r="388" spans="1:31" x14ac:dyDescent="0.2">
      <c r="A388" s="9" t="s">
        <v>675</v>
      </c>
      <c r="B388" s="4" t="s">
        <v>651</v>
      </c>
      <c r="C388" s="35">
        <v>2.5561160431510604E-2</v>
      </c>
      <c r="D388" s="35">
        <v>5.1122320863021209E-2</v>
      </c>
      <c r="E388" s="35">
        <v>7.6683481294531813E-2</v>
      </c>
      <c r="F388" s="35">
        <v>0.10224464172604242</v>
      </c>
      <c r="G388" s="35">
        <v>0.12780580215755305</v>
      </c>
      <c r="H388" s="35">
        <v>0.15336696258906363</v>
      </c>
      <c r="I388" s="35">
        <v>0.17892812302057429</v>
      </c>
      <c r="J388" s="35">
        <v>0.20448928345208492</v>
      </c>
      <c r="K388" s="35">
        <v>0.23005044388359547</v>
      </c>
      <c r="L388" s="35">
        <v>0.2556116043151061</v>
      </c>
      <c r="M388" s="35">
        <v>0.28117276474661662</v>
      </c>
      <c r="N388" s="35">
        <v>0.30673392517812725</v>
      </c>
      <c r="O388" s="35">
        <v>0.32698299259815117</v>
      </c>
      <c r="P388" s="35">
        <v>0.34723206001817503</v>
      </c>
      <c r="Q388" s="35">
        <v>0.36748112743819888</v>
      </c>
      <c r="R388" s="35">
        <v>0.38773019485822285</v>
      </c>
      <c r="S388" s="35">
        <v>0.4079792622782466</v>
      </c>
      <c r="T388" s="35">
        <v>0.4282283296982704</v>
      </c>
      <c r="U388" s="35">
        <v>0.44118773284708579</v>
      </c>
      <c r="V388" s="35">
        <v>0.45414713599590095</v>
      </c>
      <c r="W388" s="35">
        <v>0.44154537871320576</v>
      </c>
      <c r="X388" s="35">
        <v>0.4289436214305104</v>
      </c>
      <c r="Y388" s="35">
        <v>0.41634186414781504</v>
      </c>
      <c r="Z388" s="35">
        <v>0.40374010686511952</v>
      </c>
      <c r="AA388" s="35">
        <v>0.378178946433609</v>
      </c>
      <c r="AB388" s="35">
        <v>0.35261778600209831</v>
      </c>
      <c r="AC388" s="35">
        <v>0.32705662557058762</v>
      </c>
      <c r="AD388" s="35">
        <v>0.30149546513907688</v>
      </c>
      <c r="AE388" s="35">
        <v>0.2759343047075663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524.88307519767659</v>
      </c>
      <c r="D391" s="21">
        <f t="shared" si="102"/>
        <v>524.88307519767659</v>
      </c>
      <c r="E391" s="21">
        <f t="shared" si="102"/>
        <v>524.88307519767659</v>
      </c>
      <c r="F391" s="21">
        <f t="shared" si="102"/>
        <v>524.88307519767659</v>
      </c>
      <c r="G391" s="21">
        <f t="shared" si="102"/>
        <v>524.88307519767659</v>
      </c>
      <c r="H391" s="21">
        <f t="shared" si="102"/>
        <v>524.88307519767659</v>
      </c>
      <c r="I391" s="21">
        <f t="shared" si="102"/>
        <v>524.88307519767659</v>
      </c>
      <c r="J391" s="21">
        <f t="shared" si="102"/>
        <v>524.88307519767659</v>
      </c>
      <c r="K391" s="21">
        <f t="shared" si="102"/>
        <v>524.88307519767659</v>
      </c>
      <c r="L391" s="21">
        <f t="shared" si="102"/>
        <v>524.88307519767659</v>
      </c>
      <c r="M391" s="21">
        <f t="shared" si="102"/>
        <v>524.88307519767659</v>
      </c>
      <c r="N391" s="21">
        <f t="shared" si="102"/>
        <v>524.88307519767659</v>
      </c>
      <c r="O391" s="21">
        <f t="shared" si="102"/>
        <v>703.26374351069057</v>
      </c>
      <c r="P391" s="21">
        <f t="shared" si="102"/>
        <v>703.26374351069057</v>
      </c>
      <c r="Q391" s="21">
        <f t="shared" si="102"/>
        <v>703.26374351069057</v>
      </c>
      <c r="R391" s="21">
        <f t="shared" si="102"/>
        <v>703.26374351069057</v>
      </c>
      <c r="S391" s="21">
        <f t="shared" si="102"/>
        <v>703.26374351069057</v>
      </c>
      <c r="T391" s="21">
        <f t="shared" si="102"/>
        <v>703.26374351069057</v>
      </c>
      <c r="U391" s="21">
        <f t="shared" si="102"/>
        <v>1071.0004163181429</v>
      </c>
      <c r="V391" s="21">
        <f t="shared" si="102"/>
        <v>1071.0004163181429</v>
      </c>
      <c r="W391" s="21">
        <f t="shared" si="102"/>
        <v>1071.0004163181429</v>
      </c>
      <c r="X391" s="21">
        <f t="shared" si="102"/>
        <v>1070.9208119465577</v>
      </c>
      <c r="Y391" s="21">
        <f t="shared" si="102"/>
        <v>1070.9208119465577</v>
      </c>
      <c r="Z391" s="21">
        <f t="shared" si="102"/>
        <v>1070.9208119465577</v>
      </c>
      <c r="AA391" s="21">
        <f t="shared" si="102"/>
        <v>1264.8812616331008</v>
      </c>
      <c r="AB391" s="21">
        <f t="shared" si="102"/>
        <v>1264.8812616331008</v>
      </c>
      <c r="AC391" s="21">
        <f t="shared" si="102"/>
        <v>1264.8812616331008</v>
      </c>
      <c r="AD391" s="21">
        <f t="shared" si="102"/>
        <v>2232.337438723896</v>
      </c>
      <c r="AE391" s="21">
        <f t="shared" si="102"/>
        <v>2232.337438723896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524.88307519767659</v>
      </c>
      <c r="D393" s="21">
        <f t="shared" si="103"/>
        <v>524.88307519767659</v>
      </c>
      <c r="E393" s="21">
        <f t="shared" si="103"/>
        <v>524.88307519767659</v>
      </c>
      <c r="F393" s="21">
        <f t="shared" si="103"/>
        <v>524.88307519767659</v>
      </c>
      <c r="G393" s="21">
        <f t="shared" si="103"/>
        <v>524.88307519767659</v>
      </c>
      <c r="H393" s="21">
        <f t="shared" si="103"/>
        <v>524.88307519767659</v>
      </c>
      <c r="I393" s="21">
        <f t="shared" si="103"/>
        <v>524.88307519767659</v>
      </c>
      <c r="J393" s="21">
        <f t="shared" si="103"/>
        <v>524.88307519767659</v>
      </c>
      <c r="K393" s="21">
        <f t="shared" si="103"/>
        <v>524.88307519767659</v>
      </c>
      <c r="L393" s="21">
        <f t="shared" si="103"/>
        <v>524.88307519767659</v>
      </c>
      <c r="M393" s="21">
        <f t="shared" si="103"/>
        <v>524.88307519767659</v>
      </c>
      <c r="N393" s="21">
        <f t="shared" si="103"/>
        <v>524.88307519767659</v>
      </c>
      <c r="O393" s="21">
        <f t="shared" si="103"/>
        <v>703.26374351069057</v>
      </c>
      <c r="P393" s="21">
        <f t="shared" si="103"/>
        <v>703.26374351069057</v>
      </c>
      <c r="Q393" s="21">
        <f t="shared" si="103"/>
        <v>703.26374351069057</v>
      </c>
      <c r="R393" s="21">
        <f t="shared" si="103"/>
        <v>703.26374351069057</v>
      </c>
      <c r="S393" s="21">
        <f t="shared" si="103"/>
        <v>703.26374351069057</v>
      </c>
      <c r="T393" s="21">
        <f t="shared" si="103"/>
        <v>703.26374351069057</v>
      </c>
      <c r="U393" s="21">
        <f t="shared" si="103"/>
        <v>1071.0004163181429</v>
      </c>
      <c r="V393" s="21">
        <f t="shared" si="103"/>
        <v>1071.0004163181429</v>
      </c>
      <c r="W393" s="21">
        <f t="shared" si="103"/>
        <v>1071.0004163181429</v>
      </c>
      <c r="X393" s="21">
        <f t="shared" si="103"/>
        <v>1070.9208119465577</v>
      </c>
      <c r="Y393" s="21">
        <f t="shared" si="103"/>
        <v>1070.9208119465577</v>
      </c>
      <c r="Z393" s="21">
        <f t="shared" si="103"/>
        <v>1070.9208119465577</v>
      </c>
      <c r="AA393" s="21">
        <f t="shared" si="103"/>
        <v>1264.8812616331008</v>
      </c>
      <c r="AB393" s="21">
        <f t="shared" si="103"/>
        <v>1264.8812616331008</v>
      </c>
      <c r="AC393" s="21">
        <f t="shared" si="103"/>
        <v>1264.8812616331008</v>
      </c>
      <c r="AD393" s="21">
        <f t="shared" si="103"/>
        <v>2232.337438723896</v>
      </c>
      <c r="AE393" s="21">
        <f t="shared" si="103"/>
        <v>2232.337438723896</v>
      </c>
    </row>
    <row r="394" spans="1:31" x14ac:dyDescent="0.2">
      <c r="A394" s="9" t="s">
        <v>683</v>
      </c>
      <c r="B394" s="4" t="s">
        <v>550</v>
      </c>
      <c r="C394" s="35">
        <v>522.22584186434324</v>
      </c>
      <c r="D394" s="35">
        <v>522.22584186434324</v>
      </c>
      <c r="E394" s="35">
        <v>522.22584186434324</v>
      </c>
      <c r="F394" s="35">
        <v>522.22584186434324</v>
      </c>
      <c r="G394" s="35">
        <v>522.22584186434324</v>
      </c>
      <c r="H394" s="35">
        <v>522.22584186434324</v>
      </c>
      <c r="I394" s="35">
        <v>522.22584186434324</v>
      </c>
      <c r="J394" s="35">
        <v>522.22584186434324</v>
      </c>
      <c r="K394" s="35">
        <v>522.22584186434324</v>
      </c>
      <c r="L394" s="35">
        <v>522.22584186434324</v>
      </c>
      <c r="M394" s="35">
        <v>522.22584186434324</v>
      </c>
      <c r="N394" s="35">
        <v>522.22584186434324</v>
      </c>
      <c r="O394" s="35">
        <v>701.15302684402388</v>
      </c>
      <c r="P394" s="35">
        <v>701.15302684402388</v>
      </c>
      <c r="Q394" s="35">
        <v>701.15302684402388</v>
      </c>
      <c r="R394" s="35">
        <v>701.15302684402388</v>
      </c>
      <c r="S394" s="35">
        <v>701.15302684402388</v>
      </c>
      <c r="T394" s="35">
        <v>701.15302684402388</v>
      </c>
      <c r="U394" s="35">
        <v>1069.6375163181428</v>
      </c>
      <c r="V394" s="35">
        <v>1069.6375163181428</v>
      </c>
      <c r="W394" s="35">
        <v>1069.6375163181428</v>
      </c>
      <c r="X394" s="35">
        <v>1069.5579119465576</v>
      </c>
      <c r="Y394" s="35">
        <v>1069.5579119465576</v>
      </c>
      <c r="Z394" s="35">
        <v>1069.5579119465576</v>
      </c>
      <c r="AA394" s="35">
        <v>1264.8583449664343</v>
      </c>
      <c r="AB394" s="35">
        <v>1264.8583449664343</v>
      </c>
      <c r="AC394" s="35">
        <v>1264.8583449664343</v>
      </c>
      <c r="AD394" s="35">
        <v>2232.2938053905627</v>
      </c>
      <c r="AE394" s="35">
        <v>2232.2938053905627</v>
      </c>
    </row>
    <row r="395" spans="1:31" x14ac:dyDescent="0.2">
      <c r="A395" s="9" t="s">
        <v>684</v>
      </c>
      <c r="B395" s="4" t="s">
        <v>639</v>
      </c>
      <c r="C395" s="35">
        <v>2.6572333333333336</v>
      </c>
      <c r="D395" s="35">
        <v>2.6572333333333336</v>
      </c>
      <c r="E395" s="35">
        <v>2.6572333333333336</v>
      </c>
      <c r="F395" s="35">
        <v>2.6572333333333336</v>
      </c>
      <c r="G395" s="35">
        <v>2.6572333333333336</v>
      </c>
      <c r="H395" s="35">
        <v>2.6572333333333336</v>
      </c>
      <c r="I395" s="35">
        <v>2.6572333333333336</v>
      </c>
      <c r="J395" s="35">
        <v>2.6572333333333336</v>
      </c>
      <c r="K395" s="35">
        <v>2.6572333333333336</v>
      </c>
      <c r="L395" s="35">
        <v>2.6572333333333336</v>
      </c>
      <c r="M395" s="35">
        <v>2.6572333333333336</v>
      </c>
      <c r="N395" s="35">
        <v>2.6572333333333336</v>
      </c>
      <c r="O395" s="35">
        <v>2.1107166666666668</v>
      </c>
      <c r="P395" s="35">
        <v>2.1107166666666668</v>
      </c>
      <c r="Q395" s="35">
        <v>2.1107166666666668</v>
      </c>
      <c r="R395" s="35">
        <v>2.1107166666666668</v>
      </c>
      <c r="S395" s="35">
        <v>2.1107166666666668</v>
      </c>
      <c r="T395" s="35">
        <v>2.1107166666666668</v>
      </c>
      <c r="U395" s="35">
        <v>1.3629</v>
      </c>
      <c r="V395" s="35">
        <v>1.3629</v>
      </c>
      <c r="W395" s="35">
        <v>1.3629</v>
      </c>
      <c r="X395" s="35">
        <v>1.3629</v>
      </c>
      <c r="Y395" s="35">
        <v>1.3629</v>
      </c>
      <c r="Z395" s="35">
        <v>1.3629</v>
      </c>
      <c r="AA395" s="35">
        <v>2.2916666666666665E-2</v>
      </c>
      <c r="AB395" s="35">
        <v>2.2916666666666665E-2</v>
      </c>
      <c r="AC395" s="35">
        <v>2.2916666666666665E-2</v>
      </c>
      <c r="AD395" s="35">
        <v>4.3633333333333323E-2</v>
      </c>
      <c r="AE395" s="35">
        <v>4.3633333333333323E-2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34.055216820679483</v>
      </c>
      <c r="D399" s="21">
        <f t="shared" si="104"/>
        <v>34.055216820679483</v>
      </c>
      <c r="E399" s="21">
        <f t="shared" si="104"/>
        <v>34.055216820679483</v>
      </c>
      <c r="F399" s="21">
        <f t="shared" si="104"/>
        <v>34.055216820679483</v>
      </c>
      <c r="G399" s="21">
        <f t="shared" si="104"/>
        <v>34.055216820679483</v>
      </c>
      <c r="H399" s="21">
        <f t="shared" si="104"/>
        <v>34.055216820679483</v>
      </c>
      <c r="I399" s="21">
        <f t="shared" si="104"/>
        <v>34.055216820679483</v>
      </c>
      <c r="J399" s="21">
        <f t="shared" si="104"/>
        <v>34.055216820679483</v>
      </c>
      <c r="K399" s="21">
        <f t="shared" si="104"/>
        <v>34.055216820679483</v>
      </c>
      <c r="L399" s="21">
        <f t="shared" si="104"/>
        <v>34.055216820679483</v>
      </c>
      <c r="M399" s="21">
        <f t="shared" si="104"/>
        <v>34.055216820679483</v>
      </c>
      <c r="N399" s="21">
        <f t="shared" si="104"/>
        <v>34.055216820679483</v>
      </c>
      <c r="O399" s="21">
        <f t="shared" si="104"/>
        <v>26.986249753881577</v>
      </c>
      <c r="P399" s="21">
        <f t="shared" si="104"/>
        <v>26.986249753881577</v>
      </c>
      <c r="Q399" s="21">
        <f t="shared" si="104"/>
        <v>26.986249753881577</v>
      </c>
      <c r="R399" s="21">
        <f t="shared" si="104"/>
        <v>26.986249753881577</v>
      </c>
      <c r="S399" s="21">
        <f t="shared" si="104"/>
        <v>26.986249753881577</v>
      </c>
      <c r="T399" s="21">
        <f t="shared" si="104"/>
        <v>26.986249753881577</v>
      </c>
      <c r="U399" s="21">
        <f t="shared" si="104"/>
        <v>17.293755528056195</v>
      </c>
      <c r="V399" s="21">
        <f t="shared" si="104"/>
        <v>17.293755528056195</v>
      </c>
      <c r="W399" s="21">
        <f t="shared" si="104"/>
        <v>17.293755528056195</v>
      </c>
      <c r="X399" s="21">
        <f t="shared" si="104"/>
        <v>17.293755528056195</v>
      </c>
      <c r="Y399" s="21">
        <f t="shared" si="104"/>
        <v>17.293755528056195</v>
      </c>
      <c r="Z399" s="21">
        <f t="shared" si="104"/>
        <v>17.293755528056195</v>
      </c>
      <c r="AA399" s="21">
        <f t="shared" si="104"/>
        <v>1.3214266179575467</v>
      </c>
      <c r="AB399" s="21">
        <f t="shared" si="104"/>
        <v>1.3214266179575467</v>
      </c>
      <c r="AC399" s="21">
        <f t="shared" si="104"/>
        <v>1.3214266179575467</v>
      </c>
      <c r="AD399" s="21">
        <f t="shared" si="104"/>
        <v>0.62562787819638332</v>
      </c>
      <c r="AE399" s="21">
        <f t="shared" si="104"/>
        <v>0.62562787819638332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34.055216820679483</v>
      </c>
      <c r="D401" s="21">
        <f t="shared" si="105"/>
        <v>34.055216820679483</v>
      </c>
      <c r="E401" s="21">
        <f t="shared" si="105"/>
        <v>34.055216820679483</v>
      </c>
      <c r="F401" s="21">
        <f t="shared" si="105"/>
        <v>34.055216820679483</v>
      </c>
      <c r="G401" s="21">
        <f t="shared" si="105"/>
        <v>34.055216820679483</v>
      </c>
      <c r="H401" s="21">
        <f t="shared" si="105"/>
        <v>34.055216820679483</v>
      </c>
      <c r="I401" s="21">
        <f t="shared" si="105"/>
        <v>34.055216820679483</v>
      </c>
      <c r="J401" s="21">
        <f t="shared" si="105"/>
        <v>34.055216820679483</v>
      </c>
      <c r="K401" s="21">
        <f t="shared" si="105"/>
        <v>34.055216820679483</v>
      </c>
      <c r="L401" s="21">
        <f t="shared" si="105"/>
        <v>34.055216820679483</v>
      </c>
      <c r="M401" s="21">
        <f t="shared" si="105"/>
        <v>34.055216820679483</v>
      </c>
      <c r="N401" s="21">
        <f t="shared" si="105"/>
        <v>34.055216820679483</v>
      </c>
      <c r="O401" s="21">
        <f t="shared" si="105"/>
        <v>26.986249753881577</v>
      </c>
      <c r="P401" s="21">
        <f t="shared" si="105"/>
        <v>26.986249753881577</v>
      </c>
      <c r="Q401" s="21">
        <f t="shared" si="105"/>
        <v>26.986249753881577</v>
      </c>
      <c r="R401" s="21">
        <f t="shared" si="105"/>
        <v>26.986249753881577</v>
      </c>
      <c r="S401" s="21">
        <f t="shared" si="105"/>
        <v>26.986249753881577</v>
      </c>
      <c r="T401" s="21">
        <f t="shared" si="105"/>
        <v>26.986249753881577</v>
      </c>
      <c r="U401" s="21">
        <f t="shared" si="105"/>
        <v>17.293755528056195</v>
      </c>
      <c r="V401" s="21">
        <f t="shared" si="105"/>
        <v>17.293755528056195</v>
      </c>
      <c r="W401" s="21">
        <f t="shared" si="105"/>
        <v>17.293755528056195</v>
      </c>
      <c r="X401" s="21">
        <f t="shared" si="105"/>
        <v>17.293755528056195</v>
      </c>
      <c r="Y401" s="21">
        <f t="shared" si="105"/>
        <v>17.293755528056195</v>
      </c>
      <c r="Z401" s="21">
        <f t="shared" si="105"/>
        <v>17.293755528056195</v>
      </c>
      <c r="AA401" s="21">
        <f t="shared" si="105"/>
        <v>1.3214266179575467</v>
      </c>
      <c r="AB401" s="21">
        <f t="shared" si="105"/>
        <v>1.3214266179575467</v>
      </c>
      <c r="AC401" s="21">
        <f t="shared" si="105"/>
        <v>1.3214266179575467</v>
      </c>
      <c r="AD401" s="21">
        <f t="shared" si="105"/>
        <v>0.62562787819638332</v>
      </c>
      <c r="AE401" s="21">
        <f t="shared" si="105"/>
        <v>0.62562787819638332</v>
      </c>
    </row>
    <row r="402" spans="1:31" x14ac:dyDescent="0.2">
      <c r="A402" s="9" t="s">
        <v>693</v>
      </c>
      <c r="B402" s="4" t="s">
        <v>550</v>
      </c>
      <c r="C402" s="35">
        <v>30.791201946748505</v>
      </c>
      <c r="D402" s="35">
        <v>30.791201946748505</v>
      </c>
      <c r="E402" s="35">
        <v>30.791201946748505</v>
      </c>
      <c r="F402" s="35">
        <v>30.791201946748505</v>
      </c>
      <c r="G402" s="35">
        <v>30.791201946748505</v>
      </c>
      <c r="H402" s="35">
        <v>30.791201946748505</v>
      </c>
      <c r="I402" s="35">
        <v>30.791201946748505</v>
      </c>
      <c r="J402" s="35">
        <v>30.791201946748505</v>
      </c>
      <c r="K402" s="35">
        <v>30.791201946748505</v>
      </c>
      <c r="L402" s="35">
        <v>30.791201946748505</v>
      </c>
      <c r="M402" s="35">
        <v>30.791201946748505</v>
      </c>
      <c r="N402" s="35">
        <v>30.791201946748505</v>
      </c>
      <c r="O402" s="35">
        <v>24.393794839028519</v>
      </c>
      <c r="P402" s="35">
        <v>24.393794839028519</v>
      </c>
      <c r="Q402" s="35">
        <v>24.393794839028519</v>
      </c>
      <c r="R402" s="35">
        <v>24.393794839028519</v>
      </c>
      <c r="S402" s="35">
        <v>24.393794839028519</v>
      </c>
      <c r="T402" s="35">
        <v>24.393794839028519</v>
      </c>
      <c r="U402" s="35">
        <v>15.615457773732428</v>
      </c>
      <c r="V402" s="35">
        <v>15.615457773732428</v>
      </c>
      <c r="W402" s="35">
        <v>15.615457773732428</v>
      </c>
      <c r="X402" s="35">
        <v>15.615457773732428</v>
      </c>
      <c r="Y402" s="35">
        <v>15.615457773732428</v>
      </c>
      <c r="Z402" s="35">
        <v>15.615457773732428</v>
      </c>
      <c r="AA402" s="35">
        <v>1.2195348722463883</v>
      </c>
      <c r="AB402" s="35">
        <v>1.2195348722463883</v>
      </c>
      <c r="AC402" s="35">
        <v>1.2195348722463883</v>
      </c>
      <c r="AD402" s="35">
        <v>0.36326474168838324</v>
      </c>
      <c r="AE402" s="35">
        <v>0.36326474168838324</v>
      </c>
    </row>
    <row r="403" spans="1:31" x14ac:dyDescent="0.2">
      <c r="A403" s="9" t="s">
        <v>694</v>
      </c>
      <c r="B403" s="4" t="s">
        <v>639</v>
      </c>
      <c r="C403" s="35">
        <v>1.1099171954357143E-2</v>
      </c>
      <c r="D403" s="35">
        <v>1.1099171954357143E-2</v>
      </c>
      <c r="E403" s="35">
        <v>1.1099171954357143E-2</v>
      </c>
      <c r="F403" s="35">
        <v>1.1099171954357143E-2</v>
      </c>
      <c r="G403" s="35">
        <v>1.1099171954357143E-2</v>
      </c>
      <c r="H403" s="35">
        <v>1.1099171954357143E-2</v>
      </c>
      <c r="I403" s="35">
        <v>1.1099171954357143E-2</v>
      </c>
      <c r="J403" s="35">
        <v>1.1099171954357143E-2</v>
      </c>
      <c r="K403" s="35">
        <v>1.1099171954357143E-2</v>
      </c>
      <c r="L403" s="35">
        <v>1.1099171954357143E-2</v>
      </c>
      <c r="M403" s="35">
        <v>1.1099171954357143E-2</v>
      </c>
      <c r="N403" s="35">
        <v>1.1099171954357143E-2</v>
      </c>
      <c r="O403" s="35">
        <v>8.792553914459874E-3</v>
      </c>
      <c r="P403" s="35">
        <v>8.792553914459874E-3</v>
      </c>
      <c r="Q403" s="35">
        <v>8.792553914459874E-3</v>
      </c>
      <c r="R403" s="35">
        <v>8.792553914459874E-3</v>
      </c>
      <c r="S403" s="35">
        <v>8.792553914459874E-3</v>
      </c>
      <c r="T403" s="35">
        <v>8.792553914459874E-3</v>
      </c>
      <c r="U403" s="35">
        <v>5.6272345052543211E-3</v>
      </c>
      <c r="V403" s="35">
        <v>5.6272345052543211E-3</v>
      </c>
      <c r="W403" s="35">
        <v>5.6272345052543211E-3</v>
      </c>
      <c r="X403" s="35">
        <v>5.6272345052543211E-3</v>
      </c>
      <c r="Y403" s="35">
        <v>5.6272345052543211E-3</v>
      </c>
      <c r="Z403" s="35">
        <v>5.6272345052543211E-3</v>
      </c>
      <c r="AA403" s="35">
        <v>2.5158849833333339E-3</v>
      </c>
      <c r="AB403" s="35">
        <v>2.5158849833333339E-3</v>
      </c>
      <c r="AC403" s="35">
        <v>2.5158849833333339E-3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3.2516757391810471</v>
      </c>
      <c r="D404" s="35">
        <v>3.2516757391810471</v>
      </c>
      <c r="E404" s="35">
        <v>3.2516757391810471</v>
      </c>
      <c r="F404" s="35">
        <v>3.2516757391810471</v>
      </c>
      <c r="G404" s="35">
        <v>3.2516757391810471</v>
      </c>
      <c r="H404" s="35">
        <v>3.2516757391810471</v>
      </c>
      <c r="I404" s="35">
        <v>3.2516757391810471</v>
      </c>
      <c r="J404" s="35">
        <v>3.2516757391810471</v>
      </c>
      <c r="K404" s="35">
        <v>3.2516757391810471</v>
      </c>
      <c r="L404" s="35">
        <v>3.2516757391810471</v>
      </c>
      <c r="M404" s="35">
        <v>3.2516757391810471</v>
      </c>
      <c r="N404" s="35">
        <v>3.2516757391810471</v>
      </c>
      <c r="O404" s="35">
        <v>2.5836623609385976</v>
      </c>
      <c r="P404" s="35">
        <v>2.5836623609385976</v>
      </c>
      <c r="Q404" s="35">
        <v>2.5836623609385976</v>
      </c>
      <c r="R404" s="35">
        <v>2.5836623609385976</v>
      </c>
      <c r="S404" s="35">
        <v>2.5836623609385976</v>
      </c>
      <c r="T404" s="35">
        <v>2.5836623609385976</v>
      </c>
      <c r="U404" s="35">
        <v>1.6702761235849481</v>
      </c>
      <c r="V404" s="35">
        <v>1.6702761235849481</v>
      </c>
      <c r="W404" s="35">
        <v>1.6702761235849481</v>
      </c>
      <c r="X404" s="35">
        <v>1.6702761235849481</v>
      </c>
      <c r="Y404" s="35">
        <v>1.6702761235849481</v>
      </c>
      <c r="Z404" s="35">
        <v>1.6702761235849481</v>
      </c>
      <c r="AA404" s="35">
        <v>9.9375860727825005E-2</v>
      </c>
      <c r="AB404" s="35">
        <v>9.9375860727825005E-2</v>
      </c>
      <c r="AC404" s="35">
        <v>9.9375860727825005E-2</v>
      </c>
      <c r="AD404" s="35">
        <v>0.26236313650800003</v>
      </c>
      <c r="AE404" s="35">
        <v>0.26236313650800003</v>
      </c>
    </row>
    <row r="405" spans="1:31" x14ac:dyDescent="0.2">
      <c r="A405" s="9" t="s">
        <v>696</v>
      </c>
      <c r="B405" s="4" t="s">
        <v>657</v>
      </c>
      <c r="C405" s="35">
        <v>1.2399627955714284E-3</v>
      </c>
      <c r="D405" s="35">
        <v>1.2399627955714284E-3</v>
      </c>
      <c r="E405" s="35">
        <v>1.2399627955714284E-3</v>
      </c>
      <c r="F405" s="35">
        <v>1.2399627955714284E-3</v>
      </c>
      <c r="G405" s="35">
        <v>1.2399627955714284E-3</v>
      </c>
      <c r="H405" s="35">
        <v>1.2399627955714284E-3</v>
      </c>
      <c r="I405" s="35">
        <v>1.2399627955714284E-3</v>
      </c>
      <c r="J405" s="35">
        <v>1.2399627955714284E-3</v>
      </c>
      <c r="K405" s="35">
        <v>1.2399627955714284E-3</v>
      </c>
      <c r="L405" s="35">
        <v>1.2399627955714284E-3</v>
      </c>
      <c r="M405" s="35">
        <v>1.2399627955714284E-3</v>
      </c>
      <c r="N405" s="35">
        <v>1.2399627955714284E-3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2.3943962335604935E-3</v>
      </c>
      <c r="V405" s="35">
        <v>2.3943962335604935E-3</v>
      </c>
      <c r="W405" s="35">
        <v>2.3943962335604935E-3</v>
      </c>
      <c r="X405" s="35">
        <v>2.3943962335604935E-3</v>
      </c>
      <c r="Y405" s="35">
        <v>2.3943962335604935E-3</v>
      </c>
      <c r="Z405" s="35">
        <v>2.3943962335604935E-3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6.4270271642427641</v>
      </c>
      <c r="D407" s="21">
        <f t="shared" si="106"/>
        <v>6.5029510106858872</v>
      </c>
      <c r="E407" s="21">
        <f t="shared" si="106"/>
        <v>6.8312374244563632</v>
      </c>
      <c r="F407" s="21">
        <f t="shared" si="106"/>
        <v>7.1595238382268391</v>
      </c>
      <c r="G407" s="21">
        <f t="shared" si="106"/>
        <v>7.4878102519973151</v>
      </c>
      <c r="H407" s="21">
        <f t="shared" si="106"/>
        <v>7.8160966657677893</v>
      </c>
      <c r="I407" s="21">
        <f t="shared" si="106"/>
        <v>8.1443830795382635</v>
      </c>
      <c r="J407" s="21">
        <f t="shared" si="106"/>
        <v>8.472669493308743</v>
      </c>
      <c r="K407" s="21">
        <f t="shared" si="106"/>
        <v>8.8009559070792172</v>
      </c>
      <c r="L407" s="21">
        <f t="shared" si="106"/>
        <v>9.1292423208496896</v>
      </c>
      <c r="M407" s="21">
        <f t="shared" si="106"/>
        <v>9.4575287346201673</v>
      </c>
      <c r="N407" s="21">
        <f t="shared" si="106"/>
        <v>9.7858151483906433</v>
      </c>
      <c r="O407" s="21">
        <f t="shared" si="106"/>
        <v>21.646873386104517</v>
      </c>
      <c r="P407" s="21">
        <f t="shared" si="106"/>
        <v>22.135143956697931</v>
      </c>
      <c r="Q407" s="21">
        <f t="shared" si="106"/>
        <v>22.623414527291335</v>
      </c>
      <c r="R407" s="21">
        <f t="shared" si="106"/>
        <v>23.111685097884749</v>
      </c>
      <c r="S407" s="21">
        <f t="shared" si="106"/>
        <v>23.599955668478156</v>
      </c>
      <c r="T407" s="21">
        <f t="shared" si="106"/>
        <v>24.08822623907157</v>
      </c>
      <c r="U407" s="21">
        <f t="shared" si="106"/>
        <v>45.876315911350325</v>
      </c>
      <c r="V407" s="21">
        <f t="shared" si="106"/>
        <v>46.681737616105764</v>
      </c>
      <c r="W407" s="21">
        <f t="shared" si="106"/>
        <v>47.158872907090739</v>
      </c>
      <c r="X407" s="21">
        <f t="shared" si="106"/>
        <v>47.615572729252854</v>
      </c>
      <c r="Y407" s="21">
        <f t="shared" si="106"/>
        <v>48.092708020237822</v>
      </c>
      <c r="Z407" s="21">
        <f t="shared" si="106"/>
        <v>48.56984331122279</v>
      </c>
      <c r="AA407" s="21">
        <f t="shared" si="106"/>
        <v>16.758859587029725</v>
      </c>
      <c r="AB407" s="21">
        <f t="shared" si="106"/>
        <v>16.747679649656526</v>
      </c>
      <c r="AC407" s="21">
        <f t="shared" si="106"/>
        <v>16.736499712283333</v>
      </c>
      <c r="AD407" s="21">
        <f t="shared" si="106"/>
        <v>60.199826250967213</v>
      </c>
      <c r="AE407" s="21">
        <f t="shared" si="106"/>
        <v>60.336104589624185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6.4270271642427641</v>
      </c>
      <c r="D409" s="21">
        <f t="shared" si="107"/>
        <v>6.5029510106858872</v>
      </c>
      <c r="E409" s="21">
        <f t="shared" si="107"/>
        <v>6.8312374244563632</v>
      </c>
      <c r="F409" s="21">
        <f t="shared" si="107"/>
        <v>7.1595238382268391</v>
      </c>
      <c r="G409" s="21">
        <f t="shared" si="107"/>
        <v>7.4878102519973151</v>
      </c>
      <c r="H409" s="21">
        <f t="shared" si="107"/>
        <v>7.8160966657677893</v>
      </c>
      <c r="I409" s="21">
        <f t="shared" si="107"/>
        <v>8.1443830795382635</v>
      </c>
      <c r="J409" s="21">
        <f t="shared" si="107"/>
        <v>8.472669493308743</v>
      </c>
      <c r="K409" s="21">
        <f t="shared" si="107"/>
        <v>8.8009559070792172</v>
      </c>
      <c r="L409" s="21">
        <f t="shared" si="107"/>
        <v>9.1292423208496896</v>
      </c>
      <c r="M409" s="21">
        <f t="shared" si="107"/>
        <v>9.4575287346201673</v>
      </c>
      <c r="N409" s="21">
        <f t="shared" si="107"/>
        <v>9.7858151483906433</v>
      </c>
      <c r="O409" s="21">
        <f t="shared" si="107"/>
        <v>21.646873386104517</v>
      </c>
      <c r="P409" s="21">
        <f t="shared" si="107"/>
        <v>22.135143956697931</v>
      </c>
      <c r="Q409" s="21">
        <f t="shared" si="107"/>
        <v>22.623414527291335</v>
      </c>
      <c r="R409" s="21">
        <f t="shared" si="107"/>
        <v>23.111685097884749</v>
      </c>
      <c r="S409" s="21">
        <f t="shared" si="107"/>
        <v>23.599955668478156</v>
      </c>
      <c r="T409" s="21">
        <f t="shared" si="107"/>
        <v>24.08822623907157</v>
      </c>
      <c r="U409" s="21">
        <f t="shared" si="107"/>
        <v>45.876315911350325</v>
      </c>
      <c r="V409" s="21">
        <f t="shared" si="107"/>
        <v>46.681737616105764</v>
      </c>
      <c r="W409" s="21">
        <f t="shared" si="107"/>
        <v>47.158872907090739</v>
      </c>
      <c r="X409" s="21">
        <f t="shared" si="107"/>
        <v>47.615572729252854</v>
      </c>
      <c r="Y409" s="21">
        <f t="shared" si="107"/>
        <v>48.092708020237822</v>
      </c>
      <c r="Z409" s="21">
        <f t="shared" si="107"/>
        <v>48.56984331122279</v>
      </c>
      <c r="AA409" s="21">
        <f t="shared" si="107"/>
        <v>16.758859587029725</v>
      </c>
      <c r="AB409" s="21">
        <f t="shared" si="107"/>
        <v>16.747679649656526</v>
      </c>
      <c r="AC409" s="21">
        <f t="shared" si="107"/>
        <v>16.736499712283333</v>
      </c>
      <c r="AD409" s="21">
        <f t="shared" si="107"/>
        <v>60.199826250967213</v>
      </c>
      <c r="AE409" s="21">
        <f t="shared" si="107"/>
        <v>60.336104589624185</v>
      </c>
    </row>
    <row r="410" spans="1:31" x14ac:dyDescent="0.2">
      <c r="A410" s="9" t="s">
        <v>703</v>
      </c>
      <c r="B410" s="4" t="s">
        <v>550</v>
      </c>
      <c r="C410" s="35">
        <v>2.5188753434855999</v>
      </c>
      <c r="D410" s="35">
        <v>2.2792288208711207</v>
      </c>
      <c r="E410" s="35">
        <v>2.2919448655839929</v>
      </c>
      <c r="F410" s="35">
        <v>2.3046609102968652</v>
      </c>
      <c r="G410" s="35">
        <v>2.3173769550097374</v>
      </c>
      <c r="H410" s="35">
        <v>2.3300929997226096</v>
      </c>
      <c r="I410" s="35">
        <v>2.3428090444354819</v>
      </c>
      <c r="J410" s="35">
        <v>2.3555250891483541</v>
      </c>
      <c r="K410" s="35">
        <v>2.3682411338612264</v>
      </c>
      <c r="L410" s="35">
        <v>2.3809571785740986</v>
      </c>
      <c r="M410" s="35">
        <v>2.3936732232869709</v>
      </c>
      <c r="N410" s="35">
        <v>2.4063892679998435</v>
      </c>
      <c r="O410" s="35">
        <v>12.603995987392008</v>
      </c>
      <c r="P410" s="35">
        <v>12.667685011837028</v>
      </c>
      <c r="Q410" s="35">
        <v>12.731374036282048</v>
      </c>
      <c r="R410" s="35">
        <v>12.79506306072707</v>
      </c>
      <c r="S410" s="35">
        <v>12.858752085172091</v>
      </c>
      <c r="T410" s="35">
        <v>12.922441109617111</v>
      </c>
      <c r="U410" s="35">
        <v>31.512236685359706</v>
      </c>
      <c r="V410" s="35">
        <v>31.668780816975378</v>
      </c>
      <c r="W410" s="35">
        <v>31.812608903878179</v>
      </c>
      <c r="X410" s="35">
        <v>31.936001521958122</v>
      </c>
      <c r="Y410" s="35">
        <v>32.079829608860919</v>
      </c>
      <c r="Z410" s="35">
        <v>32.22365769576372</v>
      </c>
      <c r="AA410" s="35">
        <v>4.582712983789663</v>
      </c>
      <c r="AB410" s="35">
        <v>4.6018187131471784</v>
      </c>
      <c r="AC410" s="35">
        <v>4.6209244425046938</v>
      </c>
      <c r="AD410" s="35">
        <v>47.664870935856641</v>
      </c>
      <c r="AE410" s="35">
        <v>47.795665507985746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2.042432873635968E-2</v>
      </c>
      <c r="P411" s="35">
        <v>2.1048657472719362E-2</v>
      </c>
      <c r="Q411" s="35">
        <v>2.1672986209079041E-2</v>
      </c>
      <c r="R411" s="35">
        <v>2.2297314945438719E-2</v>
      </c>
      <c r="S411" s="35">
        <v>2.2921643681798411E-2</v>
      </c>
      <c r="T411" s="35">
        <v>2.3545972418158079E-2</v>
      </c>
      <c r="U411" s="35">
        <v>6.1047561372944946E-2</v>
      </c>
      <c r="V411" s="35">
        <v>6.2799150327731826E-2</v>
      </c>
      <c r="W411" s="35">
        <v>6.4550739282518699E-2</v>
      </c>
      <c r="X411" s="35">
        <v>6.6302328237305627E-2</v>
      </c>
      <c r="Y411" s="35">
        <v>6.8053917192092458E-2</v>
      </c>
      <c r="Z411" s="35">
        <v>6.9805506146879331E-2</v>
      </c>
      <c r="AA411" s="35">
        <v>1.425550614687935E-2</v>
      </c>
      <c r="AB411" s="35">
        <v>1.425550614687935E-2</v>
      </c>
      <c r="AC411" s="35">
        <v>1.425550614687935E-2</v>
      </c>
      <c r="AD411" s="35">
        <v>1.425550614687935E-2</v>
      </c>
      <c r="AE411" s="35">
        <v>1.425550614687935E-2</v>
      </c>
    </row>
    <row r="412" spans="1:31" x14ac:dyDescent="0.2">
      <c r="A412" s="9" t="s">
        <v>705</v>
      </c>
      <c r="B412" s="4" t="s">
        <v>645</v>
      </c>
      <c r="C412" s="35">
        <v>3.9081518207571637</v>
      </c>
      <c r="D412" s="35">
        <v>4.223722189814767</v>
      </c>
      <c r="E412" s="35">
        <v>4.5392925588723703</v>
      </c>
      <c r="F412" s="35">
        <v>4.8548629279299735</v>
      </c>
      <c r="G412" s="35">
        <v>5.1704332969875777</v>
      </c>
      <c r="H412" s="35">
        <v>5.4860036660451801</v>
      </c>
      <c r="I412" s="35">
        <v>5.8015740351027816</v>
      </c>
      <c r="J412" s="35">
        <v>6.1171444041603884</v>
      </c>
      <c r="K412" s="35">
        <v>6.4327147732179899</v>
      </c>
      <c r="L412" s="35">
        <v>6.7482851422755914</v>
      </c>
      <c r="M412" s="35">
        <v>7.0638555113331964</v>
      </c>
      <c r="N412" s="35">
        <v>7.3794258803907997</v>
      </c>
      <c r="O412" s="35">
        <v>9.0211486541839108</v>
      </c>
      <c r="P412" s="35">
        <v>9.4438014558037011</v>
      </c>
      <c r="Q412" s="35">
        <v>9.8664542574234879</v>
      </c>
      <c r="R412" s="35">
        <v>10.28910705904328</v>
      </c>
      <c r="S412" s="35">
        <v>10.711759860663065</v>
      </c>
      <c r="T412" s="35">
        <v>11.134412662282859</v>
      </c>
      <c r="U412" s="35">
        <v>14.291531065382756</v>
      </c>
      <c r="V412" s="35">
        <v>14.934982945086267</v>
      </c>
      <c r="W412" s="35">
        <v>15.262864455732172</v>
      </c>
      <c r="X412" s="35">
        <v>15.590745966378083</v>
      </c>
      <c r="Y412" s="35">
        <v>15.918627477023989</v>
      </c>
      <c r="Z412" s="35">
        <v>16.246508987669895</v>
      </c>
      <c r="AA412" s="35">
        <v>12.131432988344381</v>
      </c>
      <c r="AB412" s="35">
        <v>12.100560334507154</v>
      </c>
      <c r="AC412" s="35">
        <v>12.069687680669938</v>
      </c>
      <c r="AD412" s="35">
        <v>12.489067726001872</v>
      </c>
      <c r="AE412" s="35">
        <v>12.494551492529736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1.3044157922399997E-3</v>
      </c>
      <c r="P413" s="35">
        <v>2.6088315844799994E-3</v>
      </c>
      <c r="Q413" s="35">
        <v>3.9132473767199962E-3</v>
      </c>
      <c r="R413" s="35">
        <v>5.2176631689599988E-3</v>
      </c>
      <c r="S413" s="35">
        <v>6.5220789612000004E-3</v>
      </c>
      <c r="T413" s="35">
        <v>7.8264947534399925E-3</v>
      </c>
      <c r="U413" s="35">
        <v>1.1500599234915988E-2</v>
      </c>
      <c r="V413" s="35">
        <v>1.5174703716391983E-2</v>
      </c>
      <c r="W413" s="35">
        <v>1.8848808197867977E-2</v>
      </c>
      <c r="X413" s="35">
        <v>2.2522912679344004E-2</v>
      </c>
      <c r="Y413" s="35">
        <v>2.6197017160819985E-2</v>
      </c>
      <c r="Z413" s="35">
        <v>2.987112164229597E-2</v>
      </c>
      <c r="AA413" s="35">
        <v>3.0458108748803992E-2</v>
      </c>
      <c r="AB413" s="35">
        <v>3.1045095855311965E-2</v>
      </c>
      <c r="AC413" s="35">
        <v>3.1632082961819963E-2</v>
      </c>
      <c r="AD413" s="35">
        <v>3.1632082961819963E-2</v>
      </c>
      <c r="AE413" s="35">
        <v>3.1632082961819963E-2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64.113551252191613</v>
      </c>
      <c r="D415" s="21">
        <f t="shared" si="108"/>
        <v>65.915829237160281</v>
      </c>
      <c r="E415" s="21">
        <f t="shared" si="108"/>
        <v>67.71810722212895</v>
      </c>
      <c r="F415" s="21">
        <f t="shared" si="108"/>
        <v>69.520385207097618</v>
      </c>
      <c r="G415" s="21">
        <f t="shared" si="108"/>
        <v>71.322663192066287</v>
      </c>
      <c r="H415" s="21">
        <f t="shared" si="108"/>
        <v>73.124941177034941</v>
      </c>
      <c r="I415" s="21">
        <f t="shared" si="108"/>
        <v>74.92721916200361</v>
      </c>
      <c r="J415" s="21">
        <f t="shared" si="108"/>
        <v>76.729497146972278</v>
      </c>
      <c r="K415" s="21">
        <f t="shared" si="108"/>
        <v>78.531775131940933</v>
      </c>
      <c r="L415" s="21">
        <f t="shared" si="108"/>
        <v>80.334053116909601</v>
      </c>
      <c r="M415" s="21">
        <f t="shared" si="108"/>
        <v>82.13633110187827</v>
      </c>
      <c r="N415" s="21">
        <f t="shared" si="108"/>
        <v>91.712397631998172</v>
      </c>
      <c r="O415" s="21">
        <f t="shared" si="108"/>
        <v>136.1717434779159</v>
      </c>
      <c r="P415" s="21">
        <f t="shared" si="108"/>
        <v>138.62742286451407</v>
      </c>
      <c r="Q415" s="21">
        <f t="shared" si="108"/>
        <v>141.08310225111225</v>
      </c>
      <c r="R415" s="21">
        <f t="shared" si="108"/>
        <v>143.53878163771043</v>
      </c>
      <c r="S415" s="21">
        <f t="shared" si="108"/>
        <v>145.99446102430861</v>
      </c>
      <c r="T415" s="21">
        <f t="shared" si="108"/>
        <v>148.45014041090678</v>
      </c>
      <c r="U415" s="21">
        <f t="shared" si="108"/>
        <v>234.07798464780592</v>
      </c>
      <c r="V415" s="21">
        <f t="shared" si="108"/>
        <v>237.86978698571889</v>
      </c>
      <c r="W415" s="21">
        <f t="shared" si="108"/>
        <v>239.85931133866316</v>
      </c>
      <c r="X415" s="21">
        <f t="shared" si="108"/>
        <v>222.47262786617412</v>
      </c>
      <c r="Y415" s="21">
        <f t="shared" si="108"/>
        <v>224.46215221911839</v>
      </c>
      <c r="Z415" s="21">
        <f t="shared" si="108"/>
        <v>226.45167657206267</v>
      </c>
      <c r="AA415" s="21">
        <f t="shared" si="108"/>
        <v>93.607835194832376</v>
      </c>
      <c r="AB415" s="21">
        <f t="shared" si="108"/>
        <v>106.10413199520268</v>
      </c>
      <c r="AC415" s="21">
        <f t="shared" si="108"/>
        <v>118.60042879557297</v>
      </c>
      <c r="AD415" s="21">
        <f t="shared" si="108"/>
        <v>96.133572945784366</v>
      </c>
      <c r="AE415" s="21">
        <f t="shared" si="108"/>
        <v>95.014563223052733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64.113551252191613</v>
      </c>
      <c r="D417" s="21">
        <f t="shared" si="109"/>
        <v>65.915829237160281</v>
      </c>
      <c r="E417" s="21">
        <f t="shared" si="109"/>
        <v>67.71810722212895</v>
      </c>
      <c r="F417" s="21">
        <f t="shared" si="109"/>
        <v>69.520385207097618</v>
      </c>
      <c r="G417" s="21">
        <f t="shared" si="109"/>
        <v>71.322663192066287</v>
      </c>
      <c r="H417" s="21">
        <f t="shared" si="109"/>
        <v>73.124941177034941</v>
      </c>
      <c r="I417" s="21">
        <f t="shared" si="109"/>
        <v>74.92721916200361</v>
      </c>
      <c r="J417" s="21">
        <f t="shared" si="109"/>
        <v>76.729497146972278</v>
      </c>
      <c r="K417" s="21">
        <f t="shared" si="109"/>
        <v>78.531775131940933</v>
      </c>
      <c r="L417" s="21">
        <f t="shared" si="109"/>
        <v>80.334053116909601</v>
      </c>
      <c r="M417" s="21">
        <f t="shared" si="109"/>
        <v>82.13633110187827</v>
      </c>
      <c r="N417" s="21">
        <f t="shared" si="109"/>
        <v>91.712397631998172</v>
      </c>
      <c r="O417" s="21">
        <f t="shared" si="109"/>
        <v>136.1717434779159</v>
      </c>
      <c r="P417" s="21">
        <f t="shared" si="109"/>
        <v>138.62742286451407</v>
      </c>
      <c r="Q417" s="21">
        <f t="shared" si="109"/>
        <v>141.08310225111225</v>
      </c>
      <c r="R417" s="21">
        <f t="shared" si="109"/>
        <v>143.53878163771043</v>
      </c>
      <c r="S417" s="21">
        <f t="shared" si="109"/>
        <v>145.99446102430861</v>
      </c>
      <c r="T417" s="21">
        <f t="shared" si="109"/>
        <v>148.45014041090678</v>
      </c>
      <c r="U417" s="21">
        <f t="shared" si="109"/>
        <v>234.07798464780592</v>
      </c>
      <c r="V417" s="21">
        <f t="shared" si="109"/>
        <v>237.86978698571889</v>
      </c>
      <c r="W417" s="21">
        <f t="shared" si="109"/>
        <v>239.85931133866316</v>
      </c>
      <c r="X417" s="21">
        <f t="shared" si="109"/>
        <v>222.47262786617412</v>
      </c>
      <c r="Y417" s="21">
        <f t="shared" si="109"/>
        <v>224.46215221911839</v>
      </c>
      <c r="Z417" s="21">
        <f t="shared" si="109"/>
        <v>226.45167657206267</v>
      </c>
      <c r="AA417" s="21">
        <f t="shared" si="109"/>
        <v>93.607835194832376</v>
      </c>
      <c r="AB417" s="21">
        <f t="shared" si="109"/>
        <v>106.10413199520268</v>
      </c>
      <c r="AC417" s="21">
        <f t="shared" si="109"/>
        <v>118.60042879557297</v>
      </c>
      <c r="AD417" s="21">
        <f t="shared" si="109"/>
        <v>96.133572945784366</v>
      </c>
      <c r="AE417" s="21">
        <f t="shared" si="109"/>
        <v>95.014563223052733</v>
      </c>
    </row>
    <row r="418" spans="1:63" x14ac:dyDescent="0.2">
      <c r="A418" s="9" t="s">
        <v>713</v>
      </c>
      <c r="B418" s="4" t="s">
        <v>550</v>
      </c>
      <c r="C418" s="35">
        <v>63.713809886099504</v>
      </c>
      <c r="D418" s="35">
        <v>65.150254004976063</v>
      </c>
      <c r="E418" s="35">
        <v>66.586698123852614</v>
      </c>
      <c r="F418" s="35">
        <v>68.023142242729165</v>
      </c>
      <c r="G418" s="35">
        <v>69.459586361605716</v>
      </c>
      <c r="H418" s="35">
        <v>70.896030480482267</v>
      </c>
      <c r="I418" s="35">
        <v>72.332474599358832</v>
      </c>
      <c r="J418" s="35">
        <v>73.768918718235383</v>
      </c>
      <c r="K418" s="35">
        <v>75.205362837111934</v>
      </c>
      <c r="L418" s="35">
        <v>76.641806955988486</v>
      </c>
      <c r="M418" s="35">
        <v>78.078251074865037</v>
      </c>
      <c r="N418" s="35">
        <v>87.288483738892836</v>
      </c>
      <c r="O418" s="35">
        <v>131.43418178203217</v>
      </c>
      <c r="P418" s="35">
        <v>133.57349086585194</v>
      </c>
      <c r="Q418" s="35">
        <v>135.71279994967171</v>
      </c>
      <c r="R418" s="35">
        <v>137.8521090334915</v>
      </c>
      <c r="S418" s="35">
        <v>139.99141811731127</v>
      </c>
      <c r="T418" s="35">
        <v>142.13072720113104</v>
      </c>
      <c r="U418" s="35">
        <v>227.50114654251274</v>
      </c>
      <c r="V418" s="35">
        <v>231.03329648490825</v>
      </c>
      <c r="W418" s="35">
        <v>233.12900230842718</v>
      </c>
      <c r="X418" s="35">
        <v>215.84850030651279</v>
      </c>
      <c r="Y418" s="35">
        <v>217.94420613003172</v>
      </c>
      <c r="Z418" s="35">
        <v>220.03991195355064</v>
      </c>
      <c r="AA418" s="35">
        <v>51.581386532164899</v>
      </c>
      <c r="AB418" s="35">
        <v>51.042424288379749</v>
      </c>
      <c r="AC418" s="35">
        <v>50.503462044594599</v>
      </c>
      <c r="AD418" s="35">
        <v>49.844406605801403</v>
      </c>
      <c r="AE418" s="35">
        <v>48.577472294065196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5.3999351450000004E-2</v>
      </c>
      <c r="D420" s="35">
        <v>7.4091202900000014E-2</v>
      </c>
      <c r="E420" s="35">
        <v>9.4183054350000003E-2</v>
      </c>
      <c r="F420" s="35">
        <v>0.11427490580000002</v>
      </c>
      <c r="G420" s="35">
        <v>0.13436675725</v>
      </c>
      <c r="H420" s="35">
        <v>0.1544586087</v>
      </c>
      <c r="I420" s="35">
        <v>0.17455046015</v>
      </c>
      <c r="J420" s="35">
        <v>0.19464231160000003</v>
      </c>
      <c r="K420" s="35">
        <v>0.21473416305000004</v>
      </c>
      <c r="L420" s="35">
        <v>0.23482601450000007</v>
      </c>
      <c r="M420" s="35">
        <v>0.25491786595000004</v>
      </c>
      <c r="N420" s="35">
        <v>0.27500971740000013</v>
      </c>
      <c r="O420" s="35">
        <v>0.29076585450000014</v>
      </c>
      <c r="P420" s="35">
        <v>0.30924449160000012</v>
      </c>
      <c r="Q420" s="35">
        <v>0.32772312870000014</v>
      </c>
      <c r="R420" s="35">
        <v>0.34620176580000017</v>
      </c>
      <c r="S420" s="35">
        <v>0.3646804029000002</v>
      </c>
      <c r="T420" s="35">
        <v>0.38315904000000017</v>
      </c>
      <c r="U420" s="35">
        <v>0.39809027445000023</v>
      </c>
      <c r="V420" s="35">
        <v>0.41524900890000027</v>
      </c>
      <c r="W420" s="35">
        <v>0.41231589190000018</v>
      </c>
      <c r="X420" s="35">
        <v>0.40938277490000019</v>
      </c>
      <c r="Y420" s="35">
        <v>0.40644965790000021</v>
      </c>
      <c r="Z420" s="35">
        <v>0.40351654090000022</v>
      </c>
      <c r="AA420" s="35">
        <v>36.359421619400003</v>
      </c>
      <c r="AB420" s="35">
        <v>49.735901697900005</v>
      </c>
      <c r="AC420" s="35">
        <v>63.112381776399999</v>
      </c>
      <c r="AD420" s="35">
        <v>41.523296401400003</v>
      </c>
      <c r="AE420" s="35">
        <v>41.889936026400001</v>
      </c>
    </row>
    <row r="421" spans="1:63" x14ac:dyDescent="0.2">
      <c r="A421" s="9" t="s">
        <v>716</v>
      </c>
      <c r="B421" s="4" t="s">
        <v>651</v>
      </c>
      <c r="C421" s="35">
        <v>0.34574201464211185</v>
      </c>
      <c r="D421" s="35">
        <v>0.6914840292842237</v>
      </c>
      <c r="E421" s="35">
        <v>1.0372260439263357</v>
      </c>
      <c r="F421" s="35">
        <v>1.3829680585684474</v>
      </c>
      <c r="G421" s="35">
        <v>1.7287100732105591</v>
      </c>
      <c r="H421" s="35">
        <v>2.0744520878526713</v>
      </c>
      <c r="I421" s="35">
        <v>2.4201941024947828</v>
      </c>
      <c r="J421" s="35">
        <v>2.7659361171368948</v>
      </c>
      <c r="K421" s="35">
        <v>3.1116781317790059</v>
      </c>
      <c r="L421" s="35">
        <v>3.4574201464211183</v>
      </c>
      <c r="M421" s="35">
        <v>3.8031621610632302</v>
      </c>
      <c r="N421" s="35">
        <v>4.1489041757053418</v>
      </c>
      <c r="O421" s="35">
        <v>4.4467958413837394</v>
      </c>
      <c r="P421" s="35">
        <v>4.7446875070621379</v>
      </c>
      <c r="Q421" s="35">
        <v>5.0425791727405365</v>
      </c>
      <c r="R421" s="35">
        <v>5.340470838418935</v>
      </c>
      <c r="S421" s="35">
        <v>5.6383625040973326</v>
      </c>
      <c r="T421" s="35">
        <v>5.9362541697757312</v>
      </c>
      <c r="U421" s="35">
        <v>6.1787478308431893</v>
      </c>
      <c r="V421" s="35">
        <v>6.4212414919106466</v>
      </c>
      <c r="W421" s="35">
        <v>6.3179931383359929</v>
      </c>
      <c r="X421" s="35">
        <v>6.2147447847613382</v>
      </c>
      <c r="Y421" s="35">
        <v>6.1114964311866844</v>
      </c>
      <c r="Z421" s="35">
        <v>6.0082480776120306</v>
      </c>
      <c r="AA421" s="35">
        <v>5.6670270432674741</v>
      </c>
      <c r="AB421" s="35">
        <v>5.3258060089229193</v>
      </c>
      <c r="AC421" s="35">
        <v>4.9845849745783628</v>
      </c>
      <c r="AD421" s="35">
        <v>4.755310717382951</v>
      </c>
      <c r="AE421" s="35">
        <v>4.52603646018754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1.05592212E-2</v>
      </c>
      <c r="AE422" s="35">
        <v>2.11184424E-2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3.2605246932888421</v>
      </c>
      <c r="D425" s="28">
        <f t="shared" si="110"/>
        <v>3.3245291926104539</v>
      </c>
      <c r="E425" s="28">
        <f t="shared" si="110"/>
        <v>3.5465380491046656</v>
      </c>
      <c r="F425" s="28">
        <f t="shared" si="110"/>
        <v>3.5850462441151101</v>
      </c>
      <c r="G425" s="28">
        <f t="shared" si="110"/>
        <v>3.6020538899661583</v>
      </c>
      <c r="H425" s="28">
        <f t="shared" si="110"/>
        <v>3.6764048099958595</v>
      </c>
      <c r="I425" s="28">
        <f t="shared" si="110"/>
        <v>3.7539587971687625</v>
      </c>
      <c r="J425" s="28">
        <f t="shared" si="110"/>
        <v>3.8422554154456687</v>
      </c>
      <c r="K425" s="28">
        <f t="shared" si="110"/>
        <v>3.8818665349821861</v>
      </c>
      <c r="L425" s="28">
        <f t="shared" si="110"/>
        <v>3.8424554141777993</v>
      </c>
      <c r="M425" s="28">
        <f t="shared" si="110"/>
        <v>3.8958568274383665</v>
      </c>
      <c r="N425" s="28">
        <f t="shared" si="110"/>
        <v>3.9139971420051114</v>
      </c>
      <c r="O425" s="28">
        <f t="shared" si="110"/>
        <v>4.8546864578711375</v>
      </c>
      <c r="P425" s="28">
        <f t="shared" si="110"/>
        <v>5.4177457853255042</v>
      </c>
      <c r="Q425" s="28">
        <f t="shared" si="110"/>
        <v>5.5018316640579892</v>
      </c>
      <c r="R425" s="28">
        <f t="shared" si="110"/>
        <v>5.2525295668193364</v>
      </c>
      <c r="S425" s="28">
        <f t="shared" si="110"/>
        <v>5.354662072297641</v>
      </c>
      <c r="T425" s="28">
        <f t="shared" si="110"/>
        <v>5.4807836175562779</v>
      </c>
      <c r="U425" s="28">
        <f t="shared" si="110"/>
        <v>5.8906764268348226</v>
      </c>
      <c r="V425" s="28">
        <f t="shared" si="110"/>
        <v>6.0638575692347798</v>
      </c>
      <c r="W425" s="28">
        <f t="shared" si="110"/>
        <v>6.1519155156563299</v>
      </c>
      <c r="X425" s="28">
        <f t="shared" si="110"/>
        <v>6.6654764255905228</v>
      </c>
      <c r="Y425" s="28">
        <f t="shared" si="110"/>
        <v>7.1200503993236648</v>
      </c>
      <c r="Z425" s="28">
        <f t="shared" si="110"/>
        <v>7.315214186209209</v>
      </c>
      <c r="AA425" s="28">
        <f t="shared" si="110"/>
        <v>7.150446685882371</v>
      </c>
      <c r="AB425" s="28">
        <f t="shared" si="110"/>
        <v>7.349536097438528</v>
      </c>
      <c r="AC425" s="28">
        <f t="shared" si="110"/>
        <v>7.1498795114768949</v>
      </c>
      <c r="AD425" s="28">
        <f t="shared" si="110"/>
        <v>7.4166663838472475</v>
      </c>
      <c r="AE425" s="28">
        <f t="shared" si="110"/>
        <v>8.100188122703651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3.2605246932888421</v>
      </c>
      <c r="D431" s="21">
        <f t="shared" ref="D431:AE431" si="112">+D432+D433</f>
        <v>3.3245291926104539</v>
      </c>
      <c r="E431" s="21">
        <f t="shared" si="112"/>
        <v>3.5465380491046656</v>
      </c>
      <c r="F431" s="21">
        <f t="shared" si="112"/>
        <v>3.5850462441151101</v>
      </c>
      <c r="G431" s="21">
        <f t="shared" si="112"/>
        <v>3.6020538899661583</v>
      </c>
      <c r="H431" s="21">
        <f t="shared" si="112"/>
        <v>3.6764048099958595</v>
      </c>
      <c r="I431" s="21">
        <f t="shared" si="112"/>
        <v>3.7539587971687625</v>
      </c>
      <c r="J431" s="21">
        <f t="shared" si="112"/>
        <v>3.8422554154456687</v>
      </c>
      <c r="K431" s="21">
        <f t="shared" si="112"/>
        <v>3.8818665349821861</v>
      </c>
      <c r="L431" s="21">
        <f t="shared" si="112"/>
        <v>3.8424554141777993</v>
      </c>
      <c r="M431" s="21">
        <f t="shared" si="112"/>
        <v>3.8958568274383665</v>
      </c>
      <c r="N431" s="21">
        <f t="shared" si="112"/>
        <v>3.9139971420051114</v>
      </c>
      <c r="O431" s="21">
        <f t="shared" si="112"/>
        <v>4.8546864578711375</v>
      </c>
      <c r="P431" s="21">
        <f t="shared" si="112"/>
        <v>5.4177457853255042</v>
      </c>
      <c r="Q431" s="21">
        <f t="shared" si="112"/>
        <v>5.5018316640579892</v>
      </c>
      <c r="R431" s="21">
        <f t="shared" si="112"/>
        <v>5.2525295668193364</v>
      </c>
      <c r="S431" s="21">
        <f t="shared" si="112"/>
        <v>5.354662072297641</v>
      </c>
      <c r="T431" s="21">
        <f t="shared" si="112"/>
        <v>5.4807836175562779</v>
      </c>
      <c r="U431" s="21">
        <f t="shared" si="112"/>
        <v>5.8906764268348226</v>
      </c>
      <c r="V431" s="21">
        <f t="shared" si="112"/>
        <v>6.0638575692347798</v>
      </c>
      <c r="W431" s="21">
        <f t="shared" si="112"/>
        <v>6.1519155156563299</v>
      </c>
      <c r="X431" s="21">
        <f t="shared" si="112"/>
        <v>6.6654764255905228</v>
      </c>
      <c r="Y431" s="21">
        <f t="shared" si="112"/>
        <v>7.1200503993236648</v>
      </c>
      <c r="Z431" s="21">
        <f t="shared" si="112"/>
        <v>7.315214186209209</v>
      </c>
      <c r="AA431" s="21">
        <f t="shared" si="112"/>
        <v>7.150446685882371</v>
      </c>
      <c r="AB431" s="21">
        <f t="shared" si="112"/>
        <v>7.349536097438528</v>
      </c>
      <c r="AC431" s="21">
        <f t="shared" si="112"/>
        <v>7.1498795114768949</v>
      </c>
      <c r="AD431" s="21">
        <f t="shared" si="112"/>
        <v>7.4166663838472475</v>
      </c>
      <c r="AE431" s="21">
        <f t="shared" si="112"/>
        <v>8.100188122703651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3.2605246932888421</v>
      </c>
      <c r="D433" s="27">
        <v>3.3245291926104539</v>
      </c>
      <c r="E433" s="27">
        <v>3.5465380491046656</v>
      </c>
      <c r="F433" s="27">
        <v>3.5850462441151101</v>
      </c>
      <c r="G433" s="27">
        <v>3.6020538899661583</v>
      </c>
      <c r="H433" s="27">
        <v>3.6764048099958595</v>
      </c>
      <c r="I433" s="27">
        <v>3.7539587971687625</v>
      </c>
      <c r="J433" s="27">
        <v>3.8422554154456687</v>
      </c>
      <c r="K433" s="27">
        <v>3.8818665349821861</v>
      </c>
      <c r="L433" s="27">
        <v>3.8424554141777993</v>
      </c>
      <c r="M433" s="27">
        <v>3.8958568274383665</v>
      </c>
      <c r="N433" s="27">
        <v>3.9139971420051114</v>
      </c>
      <c r="O433" s="27">
        <v>4.8546864578711375</v>
      </c>
      <c r="P433" s="27">
        <v>5.4177457853255042</v>
      </c>
      <c r="Q433" s="27">
        <v>5.5018316640579892</v>
      </c>
      <c r="R433" s="27">
        <v>5.2525295668193364</v>
      </c>
      <c r="S433" s="27">
        <v>5.354662072297641</v>
      </c>
      <c r="T433" s="27">
        <v>5.4807836175562779</v>
      </c>
      <c r="U433" s="27">
        <v>5.8906764268348226</v>
      </c>
      <c r="V433" s="27">
        <v>6.0638575692347798</v>
      </c>
      <c r="W433" s="27">
        <v>6.1519155156563299</v>
      </c>
      <c r="X433" s="27">
        <v>6.6654764255905228</v>
      </c>
      <c r="Y433" s="27">
        <v>7.1200503993236648</v>
      </c>
      <c r="Z433" s="27">
        <v>7.315214186209209</v>
      </c>
      <c r="AA433" s="27">
        <v>7.150446685882371</v>
      </c>
      <c r="AB433" s="27">
        <v>7.349536097438528</v>
      </c>
      <c r="AC433" s="27">
        <v>7.1498795114768949</v>
      </c>
      <c r="AD433" s="27">
        <v>7.4166663838472475</v>
      </c>
      <c r="AE433" s="27">
        <v>8.100188122703651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3977.1438479379208</v>
      </c>
      <c r="D455" s="28">
        <f t="shared" si="115"/>
        <v>4285.0891244491868</v>
      </c>
      <c r="E455" s="28">
        <f t="shared" si="115"/>
        <v>4554.8592455639791</v>
      </c>
      <c r="F455" s="28">
        <f t="shared" si="115"/>
        <v>4738.5691371860712</v>
      </c>
      <c r="G455" s="28">
        <f t="shared" si="115"/>
        <v>4887.0419932052264</v>
      </c>
      <c r="H455" s="28">
        <f t="shared" si="115"/>
        <v>5569.8748285306501</v>
      </c>
      <c r="I455" s="28">
        <f t="shared" si="115"/>
        <v>9699.7206405241013</v>
      </c>
      <c r="J455" s="28">
        <f t="shared" si="115"/>
        <v>6301.7835190638189</v>
      </c>
      <c r="K455" s="28">
        <f t="shared" si="115"/>
        <v>20487.863553519193</v>
      </c>
      <c r="L455" s="28">
        <f t="shared" si="115"/>
        <v>6161.754297717308</v>
      </c>
      <c r="M455" s="28">
        <f t="shared" si="115"/>
        <v>6038.5735785229763</v>
      </c>
      <c r="N455" s="28">
        <f t="shared" si="115"/>
        <v>6107.5485459606589</v>
      </c>
      <c r="O455" s="28">
        <f t="shared" si="115"/>
        <v>7289.426566971134</v>
      </c>
      <c r="P455" s="28">
        <f t="shared" si="115"/>
        <v>5774.5860760927844</v>
      </c>
      <c r="Q455" s="28">
        <f t="shared" si="115"/>
        <v>7186.3186949923238</v>
      </c>
      <c r="R455" s="28">
        <f t="shared" si="115"/>
        <v>7035.9545282784175</v>
      </c>
      <c r="S455" s="28">
        <f t="shared" si="115"/>
        <v>7235.73716537565</v>
      </c>
      <c r="T455" s="28">
        <f t="shared" si="115"/>
        <v>7309.1424477354094</v>
      </c>
      <c r="U455" s="28">
        <f t="shared" si="115"/>
        <v>10691.288011674933</v>
      </c>
      <c r="V455" s="28">
        <f t="shared" si="115"/>
        <v>10370.955494996633</v>
      </c>
      <c r="W455" s="28">
        <f t="shared" si="115"/>
        <v>9117.2725049751789</v>
      </c>
      <c r="X455" s="28">
        <f t="shared" si="115"/>
        <v>10089.249850218352</v>
      </c>
      <c r="Y455" s="28">
        <f t="shared" si="115"/>
        <v>10222.884850810333</v>
      </c>
      <c r="Z455" s="28">
        <f t="shared" si="115"/>
        <v>9932.2460943917104</v>
      </c>
      <c r="AA455" s="28">
        <f t="shared" si="115"/>
        <v>10311.447443126997</v>
      </c>
      <c r="AB455" s="28">
        <f t="shared" si="115"/>
        <v>11177.651400270681</v>
      </c>
      <c r="AC455" s="28">
        <f t="shared" si="115"/>
        <v>11533.494110336915</v>
      </c>
      <c r="AD455" s="28">
        <f t="shared" si="115"/>
        <v>12841.887650126078</v>
      </c>
      <c r="AE455" s="28">
        <f t="shared" si="115"/>
        <v>13632.597079270243</v>
      </c>
    </row>
    <row r="456" spans="1:31" x14ac:dyDescent="0.2">
      <c r="A456" s="6" t="s">
        <v>19</v>
      </c>
      <c r="B456" s="7" t="s">
        <v>20</v>
      </c>
      <c r="C456" s="28">
        <f>+C457+C463+C467</f>
        <v>694.84449852779881</v>
      </c>
      <c r="D456" s="28">
        <f t="shared" ref="D456:AE456" si="116">+D457+D463+D467</f>
        <v>750.3084523910718</v>
      </c>
      <c r="E456" s="28">
        <f t="shared" si="116"/>
        <v>857.51017863679954</v>
      </c>
      <c r="F456" s="28">
        <f t="shared" si="116"/>
        <v>959.06860323479327</v>
      </c>
      <c r="G456" s="28">
        <f t="shared" si="116"/>
        <v>984.09368398700565</v>
      </c>
      <c r="H456" s="28">
        <f t="shared" si="116"/>
        <v>1045.7255684086394</v>
      </c>
      <c r="I456" s="28">
        <f t="shared" si="116"/>
        <v>1235.5317240184449</v>
      </c>
      <c r="J456" s="28">
        <f t="shared" si="116"/>
        <v>1467.6010978838115</v>
      </c>
      <c r="K456" s="28">
        <f t="shared" si="116"/>
        <v>1674.9734788488051</v>
      </c>
      <c r="L456" s="28">
        <f t="shared" si="116"/>
        <v>1392.2262942024452</v>
      </c>
      <c r="M456" s="28">
        <f t="shared" si="116"/>
        <v>1556.1410145113628</v>
      </c>
      <c r="N456" s="28">
        <f t="shared" si="116"/>
        <v>1369.642512310229</v>
      </c>
      <c r="O456" s="28">
        <f t="shared" si="116"/>
        <v>1384.4030175987832</v>
      </c>
      <c r="P456" s="28">
        <f t="shared" si="116"/>
        <v>1241.9495859990325</v>
      </c>
      <c r="Q456" s="28">
        <f t="shared" si="116"/>
        <v>1354.9759495268909</v>
      </c>
      <c r="R456" s="28">
        <f t="shared" si="116"/>
        <v>1355.1353701053513</v>
      </c>
      <c r="S456" s="28">
        <f t="shared" si="116"/>
        <v>1333.2565524864351</v>
      </c>
      <c r="T456" s="28">
        <f t="shared" si="116"/>
        <v>1473.2742856366322</v>
      </c>
      <c r="U456" s="28">
        <f t="shared" si="116"/>
        <v>1666.0299585947882</v>
      </c>
      <c r="V456" s="28">
        <f t="shared" si="116"/>
        <v>1646.1156293850249</v>
      </c>
      <c r="W456" s="28">
        <f t="shared" si="116"/>
        <v>1737.9790474176209</v>
      </c>
      <c r="X456" s="28">
        <f t="shared" si="116"/>
        <v>2102.6302039678449</v>
      </c>
      <c r="Y456" s="28">
        <f t="shared" si="116"/>
        <v>1850.7345255779449</v>
      </c>
      <c r="Z456" s="28">
        <f t="shared" si="116"/>
        <v>1888.7718429464921</v>
      </c>
      <c r="AA456" s="28">
        <f t="shared" si="116"/>
        <v>1840.0896200453365</v>
      </c>
      <c r="AB456" s="28">
        <f t="shared" si="116"/>
        <v>2065.3761908265174</v>
      </c>
      <c r="AC456" s="28">
        <f t="shared" si="116"/>
        <v>2303.5082906629227</v>
      </c>
      <c r="AD456" s="28">
        <f t="shared" si="116"/>
        <v>2382.5706696073253</v>
      </c>
      <c r="AE456" s="28">
        <f t="shared" si="116"/>
        <v>2536.8051625198805</v>
      </c>
    </row>
    <row r="457" spans="1:31" x14ac:dyDescent="0.2">
      <c r="A457" s="8" t="s">
        <v>23</v>
      </c>
      <c r="B457" s="4" t="s">
        <v>24</v>
      </c>
      <c r="C457" s="21">
        <f>+C458+C459+C460+C461+C462</f>
        <v>694.84449852779881</v>
      </c>
      <c r="D457" s="21">
        <f t="shared" ref="D457:AE457" si="117">+D458+D459+D460+D461+D462</f>
        <v>750.3084523910718</v>
      </c>
      <c r="E457" s="21">
        <f t="shared" si="117"/>
        <v>857.51017863679954</v>
      </c>
      <c r="F457" s="21">
        <f t="shared" si="117"/>
        <v>959.06860323479327</v>
      </c>
      <c r="G457" s="21">
        <f t="shared" si="117"/>
        <v>984.09368398700565</v>
      </c>
      <c r="H457" s="21">
        <f t="shared" si="117"/>
        <v>1045.7255684086394</v>
      </c>
      <c r="I457" s="21">
        <f t="shared" si="117"/>
        <v>1235.5317240184449</v>
      </c>
      <c r="J457" s="21">
        <f t="shared" si="117"/>
        <v>1467.6010978838115</v>
      </c>
      <c r="K457" s="21">
        <f t="shared" si="117"/>
        <v>1674.9734788488051</v>
      </c>
      <c r="L457" s="21">
        <f t="shared" si="117"/>
        <v>1392.2262942024452</v>
      </c>
      <c r="M457" s="21">
        <f t="shared" si="117"/>
        <v>1556.1410145113628</v>
      </c>
      <c r="N457" s="21">
        <f t="shared" si="117"/>
        <v>1369.642512310229</v>
      </c>
      <c r="O457" s="21">
        <f t="shared" si="117"/>
        <v>1384.4030175987832</v>
      </c>
      <c r="P457" s="21">
        <f t="shared" si="117"/>
        <v>1241.9495859990325</v>
      </c>
      <c r="Q457" s="21">
        <f t="shared" si="117"/>
        <v>1354.9759495268909</v>
      </c>
      <c r="R457" s="21">
        <f t="shared" si="117"/>
        <v>1355.1353701053513</v>
      </c>
      <c r="S457" s="21">
        <f t="shared" si="117"/>
        <v>1333.2565524864351</v>
      </c>
      <c r="T457" s="21">
        <f t="shared" si="117"/>
        <v>1473.2742856366322</v>
      </c>
      <c r="U457" s="21">
        <f t="shared" si="117"/>
        <v>1666.0299585947882</v>
      </c>
      <c r="V457" s="21">
        <f t="shared" si="117"/>
        <v>1646.1156293850249</v>
      </c>
      <c r="W457" s="21">
        <f t="shared" si="117"/>
        <v>1737.9790474176209</v>
      </c>
      <c r="X457" s="21">
        <f t="shared" si="117"/>
        <v>2102.6302039678449</v>
      </c>
      <c r="Y457" s="21">
        <f t="shared" si="117"/>
        <v>1850.7345255779449</v>
      </c>
      <c r="Z457" s="21">
        <f t="shared" si="117"/>
        <v>1888.7718429464921</v>
      </c>
      <c r="AA457" s="21">
        <f t="shared" si="117"/>
        <v>1840.0896200453365</v>
      </c>
      <c r="AB457" s="21">
        <f t="shared" si="117"/>
        <v>2065.3761908265174</v>
      </c>
      <c r="AC457" s="21">
        <f t="shared" si="117"/>
        <v>2303.5082906629227</v>
      </c>
      <c r="AD457" s="21">
        <f t="shared" si="117"/>
        <v>2382.5706696073253</v>
      </c>
      <c r="AE457" s="21">
        <f t="shared" si="117"/>
        <v>2536.8051068020836</v>
      </c>
    </row>
    <row r="458" spans="1:31" x14ac:dyDescent="0.2">
      <c r="A458" s="8" t="s">
        <v>25</v>
      </c>
      <c r="B458" s="4" t="s">
        <v>26</v>
      </c>
      <c r="C458" s="37">
        <f>+C8</f>
        <v>26.744146279647836</v>
      </c>
      <c r="D458" s="37">
        <f t="shared" ref="D458:AE458" si="118">+D8</f>
        <v>33.29297305524522</v>
      </c>
      <c r="E458" s="37">
        <f t="shared" si="118"/>
        <v>62.322024747390394</v>
      </c>
      <c r="F458" s="37">
        <f t="shared" si="118"/>
        <v>83.251776444236143</v>
      </c>
      <c r="G458" s="37">
        <f t="shared" si="118"/>
        <v>59.544731848912633</v>
      </c>
      <c r="H458" s="37">
        <f t="shared" si="118"/>
        <v>60.595696015225712</v>
      </c>
      <c r="I458" s="37">
        <f t="shared" si="118"/>
        <v>77.226140070439783</v>
      </c>
      <c r="J458" s="37">
        <f t="shared" si="118"/>
        <v>60.034171832934504</v>
      </c>
      <c r="K458" s="37">
        <f t="shared" si="118"/>
        <v>378.15524675802095</v>
      </c>
      <c r="L458" s="37">
        <f t="shared" si="118"/>
        <v>136.67617064939068</v>
      </c>
      <c r="M458" s="37">
        <f t="shared" si="118"/>
        <v>192.07834234244149</v>
      </c>
      <c r="N458" s="37">
        <f t="shared" si="118"/>
        <v>29.175289677726902</v>
      </c>
      <c r="O458" s="37">
        <f t="shared" si="118"/>
        <v>0</v>
      </c>
      <c r="P458" s="37">
        <f t="shared" si="118"/>
        <v>0</v>
      </c>
      <c r="Q458" s="37">
        <f t="shared" si="118"/>
        <v>0</v>
      </c>
      <c r="R458" s="37">
        <f t="shared" si="118"/>
        <v>5.1609271647751847</v>
      </c>
      <c r="S458" s="37">
        <f t="shared" si="118"/>
        <v>25.863866450015173</v>
      </c>
      <c r="T458" s="37">
        <f t="shared" si="118"/>
        <v>77.37458884073159</v>
      </c>
      <c r="U458" s="37">
        <f t="shared" si="118"/>
        <v>70.164285322873539</v>
      </c>
      <c r="V458" s="37">
        <f t="shared" si="118"/>
        <v>82.827723131613084</v>
      </c>
      <c r="W458" s="37">
        <f t="shared" si="118"/>
        <v>77.072103474998116</v>
      </c>
      <c r="X458" s="37">
        <f t="shared" si="118"/>
        <v>230.05234463979124</v>
      </c>
      <c r="Y458" s="37">
        <f t="shared" si="118"/>
        <v>134.96957653612094</v>
      </c>
      <c r="Z458" s="37">
        <f t="shared" si="118"/>
        <v>50.223415038263042</v>
      </c>
      <c r="AA458" s="37">
        <f t="shared" si="118"/>
        <v>42.766950378084232</v>
      </c>
      <c r="AB458" s="37">
        <f t="shared" si="118"/>
        <v>80.097974742930816</v>
      </c>
      <c r="AC458" s="37">
        <f t="shared" si="118"/>
        <v>34.651458272091745</v>
      </c>
      <c r="AD458" s="37">
        <f t="shared" si="118"/>
        <v>10.243116931937745</v>
      </c>
      <c r="AE458" s="37">
        <f t="shared" si="118"/>
        <v>0</v>
      </c>
    </row>
    <row r="459" spans="1:31" x14ac:dyDescent="0.2">
      <c r="A459" s="8" t="s">
        <v>43</v>
      </c>
      <c r="B459" s="4" t="s">
        <v>44</v>
      </c>
      <c r="C459" s="37">
        <f>+C17</f>
        <v>54.109247388358035</v>
      </c>
      <c r="D459" s="37">
        <f t="shared" ref="D459:AE459" si="119">+D17</f>
        <v>48.429609455515909</v>
      </c>
      <c r="E459" s="37">
        <f t="shared" si="119"/>
        <v>59.167129971161579</v>
      </c>
      <c r="F459" s="37">
        <f t="shared" si="119"/>
        <v>68.360706102495641</v>
      </c>
      <c r="G459" s="37">
        <f t="shared" si="119"/>
        <v>65.36714936575251</v>
      </c>
      <c r="H459" s="37">
        <f t="shared" si="119"/>
        <v>82.74248876374817</v>
      </c>
      <c r="I459" s="37">
        <f t="shared" si="119"/>
        <v>105.7854702090242</v>
      </c>
      <c r="J459" s="37">
        <f t="shared" si="119"/>
        <v>201.55859872635301</v>
      </c>
      <c r="K459" s="37">
        <f t="shared" si="119"/>
        <v>154.80664257447106</v>
      </c>
      <c r="L459" s="37">
        <f t="shared" si="119"/>
        <v>149.11834820668994</v>
      </c>
      <c r="M459" s="37">
        <f t="shared" si="119"/>
        <v>134.88137366835241</v>
      </c>
      <c r="N459" s="37">
        <f t="shared" si="119"/>
        <v>158.69095960840539</v>
      </c>
      <c r="O459" s="37">
        <f t="shared" si="119"/>
        <v>129.32233775262074</v>
      </c>
      <c r="P459" s="37">
        <f t="shared" si="119"/>
        <v>135.59063217145285</v>
      </c>
      <c r="Q459" s="37">
        <f t="shared" si="119"/>
        <v>120.19876173729327</v>
      </c>
      <c r="R459" s="37">
        <f t="shared" si="119"/>
        <v>100.07561924493181</v>
      </c>
      <c r="S459" s="37">
        <f t="shared" si="119"/>
        <v>118.3656574220433</v>
      </c>
      <c r="T459" s="37">
        <f t="shared" si="119"/>
        <v>132.69140342251563</v>
      </c>
      <c r="U459" s="37">
        <f t="shared" si="119"/>
        <v>188.93221911833677</v>
      </c>
      <c r="V459" s="37">
        <f t="shared" si="119"/>
        <v>145.01754110422445</v>
      </c>
      <c r="W459" s="37">
        <f t="shared" si="119"/>
        <v>104.55499982594367</v>
      </c>
      <c r="X459" s="37">
        <f t="shared" si="119"/>
        <v>161.26352420425343</v>
      </c>
      <c r="Y459" s="37">
        <f t="shared" si="119"/>
        <v>163.45369852690328</v>
      </c>
      <c r="Z459" s="37">
        <f t="shared" si="119"/>
        <v>167.96055025817941</v>
      </c>
      <c r="AA459" s="37">
        <f t="shared" si="119"/>
        <v>235.04191013309199</v>
      </c>
      <c r="AB459" s="37">
        <f t="shared" si="119"/>
        <v>226.0944526123028</v>
      </c>
      <c r="AC459" s="37">
        <f t="shared" si="119"/>
        <v>266.38779311830319</v>
      </c>
      <c r="AD459" s="37">
        <f t="shared" si="119"/>
        <v>256.42365908511977</v>
      </c>
      <c r="AE459" s="37">
        <f t="shared" si="119"/>
        <v>252.48237761181696</v>
      </c>
    </row>
    <row r="460" spans="1:31" x14ac:dyDescent="0.2">
      <c r="A460" s="9" t="s">
        <v>71</v>
      </c>
      <c r="B460" s="4" t="s">
        <v>72</v>
      </c>
      <c r="C460" s="37">
        <f>+C31</f>
        <v>430.54196754503738</v>
      </c>
      <c r="D460" s="37">
        <f t="shared" ref="D460:AE460" si="120">+D31</f>
        <v>437.95119863690996</v>
      </c>
      <c r="E460" s="37">
        <f t="shared" si="120"/>
        <v>479.96254861163641</v>
      </c>
      <c r="F460" s="37">
        <f t="shared" si="120"/>
        <v>543.25796496960083</v>
      </c>
      <c r="G460" s="37">
        <f t="shared" si="120"/>
        <v>587.84464241187129</v>
      </c>
      <c r="H460" s="37">
        <f t="shared" si="120"/>
        <v>658.91000622092633</v>
      </c>
      <c r="I460" s="37">
        <f t="shared" si="120"/>
        <v>715.80841347183343</v>
      </c>
      <c r="J460" s="37">
        <f t="shared" si="120"/>
        <v>761.33533919715921</v>
      </c>
      <c r="K460" s="37">
        <f t="shared" si="120"/>
        <v>790.34119243000612</v>
      </c>
      <c r="L460" s="37">
        <f t="shared" si="120"/>
        <v>804.69496141470552</v>
      </c>
      <c r="M460" s="37">
        <f t="shared" si="120"/>
        <v>821.67573295724708</v>
      </c>
      <c r="N460" s="37">
        <f t="shared" si="120"/>
        <v>793.59357031624006</v>
      </c>
      <c r="O460" s="37">
        <f t="shared" si="120"/>
        <v>837.00394514880213</v>
      </c>
      <c r="P460" s="37">
        <f t="shared" si="120"/>
        <v>809.3410284760796</v>
      </c>
      <c r="Q460" s="37">
        <f t="shared" si="120"/>
        <v>817.61718824506852</v>
      </c>
      <c r="R460" s="37">
        <f t="shared" si="120"/>
        <v>921.42769115572503</v>
      </c>
      <c r="S460" s="37">
        <f t="shared" si="120"/>
        <v>934.10021396917637</v>
      </c>
      <c r="T460" s="37">
        <f t="shared" si="120"/>
        <v>1006.2389931462976</v>
      </c>
      <c r="U460" s="37">
        <f t="shared" si="120"/>
        <v>1136.765993569019</v>
      </c>
      <c r="V460" s="37">
        <f t="shared" si="120"/>
        <v>1123.9378011510723</v>
      </c>
      <c r="W460" s="37">
        <f t="shared" si="120"/>
        <v>1086.3491768268241</v>
      </c>
      <c r="X460" s="37">
        <f t="shared" si="120"/>
        <v>1130.6343108497611</v>
      </c>
      <c r="Y460" s="37">
        <f t="shared" si="120"/>
        <v>1161.89550050249</v>
      </c>
      <c r="Z460" s="37">
        <f t="shared" si="120"/>
        <v>1253.7882824424039</v>
      </c>
      <c r="AA460" s="37">
        <f t="shared" si="120"/>
        <v>1198.3000812544385</v>
      </c>
      <c r="AB460" s="37">
        <f t="shared" si="120"/>
        <v>1346.1421051260265</v>
      </c>
      <c r="AC460" s="37">
        <f t="shared" si="120"/>
        <v>1507.6497029498807</v>
      </c>
      <c r="AD460" s="37">
        <f t="shared" si="120"/>
        <v>1641.354425212046</v>
      </c>
      <c r="AE460" s="37">
        <f t="shared" si="120"/>
        <v>1771.2391743476087</v>
      </c>
    </row>
    <row r="461" spans="1:31" x14ac:dyDescent="0.2">
      <c r="A461" s="8" t="s">
        <v>115</v>
      </c>
      <c r="B461" s="4" t="s">
        <v>116</v>
      </c>
      <c r="C461" s="37">
        <f>+C53</f>
        <v>183.44913731475552</v>
      </c>
      <c r="D461" s="37">
        <f t="shared" ref="D461:AE461" si="121">+D53</f>
        <v>230.6346712434007</v>
      </c>
      <c r="E461" s="37">
        <f t="shared" si="121"/>
        <v>256.05847530661111</v>
      </c>
      <c r="F461" s="37">
        <f t="shared" si="121"/>
        <v>264.19815571846061</v>
      </c>
      <c r="G461" s="37">
        <f t="shared" si="121"/>
        <v>271.33716036046917</v>
      </c>
      <c r="H461" s="37">
        <f t="shared" si="121"/>
        <v>243.47737740873924</v>
      </c>
      <c r="I461" s="37">
        <f t="shared" si="121"/>
        <v>336.71170026714742</v>
      </c>
      <c r="J461" s="37">
        <f t="shared" si="121"/>
        <v>444.67298812736482</v>
      </c>
      <c r="K461" s="37">
        <f t="shared" si="121"/>
        <v>351.67039708630705</v>
      </c>
      <c r="L461" s="37">
        <f t="shared" si="121"/>
        <v>301.73681393165907</v>
      </c>
      <c r="M461" s="37">
        <f t="shared" si="121"/>
        <v>407.50556554332184</v>
      </c>
      <c r="N461" s="37">
        <f t="shared" si="121"/>
        <v>388.18269270785669</v>
      </c>
      <c r="O461" s="37">
        <f t="shared" si="121"/>
        <v>418.07673469736022</v>
      </c>
      <c r="P461" s="37">
        <f t="shared" si="121"/>
        <v>297.01792535149991</v>
      </c>
      <c r="Q461" s="37">
        <f t="shared" si="121"/>
        <v>417.15999954452917</v>
      </c>
      <c r="R461" s="37">
        <f t="shared" si="121"/>
        <v>328.47113253991927</v>
      </c>
      <c r="S461" s="37">
        <f t="shared" si="121"/>
        <v>254.92681464520018</v>
      </c>
      <c r="T461" s="37">
        <f t="shared" si="121"/>
        <v>256.96930022708739</v>
      </c>
      <c r="U461" s="37">
        <f t="shared" si="121"/>
        <v>270.16746058455891</v>
      </c>
      <c r="V461" s="37">
        <f t="shared" si="121"/>
        <v>294.33256399811518</v>
      </c>
      <c r="W461" s="37">
        <f t="shared" si="121"/>
        <v>468.84185402021978</v>
      </c>
      <c r="X461" s="37">
        <f t="shared" si="121"/>
        <v>579.48550437050039</v>
      </c>
      <c r="Y461" s="37">
        <f t="shared" si="121"/>
        <v>383.46458347207317</v>
      </c>
      <c r="Z461" s="37">
        <f t="shared" si="121"/>
        <v>408.47512132570228</v>
      </c>
      <c r="AA461" s="37">
        <f t="shared" si="121"/>
        <v>356.01334682016864</v>
      </c>
      <c r="AB461" s="37">
        <f t="shared" si="121"/>
        <v>406.3033368991978</v>
      </c>
      <c r="AC461" s="37">
        <f t="shared" si="121"/>
        <v>494.29411583578758</v>
      </c>
      <c r="AD461" s="37">
        <f t="shared" si="121"/>
        <v>473.74161632228811</v>
      </c>
      <c r="AE461" s="37">
        <f t="shared" si="121"/>
        <v>512.77814295138228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1.1609132696350606</v>
      </c>
      <c r="X462" s="37">
        <f t="shared" si="122"/>
        <v>1.194519903539125</v>
      </c>
      <c r="Y462" s="37">
        <f t="shared" si="122"/>
        <v>6.9511665403573808</v>
      </c>
      <c r="Z462" s="37">
        <f t="shared" si="122"/>
        <v>8.3244738819434207</v>
      </c>
      <c r="AA462" s="37">
        <f t="shared" si="122"/>
        <v>7.967331459552959</v>
      </c>
      <c r="AB462" s="37">
        <f t="shared" si="122"/>
        <v>6.7383214460592882</v>
      </c>
      <c r="AC462" s="37">
        <f t="shared" si="122"/>
        <v>0.52522048685942491</v>
      </c>
      <c r="AD462" s="37">
        <f t="shared" si="122"/>
        <v>0.80785205593330944</v>
      </c>
      <c r="AE462" s="37">
        <f t="shared" si="122"/>
        <v>0.3054118912755876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0</v>
      </c>
      <c r="W463" s="21">
        <f t="shared" si="123"/>
        <v>0</v>
      </c>
      <c r="X463" s="21">
        <f t="shared" si="123"/>
        <v>0</v>
      </c>
      <c r="Y463" s="21">
        <f t="shared" si="123"/>
        <v>0</v>
      </c>
      <c r="Z463" s="21">
        <f t="shared" si="123"/>
        <v>0</v>
      </c>
      <c r="AA463" s="21">
        <f t="shared" si="123"/>
        <v>0</v>
      </c>
      <c r="AB463" s="21">
        <f t="shared" si="123"/>
        <v>0</v>
      </c>
      <c r="AC463" s="21">
        <f t="shared" si="123"/>
        <v>0</v>
      </c>
      <c r="AD463" s="21">
        <f t="shared" si="123"/>
        <v>0</v>
      </c>
      <c r="AE463" s="21">
        <f t="shared" si="123"/>
        <v>5.5717796789685177E-5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0</v>
      </c>
      <c r="W465" s="37">
        <f t="shared" si="125"/>
        <v>0</v>
      </c>
      <c r="X465" s="37">
        <f t="shared" si="125"/>
        <v>0</v>
      </c>
      <c r="Y465" s="37">
        <f t="shared" si="125"/>
        <v>0</v>
      </c>
      <c r="Z465" s="37">
        <f t="shared" si="125"/>
        <v>0</v>
      </c>
      <c r="AA465" s="37">
        <f t="shared" si="125"/>
        <v>0</v>
      </c>
      <c r="AB465" s="37">
        <f t="shared" si="125"/>
        <v>0</v>
      </c>
      <c r="AC465" s="37">
        <f t="shared" si="125"/>
        <v>0</v>
      </c>
      <c r="AD465" s="37">
        <f t="shared" si="125"/>
        <v>0</v>
      </c>
      <c r="AE465" s="37">
        <f t="shared" si="125"/>
        <v>5.5717796789685177E-5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1.9780062214017837</v>
      </c>
      <c r="D471" s="28">
        <f t="shared" ref="D471:AE471" si="131">+D472+D478+D489+D497+D502+D508+D515+D520</f>
        <v>1.9711731000515251</v>
      </c>
      <c r="E471" s="28">
        <f t="shared" si="131"/>
        <v>2.0726201841917216</v>
      </c>
      <c r="F471" s="28">
        <f t="shared" si="131"/>
        <v>2.0830644620823273</v>
      </c>
      <c r="G471" s="28">
        <f t="shared" si="131"/>
        <v>2.1764998261495214</v>
      </c>
      <c r="H471" s="28">
        <f t="shared" si="131"/>
        <v>2.2103079201456266</v>
      </c>
      <c r="I471" s="28">
        <f t="shared" si="131"/>
        <v>2.2999886217339798</v>
      </c>
      <c r="J471" s="28">
        <f t="shared" si="131"/>
        <v>2.3351577831693446</v>
      </c>
      <c r="K471" s="28">
        <f t="shared" si="131"/>
        <v>2.3516006505321396</v>
      </c>
      <c r="L471" s="28">
        <f t="shared" si="131"/>
        <v>2.1674337061728224</v>
      </c>
      <c r="M471" s="28">
        <f t="shared" si="131"/>
        <v>2.4667632014436309</v>
      </c>
      <c r="N471" s="28">
        <f t="shared" si="131"/>
        <v>2.5194576384656457</v>
      </c>
      <c r="O471" s="28">
        <f t="shared" si="131"/>
        <v>2.6889004413949698</v>
      </c>
      <c r="P471" s="28">
        <f t="shared" si="131"/>
        <v>2.6522464705517326</v>
      </c>
      <c r="Q471" s="28">
        <f t="shared" si="131"/>
        <v>2.7440065972280347</v>
      </c>
      <c r="R471" s="28">
        <f t="shared" si="131"/>
        <v>3.0079737939004318</v>
      </c>
      <c r="S471" s="28">
        <f t="shared" si="131"/>
        <v>3.1859533083278513</v>
      </c>
      <c r="T471" s="28">
        <f t="shared" si="131"/>
        <v>3.3670708879388656</v>
      </c>
      <c r="U471" s="28">
        <f t="shared" si="131"/>
        <v>11.430198668605035</v>
      </c>
      <c r="V471" s="28">
        <f t="shared" si="131"/>
        <v>10.020080468593202</v>
      </c>
      <c r="W471" s="28">
        <f t="shared" si="131"/>
        <v>10.575545241535712</v>
      </c>
      <c r="X471" s="28">
        <f t="shared" si="131"/>
        <v>11.346069941761076</v>
      </c>
      <c r="Y471" s="28">
        <f t="shared" si="131"/>
        <v>11.956354232551504</v>
      </c>
      <c r="Z471" s="28">
        <f t="shared" si="131"/>
        <v>11.536636520501055</v>
      </c>
      <c r="AA471" s="28">
        <f t="shared" si="131"/>
        <v>10.350323520891383</v>
      </c>
      <c r="AB471" s="28">
        <f t="shared" si="131"/>
        <v>10.504472390403393</v>
      </c>
      <c r="AC471" s="28">
        <f t="shared" si="131"/>
        <v>10.870792163866609</v>
      </c>
      <c r="AD471" s="28">
        <f t="shared" si="131"/>
        <v>10.948778733537159</v>
      </c>
      <c r="AE471" s="28">
        <f t="shared" si="131"/>
        <v>11.264385848781966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0</v>
      </c>
      <c r="F472" s="21">
        <f t="shared" si="132"/>
        <v>0</v>
      </c>
      <c r="G472" s="21">
        <f t="shared" si="132"/>
        <v>0</v>
      </c>
      <c r="H472" s="21">
        <f t="shared" si="132"/>
        <v>0</v>
      </c>
      <c r="I472" s="21">
        <f t="shared" si="132"/>
        <v>0</v>
      </c>
      <c r="J472" s="21">
        <f t="shared" si="132"/>
        <v>0</v>
      </c>
      <c r="K472" s="21">
        <f t="shared" si="132"/>
        <v>0</v>
      </c>
      <c r="L472" s="21">
        <f t="shared" si="132"/>
        <v>0</v>
      </c>
      <c r="M472" s="21">
        <f t="shared" si="132"/>
        <v>0</v>
      </c>
      <c r="N472" s="21">
        <f t="shared" si="132"/>
        <v>0</v>
      </c>
      <c r="O472" s="21">
        <f t="shared" si="132"/>
        <v>0</v>
      </c>
      <c r="P472" s="21">
        <f t="shared" si="132"/>
        <v>0</v>
      </c>
      <c r="Q472" s="21">
        <f t="shared" si="132"/>
        <v>0</v>
      </c>
      <c r="R472" s="21">
        <f t="shared" si="132"/>
        <v>0</v>
      </c>
      <c r="S472" s="21">
        <f t="shared" si="132"/>
        <v>0</v>
      </c>
      <c r="T472" s="21">
        <f t="shared" si="132"/>
        <v>0</v>
      </c>
      <c r="U472" s="21">
        <f t="shared" si="132"/>
        <v>7.6927530671033173</v>
      </c>
      <c r="V472" s="21">
        <f t="shared" si="132"/>
        <v>6.3241711481298166</v>
      </c>
      <c r="W472" s="21">
        <f t="shared" si="132"/>
        <v>6.6002802845130191</v>
      </c>
      <c r="X472" s="21">
        <f t="shared" si="132"/>
        <v>6.7409442112915023</v>
      </c>
      <c r="Y472" s="21">
        <f t="shared" si="132"/>
        <v>7.2136963860354602</v>
      </c>
      <c r="Z472" s="21">
        <f t="shared" si="132"/>
        <v>6.6129766143149329</v>
      </c>
      <c r="AA472" s="21">
        <f t="shared" si="132"/>
        <v>5.423823339757889</v>
      </c>
      <c r="AB472" s="21">
        <f t="shared" si="132"/>
        <v>5.3790109592049848</v>
      </c>
      <c r="AC472" s="21">
        <f t="shared" si="132"/>
        <v>4.9665417029077101</v>
      </c>
      <c r="AD472" s="21">
        <f t="shared" si="132"/>
        <v>4.769640228410605</v>
      </c>
      <c r="AE472" s="21">
        <f t="shared" si="132"/>
        <v>4.5184194336117267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7.6927530671033173</v>
      </c>
      <c r="V473" s="37">
        <f t="shared" si="134"/>
        <v>6.3241711481298166</v>
      </c>
      <c r="W473" s="37">
        <f t="shared" si="134"/>
        <v>6.6002802845130191</v>
      </c>
      <c r="X473" s="37">
        <f t="shared" si="134"/>
        <v>6.7409442112915023</v>
      </c>
      <c r="Y473" s="37">
        <f t="shared" si="134"/>
        <v>7.2136963860354602</v>
      </c>
      <c r="Z473" s="37">
        <f t="shared" si="134"/>
        <v>6.6129766143149329</v>
      </c>
      <c r="AA473" s="37">
        <f t="shared" si="134"/>
        <v>5.423823339757889</v>
      </c>
      <c r="AB473" s="37">
        <f t="shared" si="134"/>
        <v>5.3790109592049848</v>
      </c>
      <c r="AC473" s="37">
        <f t="shared" si="134"/>
        <v>4.9665417029077101</v>
      </c>
      <c r="AD473" s="37">
        <f t="shared" si="134"/>
        <v>4.769640228410605</v>
      </c>
      <c r="AE473" s="37">
        <f t="shared" si="134"/>
        <v>4.5184194336117267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1.9780062214017837</v>
      </c>
      <c r="D497" s="21">
        <f t="shared" ref="D497:AE497" si="144">+D498+D499+D501</f>
        <v>1.9711731000515251</v>
      </c>
      <c r="E497" s="21">
        <f t="shared" si="144"/>
        <v>2.0726201841917216</v>
      </c>
      <c r="F497" s="21">
        <f t="shared" si="144"/>
        <v>2.0830644620823273</v>
      </c>
      <c r="G497" s="21">
        <f t="shared" si="144"/>
        <v>2.1764998261495214</v>
      </c>
      <c r="H497" s="21">
        <f t="shared" si="144"/>
        <v>2.2103079201456266</v>
      </c>
      <c r="I497" s="21">
        <f t="shared" si="144"/>
        <v>2.2999886217339798</v>
      </c>
      <c r="J497" s="21">
        <f t="shared" si="144"/>
        <v>2.3351577831693446</v>
      </c>
      <c r="K497" s="21">
        <f t="shared" si="144"/>
        <v>2.3516006505321396</v>
      </c>
      <c r="L497" s="21">
        <f t="shared" si="144"/>
        <v>2.1674337061728224</v>
      </c>
      <c r="M497" s="21">
        <f t="shared" si="144"/>
        <v>2.4667632014436309</v>
      </c>
      <c r="N497" s="21">
        <f t="shared" si="144"/>
        <v>2.5194576384656457</v>
      </c>
      <c r="O497" s="21">
        <f t="shared" si="144"/>
        <v>2.6889004413949698</v>
      </c>
      <c r="P497" s="21">
        <f t="shared" si="144"/>
        <v>2.6522464705517326</v>
      </c>
      <c r="Q497" s="21">
        <f t="shared" si="144"/>
        <v>2.7440065972280347</v>
      </c>
      <c r="R497" s="21">
        <f t="shared" si="144"/>
        <v>3.0079737939004318</v>
      </c>
      <c r="S497" s="21">
        <f t="shared" si="144"/>
        <v>3.1859533083278513</v>
      </c>
      <c r="T497" s="21">
        <f t="shared" si="144"/>
        <v>3.3670708879388656</v>
      </c>
      <c r="U497" s="21">
        <f t="shared" si="144"/>
        <v>3.7374456015017183</v>
      </c>
      <c r="V497" s="21">
        <f t="shared" si="144"/>
        <v>3.6959093204633851</v>
      </c>
      <c r="W497" s="21">
        <f t="shared" si="144"/>
        <v>3.9752649570226928</v>
      </c>
      <c r="X497" s="21">
        <f t="shared" si="144"/>
        <v>4.6051257304695739</v>
      </c>
      <c r="Y497" s="21">
        <f t="shared" si="144"/>
        <v>4.7426578465160443</v>
      </c>
      <c r="Z497" s="21">
        <f t="shared" si="144"/>
        <v>4.9236599061861215</v>
      </c>
      <c r="AA497" s="21">
        <f t="shared" si="144"/>
        <v>4.9265001811334947</v>
      </c>
      <c r="AB497" s="21">
        <f t="shared" si="144"/>
        <v>5.1254614311984072</v>
      </c>
      <c r="AC497" s="21">
        <f t="shared" si="144"/>
        <v>5.9042504609588988</v>
      </c>
      <c r="AD497" s="21">
        <f t="shared" si="144"/>
        <v>6.1791385051265539</v>
      </c>
      <c r="AE497" s="21">
        <f t="shared" si="144"/>
        <v>6.7459664151702396</v>
      </c>
    </row>
    <row r="498" spans="1:31" x14ac:dyDescent="0.2">
      <c r="A498" s="9" t="s">
        <v>323</v>
      </c>
      <c r="B498" s="4" t="s">
        <v>324</v>
      </c>
      <c r="C498" s="37">
        <f>+C150</f>
        <v>1.64960362215019</v>
      </c>
      <c r="D498" s="37">
        <f t="shared" ref="D498:AE498" si="145">+D150</f>
        <v>1.6822130946144493</v>
      </c>
      <c r="E498" s="37">
        <f t="shared" si="145"/>
        <v>1.7157398969959712</v>
      </c>
      <c r="F498" s="37">
        <f t="shared" si="145"/>
        <v>1.7502002442946543</v>
      </c>
      <c r="G498" s="37">
        <f t="shared" si="145"/>
        <v>1.7856112293369657</v>
      </c>
      <c r="H498" s="37">
        <f t="shared" si="145"/>
        <v>1.8219908356595709</v>
      </c>
      <c r="I498" s="37">
        <f t="shared" si="145"/>
        <v>1.8593579519410148</v>
      </c>
      <c r="J498" s="37">
        <f t="shared" si="145"/>
        <v>1.8977323880052879</v>
      </c>
      <c r="K498" s="37">
        <f t="shared" si="145"/>
        <v>1.9371348924247334</v>
      </c>
      <c r="L498" s="37">
        <f t="shared" si="145"/>
        <v>2.0557169180240993</v>
      </c>
      <c r="M498" s="37">
        <f t="shared" si="145"/>
        <v>2.0431358812782179</v>
      </c>
      <c r="N498" s="37">
        <f t="shared" si="145"/>
        <v>2.0867645072656478</v>
      </c>
      <c r="O498" s="37">
        <f t="shared" si="145"/>
        <v>2.2126408385158638</v>
      </c>
      <c r="P498" s="37">
        <f t="shared" si="145"/>
        <v>2.1978487516253979</v>
      </c>
      <c r="Q498" s="37">
        <f t="shared" si="145"/>
        <v>2.2674251808698394</v>
      </c>
      <c r="R498" s="37">
        <f t="shared" si="145"/>
        <v>2.4662847055138086</v>
      </c>
      <c r="S498" s="37">
        <f t="shared" si="145"/>
        <v>2.700319008266582</v>
      </c>
      <c r="T498" s="37">
        <f t="shared" si="145"/>
        <v>2.9078051809804144</v>
      </c>
      <c r="U498" s="37">
        <f t="shared" si="145"/>
        <v>3.2567374547123338</v>
      </c>
      <c r="V498" s="37">
        <f t="shared" si="145"/>
        <v>3.3487458339615643</v>
      </c>
      <c r="W498" s="37">
        <f t="shared" si="145"/>
        <v>3.5084121952970047</v>
      </c>
      <c r="X498" s="37">
        <f t="shared" si="145"/>
        <v>4.157561423939832</v>
      </c>
      <c r="Y498" s="37">
        <f t="shared" si="145"/>
        <v>4.3111301805185427</v>
      </c>
      <c r="Z498" s="37">
        <f t="shared" si="145"/>
        <v>4.3400517333419435</v>
      </c>
      <c r="AA498" s="37">
        <f t="shared" si="145"/>
        <v>4.4233049672425571</v>
      </c>
      <c r="AB498" s="37">
        <f t="shared" si="145"/>
        <v>4.5705159326442173</v>
      </c>
      <c r="AC498" s="37">
        <f t="shared" si="145"/>
        <v>5.3796310531166736</v>
      </c>
      <c r="AD498" s="37">
        <f t="shared" si="145"/>
        <v>5.7620127191522608</v>
      </c>
      <c r="AE498" s="37">
        <f t="shared" si="145"/>
        <v>6.2429987201984183</v>
      </c>
    </row>
    <row r="499" spans="1:31" x14ac:dyDescent="0.2">
      <c r="A499" s="9" t="s">
        <v>325</v>
      </c>
      <c r="B499" s="4" t="s">
        <v>326</v>
      </c>
      <c r="C499" s="37">
        <f>+C151</f>
        <v>0.32840259925159365</v>
      </c>
      <c r="D499" s="37">
        <f t="shared" ref="D499:AE499" si="146">+D151</f>
        <v>0.28896000543707573</v>
      </c>
      <c r="E499" s="37">
        <f t="shared" si="146"/>
        <v>0.35688028719575049</v>
      </c>
      <c r="F499" s="37">
        <f t="shared" si="146"/>
        <v>0.33286421778767322</v>
      </c>
      <c r="G499" s="37">
        <f t="shared" si="146"/>
        <v>0.39088859681255583</v>
      </c>
      <c r="H499" s="37">
        <f t="shared" si="146"/>
        <v>0.38831708448605584</v>
      </c>
      <c r="I499" s="37">
        <f t="shared" si="146"/>
        <v>0.44063066979296478</v>
      </c>
      <c r="J499" s="37">
        <f t="shared" si="146"/>
        <v>0.43742539516405693</v>
      </c>
      <c r="K499" s="37">
        <f t="shared" si="146"/>
        <v>0.41446575810740643</v>
      </c>
      <c r="L499" s="37">
        <f t="shared" si="146"/>
        <v>0.11171678814872296</v>
      </c>
      <c r="M499" s="37">
        <f t="shared" si="146"/>
        <v>0.42362732016541316</v>
      </c>
      <c r="N499" s="37">
        <f t="shared" si="146"/>
        <v>0.43269313119999775</v>
      </c>
      <c r="O499" s="37">
        <f t="shared" si="146"/>
        <v>0.47625960287910585</v>
      </c>
      <c r="P499" s="37">
        <f t="shared" si="146"/>
        <v>0.45439771892633457</v>
      </c>
      <c r="Q499" s="37">
        <f t="shared" si="146"/>
        <v>0.47658141635819534</v>
      </c>
      <c r="R499" s="37">
        <f t="shared" si="146"/>
        <v>0.54168908838662311</v>
      </c>
      <c r="S499" s="37">
        <f t="shared" si="146"/>
        <v>0.48563430006126929</v>
      </c>
      <c r="T499" s="37">
        <f t="shared" si="146"/>
        <v>0.45926570695845137</v>
      </c>
      <c r="U499" s="37">
        <f t="shared" si="146"/>
        <v>0.48070814678938451</v>
      </c>
      <c r="V499" s="37">
        <f t="shared" si="146"/>
        <v>0.34716348650182072</v>
      </c>
      <c r="W499" s="37">
        <f t="shared" si="146"/>
        <v>0.46685276172568813</v>
      </c>
      <c r="X499" s="37">
        <f t="shared" si="146"/>
        <v>0.44756430652974166</v>
      </c>
      <c r="Y499" s="37">
        <f t="shared" si="146"/>
        <v>0.43152766599750131</v>
      </c>
      <c r="Z499" s="37">
        <f t="shared" si="146"/>
        <v>0.58360817284417776</v>
      </c>
      <c r="AA499" s="37">
        <f t="shared" si="146"/>
        <v>0.50319521389093724</v>
      </c>
      <c r="AB499" s="37">
        <f t="shared" si="146"/>
        <v>0.55494549855419006</v>
      </c>
      <c r="AC499" s="37">
        <f t="shared" si="146"/>
        <v>0.52461940784222494</v>
      </c>
      <c r="AD499" s="37">
        <f t="shared" si="146"/>
        <v>0.41712578597429284</v>
      </c>
      <c r="AE499" s="37">
        <f t="shared" si="146"/>
        <v>0.50296769497182114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20.385793371956098</v>
      </c>
      <c r="D524" s="28">
        <f t="shared" si="148"/>
        <v>22.521365937459446</v>
      </c>
      <c r="E524" s="28">
        <f t="shared" si="148"/>
        <v>24.295964749751526</v>
      </c>
      <c r="F524" s="28">
        <f t="shared" si="148"/>
        <v>25.069255812234395</v>
      </c>
      <c r="G524" s="28">
        <f t="shared" si="148"/>
        <v>25.095928928209403</v>
      </c>
      <c r="H524" s="28">
        <f t="shared" si="148"/>
        <v>26.862525500811181</v>
      </c>
      <c r="I524" s="28">
        <f t="shared" si="148"/>
        <v>32.909387047219425</v>
      </c>
      <c r="J524" s="28">
        <f t="shared" si="148"/>
        <v>28.905343686700487</v>
      </c>
      <c r="K524" s="28">
        <f t="shared" si="148"/>
        <v>33.064426177205981</v>
      </c>
      <c r="L524" s="28">
        <f t="shared" si="148"/>
        <v>34.728693508038219</v>
      </c>
      <c r="M524" s="28">
        <f t="shared" si="148"/>
        <v>38.735995400116707</v>
      </c>
      <c r="N524" s="28">
        <f t="shared" si="148"/>
        <v>38.097543042767114</v>
      </c>
      <c r="O524" s="28">
        <f t="shared" si="148"/>
        <v>44.233047905577159</v>
      </c>
      <c r="P524" s="28">
        <f t="shared" si="148"/>
        <v>45.616803576654263</v>
      </c>
      <c r="Q524" s="28">
        <f t="shared" si="148"/>
        <v>49.672455081565516</v>
      </c>
      <c r="R524" s="28">
        <f t="shared" si="148"/>
        <v>43.739448261468226</v>
      </c>
      <c r="S524" s="28">
        <f t="shared" si="148"/>
        <v>45.600793064470764</v>
      </c>
      <c r="T524" s="28">
        <f t="shared" si="148"/>
        <v>46.146546495113839</v>
      </c>
      <c r="U524" s="28">
        <f t="shared" si="148"/>
        <v>49.006131664851779</v>
      </c>
      <c r="V524" s="28">
        <f t="shared" si="148"/>
        <v>47.07460054781842</v>
      </c>
      <c r="W524" s="28">
        <f t="shared" si="148"/>
        <v>52.471887074830256</v>
      </c>
      <c r="X524" s="28">
        <f t="shared" si="148"/>
        <v>59.210052616662196</v>
      </c>
      <c r="Y524" s="28">
        <f t="shared" si="148"/>
        <v>58.466718348848659</v>
      </c>
      <c r="Z524" s="28">
        <f t="shared" si="148"/>
        <v>58.901586914801044</v>
      </c>
      <c r="AA524" s="28">
        <f t="shared" si="148"/>
        <v>55.020405241407431</v>
      </c>
      <c r="AB524" s="28">
        <f t="shared" si="148"/>
        <v>56.654079285444539</v>
      </c>
      <c r="AC524" s="28">
        <f t="shared" si="148"/>
        <v>49.808977555568958</v>
      </c>
      <c r="AD524" s="28">
        <f t="shared" si="148"/>
        <v>48.005800092235347</v>
      </c>
      <c r="AE524" s="28">
        <f t="shared" si="148"/>
        <v>46.224664740236186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9.54206246032137</v>
      </c>
      <c r="D549" s="21">
        <f t="shared" si="155"/>
        <v>10.264532903745701</v>
      </c>
      <c r="E549" s="21">
        <f t="shared" si="155"/>
        <v>10.987003347170035</v>
      </c>
      <c r="F549" s="21">
        <f t="shared" si="155"/>
        <v>11.709473790594368</v>
      </c>
      <c r="G549" s="21">
        <f t="shared" si="155"/>
        <v>12.431944234018697</v>
      </c>
      <c r="H549" s="21">
        <f t="shared" si="155"/>
        <v>12.718206107828339</v>
      </c>
      <c r="I549" s="21">
        <f t="shared" si="155"/>
        <v>14.204041548078383</v>
      </c>
      <c r="J549" s="21">
        <f t="shared" si="155"/>
        <v>15.785297612931636</v>
      </c>
      <c r="K549" s="21">
        <f t="shared" si="155"/>
        <v>18.184444745812442</v>
      </c>
      <c r="L549" s="21">
        <f t="shared" si="155"/>
        <v>17.625552515993615</v>
      </c>
      <c r="M549" s="21">
        <f t="shared" si="155"/>
        <v>19.711174739463857</v>
      </c>
      <c r="N549" s="21">
        <f t="shared" si="155"/>
        <v>20.924379823704719</v>
      </c>
      <c r="O549" s="21">
        <f t="shared" si="155"/>
        <v>24.850256950236936</v>
      </c>
      <c r="P549" s="21">
        <f t="shared" si="155"/>
        <v>24.059628917810311</v>
      </c>
      <c r="Q549" s="21">
        <f t="shared" si="155"/>
        <v>27.603823545929679</v>
      </c>
      <c r="R549" s="21">
        <f t="shared" si="155"/>
        <v>25.195597822206764</v>
      </c>
      <c r="S549" s="21">
        <f t="shared" si="155"/>
        <v>25.998979502679706</v>
      </c>
      <c r="T549" s="21">
        <f t="shared" si="155"/>
        <v>26.758778494437117</v>
      </c>
      <c r="U549" s="21">
        <f t="shared" si="155"/>
        <v>27.474994797495249</v>
      </c>
      <c r="V549" s="21">
        <f t="shared" si="155"/>
        <v>28.147628411837854</v>
      </c>
      <c r="W549" s="21">
        <f t="shared" si="155"/>
        <v>28.776679337481177</v>
      </c>
      <c r="X549" s="21">
        <f t="shared" si="155"/>
        <v>35.726930427390421</v>
      </c>
      <c r="Y549" s="21">
        <f t="shared" si="155"/>
        <v>35.083082943578773</v>
      </c>
      <c r="Z549" s="21">
        <f t="shared" si="155"/>
        <v>33.752065194827814</v>
      </c>
      <c r="AA549" s="21">
        <f t="shared" si="155"/>
        <v>31.057895666030937</v>
      </c>
      <c r="AB549" s="21">
        <f t="shared" si="155"/>
        <v>29.454247561270797</v>
      </c>
      <c r="AC549" s="21">
        <f t="shared" si="155"/>
        <v>27.387127851295045</v>
      </c>
      <c r="AD549" s="21">
        <f t="shared" si="155"/>
        <v>25.320008141319295</v>
      </c>
      <c r="AE549" s="21">
        <f t="shared" si="155"/>
        <v>23.252888431343543</v>
      </c>
    </row>
    <row r="550" spans="1:31" x14ac:dyDescent="0.2">
      <c r="A550" s="9" t="s">
        <v>539</v>
      </c>
      <c r="B550" s="4" t="s">
        <v>540</v>
      </c>
      <c r="C550" s="35">
        <f>+C292</f>
        <v>9.54206246032137</v>
      </c>
      <c r="D550" s="35">
        <f t="shared" ref="D550:AE550" si="156">+D292</f>
        <v>10.264532903745701</v>
      </c>
      <c r="E550" s="35">
        <f t="shared" si="156"/>
        <v>10.987003347170035</v>
      </c>
      <c r="F550" s="35">
        <f t="shared" si="156"/>
        <v>11.709473790594368</v>
      </c>
      <c r="G550" s="35">
        <f t="shared" si="156"/>
        <v>12.431944234018697</v>
      </c>
      <c r="H550" s="35">
        <f t="shared" si="156"/>
        <v>12.718206107828339</v>
      </c>
      <c r="I550" s="35">
        <f t="shared" si="156"/>
        <v>14.204041548078383</v>
      </c>
      <c r="J550" s="35">
        <f t="shared" si="156"/>
        <v>15.785297612931636</v>
      </c>
      <c r="K550" s="35">
        <f t="shared" si="156"/>
        <v>18.184444745812442</v>
      </c>
      <c r="L550" s="35">
        <f t="shared" si="156"/>
        <v>17.625552515993615</v>
      </c>
      <c r="M550" s="35">
        <f t="shared" si="156"/>
        <v>19.711174739463857</v>
      </c>
      <c r="N550" s="35">
        <f t="shared" si="156"/>
        <v>20.924379823704719</v>
      </c>
      <c r="O550" s="35">
        <f t="shared" si="156"/>
        <v>24.850256950236936</v>
      </c>
      <c r="P550" s="35">
        <f t="shared" si="156"/>
        <v>24.059628917810311</v>
      </c>
      <c r="Q550" s="35">
        <f t="shared" si="156"/>
        <v>27.603823545929679</v>
      </c>
      <c r="R550" s="35">
        <f t="shared" si="156"/>
        <v>25.195597822206764</v>
      </c>
      <c r="S550" s="35">
        <f t="shared" si="156"/>
        <v>25.998979502679706</v>
      </c>
      <c r="T550" s="35">
        <f t="shared" si="156"/>
        <v>26.758778494437117</v>
      </c>
      <c r="U550" s="35">
        <f t="shared" si="156"/>
        <v>27.474994797495249</v>
      </c>
      <c r="V550" s="35">
        <f t="shared" si="156"/>
        <v>28.147628411837854</v>
      </c>
      <c r="W550" s="35">
        <f t="shared" si="156"/>
        <v>28.776679337481177</v>
      </c>
      <c r="X550" s="35">
        <f t="shared" si="156"/>
        <v>29.362147574392726</v>
      </c>
      <c r="Y550" s="35">
        <f t="shared" si="156"/>
        <v>29.526140186150418</v>
      </c>
      <c r="Z550" s="35">
        <f t="shared" si="156"/>
        <v>29.002962532968798</v>
      </c>
      <c r="AA550" s="35">
        <f t="shared" si="156"/>
        <v>27.116633099741264</v>
      </c>
      <c r="AB550" s="35">
        <f t="shared" si="156"/>
        <v>26.320825090550468</v>
      </c>
      <c r="AC550" s="35">
        <f t="shared" si="156"/>
        <v>25.061545476144055</v>
      </c>
      <c r="AD550" s="35">
        <f t="shared" si="156"/>
        <v>23.802265861737645</v>
      </c>
      <c r="AE550" s="35">
        <f t="shared" si="156"/>
        <v>22.542986247331232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6.3647828529976955</v>
      </c>
      <c r="Y551" s="35">
        <f t="shared" si="157"/>
        <v>5.5569427574283541</v>
      </c>
      <c r="Z551" s="35">
        <f t="shared" si="157"/>
        <v>4.7491026618590135</v>
      </c>
      <c r="AA551" s="35">
        <f t="shared" si="157"/>
        <v>3.9412625662896721</v>
      </c>
      <c r="AB551" s="35">
        <f t="shared" si="157"/>
        <v>3.1334224707203302</v>
      </c>
      <c r="AC551" s="35">
        <f t="shared" si="157"/>
        <v>2.3255823751509905</v>
      </c>
      <c r="AD551" s="35">
        <f t="shared" si="157"/>
        <v>1.5177422795816509</v>
      </c>
      <c r="AE551" s="35">
        <f t="shared" si="157"/>
        <v>0.70990218401231087</v>
      </c>
    </row>
    <row r="552" spans="1:31" x14ac:dyDescent="0.2">
      <c r="A552" s="9" t="s">
        <v>543</v>
      </c>
      <c r="B552" s="4" t="s">
        <v>544</v>
      </c>
      <c r="C552" s="35">
        <f>+C294</f>
        <v>10.843730911634728</v>
      </c>
      <c r="D552" s="35">
        <f t="shared" ref="D552:AE552" si="158">+D294</f>
        <v>12.256833033713745</v>
      </c>
      <c r="E552" s="35">
        <f t="shared" si="158"/>
        <v>13.30896140258149</v>
      </c>
      <c r="F552" s="35">
        <f t="shared" si="158"/>
        <v>13.359782021640029</v>
      </c>
      <c r="G552" s="35">
        <f t="shared" si="158"/>
        <v>12.663984694190708</v>
      </c>
      <c r="H552" s="35">
        <f t="shared" si="158"/>
        <v>14.14431939298284</v>
      </c>
      <c r="I552" s="35">
        <f t="shared" si="158"/>
        <v>18.705345499141043</v>
      </c>
      <c r="J552" s="35">
        <f t="shared" si="158"/>
        <v>13.120046073768851</v>
      </c>
      <c r="K552" s="35">
        <f t="shared" si="158"/>
        <v>14.879981431393537</v>
      </c>
      <c r="L552" s="35">
        <f t="shared" si="158"/>
        <v>17.103140992044601</v>
      </c>
      <c r="M552" s="35">
        <f t="shared" si="158"/>
        <v>19.02482066065285</v>
      </c>
      <c r="N552" s="35">
        <f t="shared" si="158"/>
        <v>17.173163219062399</v>
      </c>
      <c r="O552" s="35">
        <f t="shared" si="158"/>
        <v>19.382790955340223</v>
      </c>
      <c r="P552" s="35">
        <f t="shared" si="158"/>
        <v>21.557174658843955</v>
      </c>
      <c r="Q552" s="35">
        <f t="shared" si="158"/>
        <v>22.068631535635834</v>
      </c>
      <c r="R552" s="35">
        <f t="shared" si="158"/>
        <v>18.543850439261465</v>
      </c>
      <c r="S552" s="35">
        <f t="shared" si="158"/>
        <v>19.601813561791062</v>
      </c>
      <c r="T552" s="35">
        <f t="shared" si="158"/>
        <v>19.387768000676719</v>
      </c>
      <c r="U552" s="35">
        <f t="shared" si="158"/>
        <v>21.531136867356526</v>
      </c>
      <c r="V552" s="35">
        <f t="shared" si="158"/>
        <v>18.926972135980563</v>
      </c>
      <c r="W552" s="35">
        <f t="shared" si="158"/>
        <v>23.695207737349079</v>
      </c>
      <c r="X552" s="35">
        <f t="shared" si="158"/>
        <v>23.483122189271775</v>
      </c>
      <c r="Y552" s="35">
        <f t="shared" si="158"/>
        <v>23.383635405269882</v>
      </c>
      <c r="Z552" s="35">
        <f t="shared" si="158"/>
        <v>25.149521719973229</v>
      </c>
      <c r="AA552" s="35">
        <f t="shared" si="158"/>
        <v>23.962509575376494</v>
      </c>
      <c r="AB552" s="35">
        <f t="shared" si="158"/>
        <v>27.199831724173745</v>
      </c>
      <c r="AC552" s="35">
        <f t="shared" si="158"/>
        <v>22.42184970427391</v>
      </c>
      <c r="AD552" s="35">
        <f t="shared" si="158"/>
        <v>22.685791950916048</v>
      </c>
      <c r="AE552" s="35">
        <f t="shared" si="158"/>
        <v>22.971776308892643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3256.6750251234753</v>
      </c>
      <c r="D555" s="28">
        <f t="shared" ref="D555:AE555" si="161">+D556+D559+D562+D565+D568++D571+D574+D575</f>
        <v>3506.9636038279937</v>
      </c>
      <c r="E555" s="28">
        <f t="shared" si="161"/>
        <v>3667.433943944131</v>
      </c>
      <c r="F555" s="28">
        <f t="shared" si="161"/>
        <v>3748.7631674328463</v>
      </c>
      <c r="G555" s="28">
        <f t="shared" si="161"/>
        <v>3872.0738265738955</v>
      </c>
      <c r="H555" s="28">
        <f t="shared" si="161"/>
        <v>4491.4000218910578</v>
      </c>
      <c r="I555" s="28">
        <f t="shared" si="161"/>
        <v>8425.225582039533</v>
      </c>
      <c r="J555" s="28">
        <f t="shared" si="161"/>
        <v>4799.099664294692</v>
      </c>
      <c r="K555" s="28">
        <f t="shared" si="161"/>
        <v>18773.592181307667</v>
      </c>
      <c r="L555" s="28">
        <f t="shared" si="161"/>
        <v>4728.7894208864736</v>
      </c>
      <c r="M555" s="28">
        <f t="shared" si="161"/>
        <v>4437.3339485826145</v>
      </c>
      <c r="N555" s="28">
        <f t="shared" si="161"/>
        <v>4693.3750358271918</v>
      </c>
      <c r="O555" s="28">
        <f t="shared" si="161"/>
        <v>5853.2469145675077</v>
      </c>
      <c r="P555" s="28">
        <f t="shared" si="161"/>
        <v>4478.9496942612204</v>
      </c>
      <c r="Q555" s="28">
        <f t="shared" si="161"/>
        <v>5773.4244521225819</v>
      </c>
      <c r="R555" s="28">
        <f t="shared" si="161"/>
        <v>5628.8192065508783</v>
      </c>
      <c r="S555" s="28">
        <f t="shared" si="161"/>
        <v>5848.3392044441189</v>
      </c>
      <c r="T555" s="28">
        <f t="shared" si="161"/>
        <v>5780.8737610981689</v>
      </c>
      <c r="U555" s="28">
        <f t="shared" si="161"/>
        <v>8958.9310463198544</v>
      </c>
      <c r="V555" s="28">
        <f t="shared" si="161"/>
        <v>8661.6813270259609</v>
      </c>
      <c r="W555" s="28">
        <f t="shared" si="161"/>
        <v>7310.0941097255363</v>
      </c>
      <c r="X555" s="28">
        <f t="shared" si="161"/>
        <v>7909.3980472664934</v>
      </c>
      <c r="Y555" s="28">
        <f t="shared" si="161"/>
        <v>8294.6072022516637</v>
      </c>
      <c r="Z555" s="28">
        <f t="shared" si="161"/>
        <v>7965.7208138237083</v>
      </c>
      <c r="AA555" s="28">
        <f t="shared" si="161"/>
        <v>8398.8366476334795</v>
      </c>
      <c r="AB555" s="28">
        <f t="shared" si="161"/>
        <v>9037.7671216708768</v>
      </c>
      <c r="AC555" s="28">
        <f t="shared" si="161"/>
        <v>9162.1561704430806</v>
      </c>
      <c r="AD555" s="28">
        <f t="shared" si="161"/>
        <v>10392.945735309133</v>
      </c>
      <c r="AE555" s="28">
        <f t="shared" si="161"/>
        <v>11030.20267803864</v>
      </c>
    </row>
    <row r="556" spans="1:31" x14ac:dyDescent="0.2">
      <c r="A556" s="9" t="s">
        <v>549</v>
      </c>
      <c r="B556" s="4" t="s">
        <v>550</v>
      </c>
      <c r="C556" s="21">
        <f>+C557+C558</f>
        <v>2605.972604683343</v>
      </c>
      <c r="D556" s="21">
        <f t="shared" ref="D556:AE556" si="162">+D557+D558</f>
        <v>2851.3949773406307</v>
      </c>
      <c r="E556" s="21">
        <f t="shared" si="162"/>
        <v>3006.7467488422112</v>
      </c>
      <c r="F556" s="21">
        <f t="shared" si="162"/>
        <v>3082.9574037163688</v>
      </c>
      <c r="G556" s="21">
        <f t="shared" si="162"/>
        <v>3201.1494942428612</v>
      </c>
      <c r="H556" s="21">
        <f t="shared" si="162"/>
        <v>3815.3571209454658</v>
      </c>
      <c r="I556" s="21">
        <f t="shared" si="162"/>
        <v>7744.0641124793847</v>
      </c>
      <c r="J556" s="21">
        <f t="shared" si="162"/>
        <v>4112.8196261199864</v>
      </c>
      <c r="K556" s="21">
        <f t="shared" si="162"/>
        <v>18082.193574518409</v>
      </c>
      <c r="L556" s="21">
        <f t="shared" si="162"/>
        <v>4032.2722454826526</v>
      </c>
      <c r="M556" s="21">
        <f t="shared" si="162"/>
        <v>3735.6982045642362</v>
      </c>
      <c r="N556" s="21">
        <f t="shared" si="162"/>
        <v>3978.8469346491047</v>
      </c>
      <c r="O556" s="21">
        <f t="shared" si="162"/>
        <v>4909.6345715273283</v>
      </c>
      <c r="P556" s="21">
        <f t="shared" si="162"/>
        <v>3529.6829549160343</v>
      </c>
      <c r="Q556" s="21">
        <f t="shared" si="162"/>
        <v>4818.50331647239</v>
      </c>
      <c r="R556" s="21">
        <f t="shared" si="162"/>
        <v>4668.2436745956793</v>
      </c>
      <c r="S556" s="21">
        <f t="shared" si="162"/>
        <v>4882.1092761839136</v>
      </c>
      <c r="T556" s="21">
        <f t="shared" si="162"/>
        <v>4808.9894365329565</v>
      </c>
      <c r="U556" s="21">
        <f t="shared" si="162"/>
        <v>7519.7751997823725</v>
      </c>
      <c r="V556" s="21">
        <f t="shared" si="162"/>
        <v>7215.4517886282656</v>
      </c>
      <c r="W556" s="21">
        <f t="shared" si="162"/>
        <v>5861.909448082185</v>
      </c>
      <c r="X556" s="21">
        <f t="shared" si="162"/>
        <v>6478.738064037907</v>
      </c>
      <c r="Y556" s="21">
        <f t="shared" si="162"/>
        <v>6862.0073770064992</v>
      </c>
      <c r="Z556" s="21">
        <f t="shared" si="162"/>
        <v>6531.1686813328888</v>
      </c>
      <c r="AA556" s="21">
        <f t="shared" si="162"/>
        <v>6944.9219089403605</v>
      </c>
      <c r="AB556" s="21">
        <f t="shared" si="162"/>
        <v>7573.8891012163076</v>
      </c>
      <c r="AC556" s="21">
        <f t="shared" si="162"/>
        <v>7688.3148682270585</v>
      </c>
      <c r="AD556" s="21">
        <f t="shared" si="162"/>
        <v>7956.6228383142279</v>
      </c>
      <c r="AE556" s="21">
        <f t="shared" si="162"/>
        <v>8597.8317380781009</v>
      </c>
    </row>
    <row r="557" spans="1:31" x14ac:dyDescent="0.2">
      <c r="A557" s="9" t="s">
        <v>551</v>
      </c>
      <c r="B557" s="4" t="s">
        <v>552</v>
      </c>
      <c r="C557" s="35">
        <f>+C299</f>
        <v>2499.209292633313</v>
      </c>
      <c r="D557" s="35">
        <f t="shared" ref="D557:AE557" si="163">+D299</f>
        <v>2741.6389433752711</v>
      </c>
      <c r="E557" s="35">
        <f t="shared" si="163"/>
        <v>2893.5207285851257</v>
      </c>
      <c r="F557" s="35">
        <f t="shared" si="163"/>
        <v>2967.0317193575947</v>
      </c>
      <c r="G557" s="35">
        <f t="shared" si="163"/>
        <v>3081.6848590067648</v>
      </c>
      <c r="H557" s="35">
        <f t="shared" si="163"/>
        <v>3695.1339890374429</v>
      </c>
      <c r="I557" s="35">
        <f t="shared" si="163"/>
        <v>7623.3290498278302</v>
      </c>
      <c r="J557" s="35">
        <f t="shared" si="163"/>
        <v>3990.7348167926784</v>
      </c>
      <c r="K557" s="35">
        <f t="shared" si="163"/>
        <v>17957.682444972561</v>
      </c>
      <c r="L557" s="35">
        <f t="shared" si="163"/>
        <v>3910.4974363349693</v>
      </c>
      <c r="M557" s="35">
        <f t="shared" si="163"/>
        <v>3612.6674916337347</v>
      </c>
      <c r="N557" s="35">
        <f t="shared" si="163"/>
        <v>3855.1356799664022</v>
      </c>
      <c r="O557" s="35">
        <f t="shared" si="163"/>
        <v>4792.2513679128115</v>
      </c>
      <c r="P557" s="35">
        <f t="shared" si="163"/>
        <v>3415.8642020717202</v>
      </c>
      <c r="Q557" s="35">
        <f t="shared" si="163"/>
        <v>4694.2360682499611</v>
      </c>
      <c r="R557" s="35">
        <f t="shared" si="163"/>
        <v>4541.87395920993</v>
      </c>
      <c r="S557" s="35">
        <f t="shared" si="163"/>
        <v>4751.5882469929802</v>
      </c>
      <c r="T557" s="35">
        <f t="shared" si="163"/>
        <v>4673.4232076404751</v>
      </c>
      <c r="U557" s="35">
        <f t="shared" si="163"/>
        <v>7388.2311582938328</v>
      </c>
      <c r="V557" s="35">
        <f t="shared" si="163"/>
        <v>7083.5826584698734</v>
      </c>
      <c r="W557" s="35">
        <f t="shared" si="163"/>
        <v>5732.3627499479917</v>
      </c>
      <c r="X557" s="35">
        <f t="shared" si="163"/>
        <v>6345.4516920795149</v>
      </c>
      <c r="Y557" s="35">
        <f t="shared" si="163"/>
        <v>6728.4880803945034</v>
      </c>
      <c r="Z557" s="35">
        <f t="shared" si="163"/>
        <v>6399.1497750089575</v>
      </c>
      <c r="AA557" s="35">
        <f t="shared" si="163"/>
        <v>6900.2445684233962</v>
      </c>
      <c r="AB557" s="35">
        <f t="shared" si="163"/>
        <v>7529.8447748642138</v>
      </c>
      <c r="AC557" s="35">
        <f t="shared" si="163"/>
        <v>7647.2017158543767</v>
      </c>
      <c r="AD557" s="35">
        <f t="shared" si="163"/>
        <v>7916.9836319583155</v>
      </c>
      <c r="AE557" s="35">
        <f t="shared" si="163"/>
        <v>8561.8791032605604</v>
      </c>
    </row>
    <row r="558" spans="1:31" x14ac:dyDescent="0.2">
      <c r="A558" s="9" t="s">
        <v>636</v>
      </c>
      <c r="B558" s="4" t="s">
        <v>637</v>
      </c>
      <c r="C558" s="35">
        <f>+C367</f>
        <v>106.76331205002997</v>
      </c>
      <c r="D558" s="35">
        <f t="shared" ref="D558:AE558" si="164">+D367</f>
        <v>109.75603396535979</v>
      </c>
      <c r="E558" s="35">
        <f t="shared" si="164"/>
        <v>113.22602025708562</v>
      </c>
      <c r="F558" s="35">
        <f t="shared" si="164"/>
        <v>115.92568435877395</v>
      </c>
      <c r="G558" s="35">
        <f t="shared" si="164"/>
        <v>119.46463523609661</v>
      </c>
      <c r="H558" s="35">
        <f t="shared" si="164"/>
        <v>120.22313190802285</v>
      </c>
      <c r="I558" s="35">
        <f t="shared" si="164"/>
        <v>120.73506265155457</v>
      </c>
      <c r="J558" s="35">
        <f t="shared" si="164"/>
        <v>122.08480932730764</v>
      </c>
      <c r="K558" s="35">
        <f t="shared" si="164"/>
        <v>124.51112954584782</v>
      </c>
      <c r="L558" s="35">
        <f t="shared" si="164"/>
        <v>121.7748091476835</v>
      </c>
      <c r="M558" s="35">
        <f t="shared" si="164"/>
        <v>123.03071293050145</v>
      </c>
      <c r="N558" s="35">
        <f t="shared" si="164"/>
        <v>123.71125468270257</v>
      </c>
      <c r="O558" s="35">
        <f t="shared" si="164"/>
        <v>117.38320361451643</v>
      </c>
      <c r="P558" s="35">
        <f t="shared" si="164"/>
        <v>113.81875284431391</v>
      </c>
      <c r="Q558" s="35">
        <f t="shared" si="164"/>
        <v>124.26724822242927</v>
      </c>
      <c r="R558" s="35">
        <f t="shared" si="164"/>
        <v>126.36971538574888</v>
      </c>
      <c r="S558" s="35">
        <f t="shared" si="164"/>
        <v>130.52102919093369</v>
      </c>
      <c r="T558" s="35">
        <f t="shared" si="164"/>
        <v>135.56622889248126</v>
      </c>
      <c r="U558" s="35">
        <f t="shared" si="164"/>
        <v>131.54404148854005</v>
      </c>
      <c r="V558" s="35">
        <f t="shared" si="164"/>
        <v>131.86913015839187</v>
      </c>
      <c r="W558" s="35">
        <f t="shared" si="164"/>
        <v>129.54669813419292</v>
      </c>
      <c r="X558" s="35">
        <f t="shared" si="164"/>
        <v>133.28637195839238</v>
      </c>
      <c r="Y558" s="35">
        <f t="shared" si="164"/>
        <v>133.51929661199586</v>
      </c>
      <c r="Z558" s="35">
        <f t="shared" si="164"/>
        <v>132.01890632393153</v>
      </c>
      <c r="AA558" s="35">
        <f t="shared" si="164"/>
        <v>44.677340516964037</v>
      </c>
      <c r="AB558" s="35">
        <f t="shared" si="164"/>
        <v>44.044326352093677</v>
      </c>
      <c r="AC558" s="35">
        <f t="shared" si="164"/>
        <v>41.11315237268186</v>
      </c>
      <c r="AD558" s="35">
        <f t="shared" si="164"/>
        <v>39.639206355912243</v>
      </c>
      <c r="AE558" s="35">
        <f t="shared" si="164"/>
        <v>35.952634817539774</v>
      </c>
    </row>
    <row r="559" spans="1:31" x14ac:dyDescent="0.2">
      <c r="A559" s="9" t="s">
        <v>668</v>
      </c>
      <c r="B559" s="4" t="s">
        <v>639</v>
      </c>
      <c r="C559" s="21">
        <f>+C560+C561</f>
        <v>21.22355000534213</v>
      </c>
      <c r="D559" s="21">
        <f t="shared" ref="D559:AE559" si="165">+D560+D561</f>
        <v>24.211554221160281</v>
      </c>
      <c r="E559" s="21">
        <f t="shared" si="165"/>
        <v>27.199558436978428</v>
      </c>
      <c r="F559" s="21">
        <f t="shared" si="165"/>
        <v>30.187562652796579</v>
      </c>
      <c r="G559" s="21">
        <f t="shared" si="165"/>
        <v>33.175566868614737</v>
      </c>
      <c r="H559" s="21">
        <f t="shared" si="165"/>
        <v>36.163571084432881</v>
      </c>
      <c r="I559" s="21">
        <f t="shared" si="165"/>
        <v>39.151575300251032</v>
      </c>
      <c r="J559" s="21">
        <f t="shared" si="165"/>
        <v>42.139579516069183</v>
      </c>
      <c r="K559" s="21">
        <f t="shared" si="165"/>
        <v>45.127583731887341</v>
      </c>
      <c r="L559" s="21">
        <f t="shared" si="165"/>
        <v>48.115587947705492</v>
      </c>
      <c r="M559" s="21">
        <f t="shared" si="165"/>
        <v>51.103592163523636</v>
      </c>
      <c r="N559" s="21">
        <f t="shared" si="165"/>
        <v>54.091596379341787</v>
      </c>
      <c r="O559" s="21">
        <f t="shared" si="165"/>
        <v>55.543732911586496</v>
      </c>
      <c r="P559" s="21">
        <f t="shared" si="165"/>
        <v>58.254179259401454</v>
      </c>
      <c r="Q559" s="21">
        <f t="shared" si="165"/>
        <v>60.964625607216405</v>
      </c>
      <c r="R559" s="21">
        <f t="shared" si="165"/>
        <v>63.675071955031363</v>
      </c>
      <c r="S559" s="21">
        <f t="shared" si="165"/>
        <v>66.385518302846307</v>
      </c>
      <c r="T559" s="21">
        <f t="shared" si="165"/>
        <v>69.095964650661273</v>
      </c>
      <c r="U559" s="21">
        <f t="shared" si="165"/>
        <v>70.907374132126364</v>
      </c>
      <c r="V559" s="21">
        <f t="shared" si="165"/>
        <v>73.383841949671364</v>
      </c>
      <c r="W559" s="21">
        <f t="shared" si="165"/>
        <v>72.872305551398171</v>
      </c>
      <c r="X559" s="21">
        <f t="shared" si="165"/>
        <v>72.35721515854712</v>
      </c>
      <c r="Y559" s="21">
        <f t="shared" si="165"/>
        <v>71.830397531193753</v>
      </c>
      <c r="Z559" s="21">
        <f t="shared" si="165"/>
        <v>71.316045132920593</v>
      </c>
      <c r="AA559" s="21">
        <f t="shared" si="165"/>
        <v>77.345355660197356</v>
      </c>
      <c r="AB559" s="21">
        <f t="shared" si="165"/>
        <v>74.823520558651566</v>
      </c>
      <c r="AC559" s="21">
        <f t="shared" si="165"/>
        <v>72.301685457105762</v>
      </c>
      <c r="AD559" s="21">
        <f t="shared" si="165"/>
        <v>47.026431196060962</v>
      </c>
      <c r="AE559" s="21">
        <f t="shared" si="165"/>
        <v>44.057205545770898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21.22355000534213</v>
      </c>
      <c r="D561" s="35">
        <f t="shared" ref="D561:AE561" si="167">+D385</f>
        <v>24.211554221160281</v>
      </c>
      <c r="E561" s="35">
        <f t="shared" si="167"/>
        <v>27.199558436978428</v>
      </c>
      <c r="F561" s="35">
        <f t="shared" si="167"/>
        <v>30.187562652796579</v>
      </c>
      <c r="G561" s="35">
        <f t="shared" si="167"/>
        <v>33.175566868614737</v>
      </c>
      <c r="H561" s="35">
        <f t="shared" si="167"/>
        <v>36.163571084432881</v>
      </c>
      <c r="I561" s="35">
        <f t="shared" si="167"/>
        <v>39.151575300251032</v>
      </c>
      <c r="J561" s="35">
        <f t="shared" si="167"/>
        <v>42.139579516069183</v>
      </c>
      <c r="K561" s="35">
        <f t="shared" si="167"/>
        <v>45.127583731887341</v>
      </c>
      <c r="L561" s="35">
        <f t="shared" si="167"/>
        <v>48.115587947705492</v>
      </c>
      <c r="M561" s="35">
        <f t="shared" si="167"/>
        <v>51.103592163523636</v>
      </c>
      <c r="N561" s="35">
        <f t="shared" si="167"/>
        <v>54.091596379341787</v>
      </c>
      <c r="O561" s="35">
        <f t="shared" si="167"/>
        <v>55.543732911586496</v>
      </c>
      <c r="P561" s="35">
        <f t="shared" si="167"/>
        <v>58.254179259401454</v>
      </c>
      <c r="Q561" s="35">
        <f t="shared" si="167"/>
        <v>60.964625607216405</v>
      </c>
      <c r="R561" s="35">
        <f t="shared" si="167"/>
        <v>63.675071955031363</v>
      </c>
      <c r="S561" s="35">
        <f t="shared" si="167"/>
        <v>66.385518302846307</v>
      </c>
      <c r="T561" s="35">
        <f t="shared" si="167"/>
        <v>69.095964650661273</v>
      </c>
      <c r="U561" s="35">
        <f t="shared" si="167"/>
        <v>70.907374132126364</v>
      </c>
      <c r="V561" s="35">
        <f t="shared" si="167"/>
        <v>73.383841949671364</v>
      </c>
      <c r="W561" s="35">
        <f t="shared" si="167"/>
        <v>72.872305551398171</v>
      </c>
      <c r="X561" s="35">
        <f t="shared" si="167"/>
        <v>72.35721515854712</v>
      </c>
      <c r="Y561" s="35">
        <f t="shared" si="167"/>
        <v>71.830397531193753</v>
      </c>
      <c r="Z561" s="35">
        <f t="shared" si="167"/>
        <v>71.316045132920593</v>
      </c>
      <c r="AA561" s="35">
        <f t="shared" si="167"/>
        <v>77.345355660197356</v>
      </c>
      <c r="AB561" s="35">
        <f t="shared" si="167"/>
        <v>74.823520558651566</v>
      </c>
      <c r="AC561" s="35">
        <f t="shared" si="167"/>
        <v>72.301685457105762</v>
      </c>
      <c r="AD561" s="35">
        <f t="shared" si="167"/>
        <v>47.026431196060962</v>
      </c>
      <c r="AE561" s="35">
        <f t="shared" si="167"/>
        <v>44.057205545770898</v>
      </c>
    </row>
    <row r="562" spans="1:31" x14ac:dyDescent="0.2">
      <c r="A562" s="9" t="s">
        <v>678</v>
      </c>
      <c r="B562" s="4" t="s">
        <v>645</v>
      </c>
      <c r="C562" s="21">
        <f>+C563+C564</f>
        <v>524.88307519767659</v>
      </c>
      <c r="D562" s="21">
        <f t="shared" ref="D562:AE562" si="168">+D563+D564</f>
        <v>524.88307519767659</v>
      </c>
      <c r="E562" s="21">
        <f t="shared" si="168"/>
        <v>524.88307519767659</v>
      </c>
      <c r="F562" s="21">
        <f t="shared" si="168"/>
        <v>524.88307519767659</v>
      </c>
      <c r="G562" s="21">
        <f t="shared" si="168"/>
        <v>524.88307519767659</v>
      </c>
      <c r="H562" s="21">
        <f t="shared" si="168"/>
        <v>524.88307519767659</v>
      </c>
      <c r="I562" s="21">
        <f t="shared" si="168"/>
        <v>524.88307519767659</v>
      </c>
      <c r="J562" s="21">
        <f t="shared" si="168"/>
        <v>524.88307519767659</v>
      </c>
      <c r="K562" s="21">
        <f t="shared" si="168"/>
        <v>524.88307519767659</v>
      </c>
      <c r="L562" s="21">
        <f t="shared" si="168"/>
        <v>524.88307519767659</v>
      </c>
      <c r="M562" s="21">
        <f t="shared" si="168"/>
        <v>524.88307519767659</v>
      </c>
      <c r="N562" s="21">
        <f t="shared" si="168"/>
        <v>524.88307519767659</v>
      </c>
      <c r="O562" s="21">
        <f t="shared" si="168"/>
        <v>703.26374351069057</v>
      </c>
      <c r="P562" s="21">
        <f t="shared" si="168"/>
        <v>703.26374351069057</v>
      </c>
      <c r="Q562" s="21">
        <f t="shared" si="168"/>
        <v>703.26374351069057</v>
      </c>
      <c r="R562" s="21">
        <f t="shared" si="168"/>
        <v>703.26374351069057</v>
      </c>
      <c r="S562" s="21">
        <f t="shared" si="168"/>
        <v>703.26374351069057</v>
      </c>
      <c r="T562" s="21">
        <f t="shared" si="168"/>
        <v>703.26374351069057</v>
      </c>
      <c r="U562" s="21">
        <f t="shared" si="168"/>
        <v>1071.0004163181429</v>
      </c>
      <c r="V562" s="21">
        <f t="shared" si="168"/>
        <v>1071.0004163181429</v>
      </c>
      <c r="W562" s="21">
        <f t="shared" si="168"/>
        <v>1071.0004163181429</v>
      </c>
      <c r="X562" s="21">
        <f t="shared" si="168"/>
        <v>1070.9208119465577</v>
      </c>
      <c r="Y562" s="21">
        <f t="shared" si="168"/>
        <v>1070.9208119465577</v>
      </c>
      <c r="Z562" s="21">
        <f t="shared" si="168"/>
        <v>1070.9208119465577</v>
      </c>
      <c r="AA562" s="21">
        <f t="shared" si="168"/>
        <v>1264.8812616331008</v>
      </c>
      <c r="AB562" s="21">
        <f t="shared" si="168"/>
        <v>1264.8812616331008</v>
      </c>
      <c r="AC562" s="21">
        <f t="shared" si="168"/>
        <v>1264.8812616331008</v>
      </c>
      <c r="AD562" s="21">
        <f t="shared" si="168"/>
        <v>2232.337438723896</v>
      </c>
      <c r="AE562" s="21">
        <f t="shared" si="168"/>
        <v>2232.337438723896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524.88307519767659</v>
      </c>
      <c r="D564" s="35">
        <f t="shared" ref="D564:AE564" si="170">+D393</f>
        <v>524.88307519767659</v>
      </c>
      <c r="E564" s="35">
        <f t="shared" si="170"/>
        <v>524.88307519767659</v>
      </c>
      <c r="F564" s="35">
        <f t="shared" si="170"/>
        <v>524.88307519767659</v>
      </c>
      <c r="G564" s="35">
        <f t="shared" si="170"/>
        <v>524.88307519767659</v>
      </c>
      <c r="H564" s="35">
        <f t="shared" si="170"/>
        <v>524.88307519767659</v>
      </c>
      <c r="I564" s="35">
        <f t="shared" si="170"/>
        <v>524.88307519767659</v>
      </c>
      <c r="J564" s="35">
        <f t="shared" si="170"/>
        <v>524.88307519767659</v>
      </c>
      <c r="K564" s="35">
        <f t="shared" si="170"/>
        <v>524.88307519767659</v>
      </c>
      <c r="L564" s="35">
        <f t="shared" si="170"/>
        <v>524.88307519767659</v>
      </c>
      <c r="M564" s="35">
        <f t="shared" si="170"/>
        <v>524.88307519767659</v>
      </c>
      <c r="N564" s="35">
        <f t="shared" si="170"/>
        <v>524.88307519767659</v>
      </c>
      <c r="O564" s="35">
        <f t="shared" si="170"/>
        <v>703.26374351069057</v>
      </c>
      <c r="P564" s="35">
        <f t="shared" si="170"/>
        <v>703.26374351069057</v>
      </c>
      <c r="Q564" s="35">
        <f t="shared" si="170"/>
        <v>703.26374351069057</v>
      </c>
      <c r="R564" s="35">
        <f t="shared" si="170"/>
        <v>703.26374351069057</v>
      </c>
      <c r="S564" s="35">
        <f t="shared" si="170"/>
        <v>703.26374351069057</v>
      </c>
      <c r="T564" s="35">
        <f t="shared" si="170"/>
        <v>703.26374351069057</v>
      </c>
      <c r="U564" s="35">
        <f t="shared" si="170"/>
        <v>1071.0004163181429</v>
      </c>
      <c r="V564" s="35">
        <f t="shared" si="170"/>
        <v>1071.0004163181429</v>
      </c>
      <c r="W564" s="35">
        <f t="shared" si="170"/>
        <v>1071.0004163181429</v>
      </c>
      <c r="X564" s="35">
        <f t="shared" si="170"/>
        <v>1070.9208119465577</v>
      </c>
      <c r="Y564" s="35">
        <f t="shared" si="170"/>
        <v>1070.9208119465577</v>
      </c>
      <c r="Z564" s="35">
        <f t="shared" si="170"/>
        <v>1070.9208119465577</v>
      </c>
      <c r="AA564" s="35">
        <f t="shared" si="170"/>
        <v>1264.8812616331008</v>
      </c>
      <c r="AB564" s="35">
        <f t="shared" si="170"/>
        <v>1264.8812616331008</v>
      </c>
      <c r="AC564" s="35">
        <f t="shared" si="170"/>
        <v>1264.8812616331008</v>
      </c>
      <c r="AD564" s="35">
        <f t="shared" si="170"/>
        <v>2232.337438723896</v>
      </c>
      <c r="AE564" s="35">
        <f t="shared" si="170"/>
        <v>2232.337438723896</v>
      </c>
    </row>
    <row r="565" spans="1:31" x14ac:dyDescent="0.2">
      <c r="A565" s="9" t="s">
        <v>688</v>
      </c>
      <c r="B565" s="4" t="s">
        <v>651</v>
      </c>
      <c r="C565" s="21">
        <f>+C566+C567</f>
        <v>34.055216820679483</v>
      </c>
      <c r="D565" s="21">
        <f t="shared" ref="D565:AE565" si="171">+D566+D567</f>
        <v>34.055216820679483</v>
      </c>
      <c r="E565" s="21">
        <f t="shared" si="171"/>
        <v>34.055216820679483</v>
      </c>
      <c r="F565" s="21">
        <f t="shared" si="171"/>
        <v>34.055216820679483</v>
      </c>
      <c r="G565" s="21">
        <f t="shared" si="171"/>
        <v>34.055216820679483</v>
      </c>
      <c r="H565" s="21">
        <f t="shared" si="171"/>
        <v>34.055216820679483</v>
      </c>
      <c r="I565" s="21">
        <f t="shared" si="171"/>
        <v>34.055216820679483</v>
      </c>
      <c r="J565" s="21">
        <f t="shared" si="171"/>
        <v>34.055216820679483</v>
      </c>
      <c r="K565" s="21">
        <f t="shared" si="171"/>
        <v>34.055216820679483</v>
      </c>
      <c r="L565" s="21">
        <f t="shared" si="171"/>
        <v>34.055216820679483</v>
      </c>
      <c r="M565" s="21">
        <f t="shared" si="171"/>
        <v>34.055216820679483</v>
      </c>
      <c r="N565" s="21">
        <f t="shared" si="171"/>
        <v>34.055216820679483</v>
      </c>
      <c r="O565" s="21">
        <f t="shared" si="171"/>
        <v>26.986249753881577</v>
      </c>
      <c r="P565" s="21">
        <f t="shared" si="171"/>
        <v>26.986249753881577</v>
      </c>
      <c r="Q565" s="21">
        <f t="shared" si="171"/>
        <v>26.986249753881577</v>
      </c>
      <c r="R565" s="21">
        <f t="shared" si="171"/>
        <v>26.986249753881577</v>
      </c>
      <c r="S565" s="21">
        <f t="shared" si="171"/>
        <v>26.986249753881577</v>
      </c>
      <c r="T565" s="21">
        <f t="shared" si="171"/>
        <v>26.986249753881577</v>
      </c>
      <c r="U565" s="21">
        <f t="shared" si="171"/>
        <v>17.293755528056195</v>
      </c>
      <c r="V565" s="21">
        <f t="shared" si="171"/>
        <v>17.293755528056195</v>
      </c>
      <c r="W565" s="21">
        <f t="shared" si="171"/>
        <v>17.293755528056195</v>
      </c>
      <c r="X565" s="21">
        <f t="shared" si="171"/>
        <v>17.293755528056195</v>
      </c>
      <c r="Y565" s="21">
        <f t="shared" si="171"/>
        <v>17.293755528056195</v>
      </c>
      <c r="Z565" s="21">
        <f t="shared" si="171"/>
        <v>17.293755528056195</v>
      </c>
      <c r="AA565" s="21">
        <f t="shared" si="171"/>
        <v>1.3214266179575467</v>
      </c>
      <c r="AB565" s="21">
        <f t="shared" si="171"/>
        <v>1.3214266179575467</v>
      </c>
      <c r="AC565" s="21">
        <f t="shared" si="171"/>
        <v>1.3214266179575467</v>
      </c>
      <c r="AD565" s="21">
        <f t="shared" si="171"/>
        <v>0.62562787819638332</v>
      </c>
      <c r="AE565" s="21">
        <f t="shared" si="171"/>
        <v>0.62562787819638332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34.055216820679483</v>
      </c>
      <c r="D567" s="35">
        <f t="shared" ref="D567:AE567" si="173">+D401</f>
        <v>34.055216820679483</v>
      </c>
      <c r="E567" s="35">
        <f t="shared" si="173"/>
        <v>34.055216820679483</v>
      </c>
      <c r="F567" s="35">
        <f t="shared" si="173"/>
        <v>34.055216820679483</v>
      </c>
      <c r="G567" s="35">
        <f t="shared" si="173"/>
        <v>34.055216820679483</v>
      </c>
      <c r="H567" s="35">
        <f t="shared" si="173"/>
        <v>34.055216820679483</v>
      </c>
      <c r="I567" s="35">
        <f t="shared" si="173"/>
        <v>34.055216820679483</v>
      </c>
      <c r="J567" s="35">
        <f t="shared" si="173"/>
        <v>34.055216820679483</v>
      </c>
      <c r="K567" s="35">
        <f t="shared" si="173"/>
        <v>34.055216820679483</v>
      </c>
      <c r="L567" s="35">
        <f t="shared" si="173"/>
        <v>34.055216820679483</v>
      </c>
      <c r="M567" s="35">
        <f t="shared" si="173"/>
        <v>34.055216820679483</v>
      </c>
      <c r="N567" s="35">
        <f t="shared" si="173"/>
        <v>34.055216820679483</v>
      </c>
      <c r="O567" s="35">
        <f t="shared" si="173"/>
        <v>26.986249753881577</v>
      </c>
      <c r="P567" s="35">
        <f t="shared" si="173"/>
        <v>26.986249753881577</v>
      </c>
      <c r="Q567" s="35">
        <f t="shared" si="173"/>
        <v>26.986249753881577</v>
      </c>
      <c r="R567" s="35">
        <f t="shared" si="173"/>
        <v>26.986249753881577</v>
      </c>
      <c r="S567" s="35">
        <f t="shared" si="173"/>
        <v>26.986249753881577</v>
      </c>
      <c r="T567" s="35">
        <f t="shared" si="173"/>
        <v>26.986249753881577</v>
      </c>
      <c r="U567" s="35">
        <f t="shared" si="173"/>
        <v>17.293755528056195</v>
      </c>
      <c r="V567" s="35">
        <f t="shared" si="173"/>
        <v>17.293755528056195</v>
      </c>
      <c r="W567" s="35">
        <f t="shared" si="173"/>
        <v>17.293755528056195</v>
      </c>
      <c r="X567" s="35">
        <f t="shared" si="173"/>
        <v>17.293755528056195</v>
      </c>
      <c r="Y567" s="35">
        <f t="shared" si="173"/>
        <v>17.293755528056195</v>
      </c>
      <c r="Z567" s="35">
        <f t="shared" si="173"/>
        <v>17.293755528056195</v>
      </c>
      <c r="AA567" s="35">
        <f t="shared" si="173"/>
        <v>1.3214266179575467</v>
      </c>
      <c r="AB567" s="35">
        <f t="shared" si="173"/>
        <v>1.3214266179575467</v>
      </c>
      <c r="AC567" s="35">
        <f t="shared" si="173"/>
        <v>1.3214266179575467</v>
      </c>
      <c r="AD567" s="35">
        <f t="shared" si="173"/>
        <v>0.62562787819638332</v>
      </c>
      <c r="AE567" s="35">
        <f t="shared" si="173"/>
        <v>0.62562787819638332</v>
      </c>
    </row>
    <row r="568" spans="1:31" x14ac:dyDescent="0.2">
      <c r="A568" s="9" t="s">
        <v>698</v>
      </c>
      <c r="B568" s="4" t="s">
        <v>657</v>
      </c>
      <c r="C568" s="21">
        <f>+C569+C570</f>
        <v>6.4270271642427641</v>
      </c>
      <c r="D568" s="21">
        <f t="shared" ref="D568:AE568" si="174">+D569+D570</f>
        <v>6.5029510106858872</v>
      </c>
      <c r="E568" s="21">
        <f t="shared" si="174"/>
        <v>6.8312374244563632</v>
      </c>
      <c r="F568" s="21">
        <f t="shared" si="174"/>
        <v>7.1595238382268391</v>
      </c>
      <c r="G568" s="21">
        <f t="shared" si="174"/>
        <v>7.4878102519973151</v>
      </c>
      <c r="H568" s="21">
        <f t="shared" si="174"/>
        <v>7.8160966657677893</v>
      </c>
      <c r="I568" s="21">
        <f t="shared" si="174"/>
        <v>8.1443830795382635</v>
      </c>
      <c r="J568" s="21">
        <f t="shared" si="174"/>
        <v>8.472669493308743</v>
      </c>
      <c r="K568" s="21">
        <f t="shared" si="174"/>
        <v>8.8009559070792172</v>
      </c>
      <c r="L568" s="21">
        <f t="shared" si="174"/>
        <v>9.1292423208496896</v>
      </c>
      <c r="M568" s="21">
        <f t="shared" si="174"/>
        <v>9.4575287346201673</v>
      </c>
      <c r="N568" s="21">
        <f t="shared" si="174"/>
        <v>9.7858151483906433</v>
      </c>
      <c r="O568" s="21">
        <f t="shared" si="174"/>
        <v>21.646873386104517</v>
      </c>
      <c r="P568" s="21">
        <f t="shared" si="174"/>
        <v>22.135143956697931</v>
      </c>
      <c r="Q568" s="21">
        <f t="shared" si="174"/>
        <v>22.623414527291335</v>
      </c>
      <c r="R568" s="21">
        <f t="shared" si="174"/>
        <v>23.111685097884749</v>
      </c>
      <c r="S568" s="21">
        <f t="shared" si="174"/>
        <v>23.599955668478156</v>
      </c>
      <c r="T568" s="21">
        <f t="shared" si="174"/>
        <v>24.08822623907157</v>
      </c>
      <c r="U568" s="21">
        <f t="shared" si="174"/>
        <v>45.876315911350325</v>
      </c>
      <c r="V568" s="21">
        <f t="shared" si="174"/>
        <v>46.681737616105764</v>
      </c>
      <c r="W568" s="21">
        <f t="shared" si="174"/>
        <v>47.158872907090739</v>
      </c>
      <c r="X568" s="21">
        <f t="shared" si="174"/>
        <v>47.615572729252854</v>
      </c>
      <c r="Y568" s="21">
        <f t="shared" si="174"/>
        <v>48.092708020237822</v>
      </c>
      <c r="Z568" s="21">
        <f t="shared" si="174"/>
        <v>48.56984331122279</v>
      </c>
      <c r="AA568" s="21">
        <f t="shared" si="174"/>
        <v>16.758859587029725</v>
      </c>
      <c r="AB568" s="21">
        <f t="shared" si="174"/>
        <v>16.747679649656526</v>
      </c>
      <c r="AC568" s="21">
        <f t="shared" si="174"/>
        <v>16.736499712283333</v>
      </c>
      <c r="AD568" s="21">
        <f t="shared" si="174"/>
        <v>60.199826250967213</v>
      </c>
      <c r="AE568" s="21">
        <f t="shared" si="174"/>
        <v>60.336104589624185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6.4270271642427641</v>
      </c>
      <c r="D570" s="35">
        <f t="shared" ref="D570:AE570" si="176">+D409</f>
        <v>6.5029510106858872</v>
      </c>
      <c r="E570" s="35">
        <f t="shared" si="176"/>
        <v>6.8312374244563632</v>
      </c>
      <c r="F570" s="35">
        <f t="shared" si="176"/>
        <v>7.1595238382268391</v>
      </c>
      <c r="G570" s="35">
        <f t="shared" si="176"/>
        <v>7.4878102519973151</v>
      </c>
      <c r="H570" s="35">
        <f t="shared" si="176"/>
        <v>7.8160966657677893</v>
      </c>
      <c r="I570" s="35">
        <f t="shared" si="176"/>
        <v>8.1443830795382635</v>
      </c>
      <c r="J570" s="35">
        <f t="shared" si="176"/>
        <v>8.472669493308743</v>
      </c>
      <c r="K570" s="35">
        <f t="shared" si="176"/>
        <v>8.8009559070792172</v>
      </c>
      <c r="L570" s="35">
        <f t="shared" si="176"/>
        <v>9.1292423208496896</v>
      </c>
      <c r="M570" s="35">
        <f t="shared" si="176"/>
        <v>9.4575287346201673</v>
      </c>
      <c r="N570" s="35">
        <f t="shared" si="176"/>
        <v>9.7858151483906433</v>
      </c>
      <c r="O570" s="35">
        <f t="shared" si="176"/>
        <v>21.646873386104517</v>
      </c>
      <c r="P570" s="35">
        <f t="shared" si="176"/>
        <v>22.135143956697931</v>
      </c>
      <c r="Q570" s="35">
        <f t="shared" si="176"/>
        <v>22.623414527291335</v>
      </c>
      <c r="R570" s="35">
        <f t="shared" si="176"/>
        <v>23.111685097884749</v>
      </c>
      <c r="S570" s="35">
        <f t="shared" si="176"/>
        <v>23.599955668478156</v>
      </c>
      <c r="T570" s="35">
        <f t="shared" si="176"/>
        <v>24.08822623907157</v>
      </c>
      <c r="U570" s="35">
        <f t="shared" si="176"/>
        <v>45.876315911350325</v>
      </c>
      <c r="V570" s="35">
        <f t="shared" si="176"/>
        <v>46.681737616105764</v>
      </c>
      <c r="W570" s="35">
        <f t="shared" si="176"/>
        <v>47.158872907090739</v>
      </c>
      <c r="X570" s="35">
        <f t="shared" si="176"/>
        <v>47.615572729252854</v>
      </c>
      <c r="Y570" s="35">
        <f t="shared" si="176"/>
        <v>48.092708020237822</v>
      </c>
      <c r="Z570" s="35">
        <f t="shared" si="176"/>
        <v>48.56984331122279</v>
      </c>
      <c r="AA570" s="35">
        <f t="shared" si="176"/>
        <v>16.758859587029725</v>
      </c>
      <c r="AB570" s="35">
        <f t="shared" si="176"/>
        <v>16.747679649656526</v>
      </c>
      <c r="AC570" s="35">
        <f t="shared" si="176"/>
        <v>16.736499712283333</v>
      </c>
      <c r="AD570" s="35">
        <f t="shared" si="176"/>
        <v>60.199826250967213</v>
      </c>
      <c r="AE570" s="35">
        <f t="shared" si="176"/>
        <v>60.336104589624185</v>
      </c>
    </row>
    <row r="571" spans="1:31" x14ac:dyDescent="0.2">
      <c r="A571" s="9" t="s">
        <v>708</v>
      </c>
      <c r="B571" s="4" t="s">
        <v>663</v>
      </c>
      <c r="C571" s="21">
        <f>+C572+C573</f>
        <v>64.113551252191613</v>
      </c>
      <c r="D571" s="21">
        <f t="shared" ref="D571:AE571" si="177">+D572+D573</f>
        <v>65.915829237160281</v>
      </c>
      <c r="E571" s="21">
        <f t="shared" si="177"/>
        <v>67.71810722212895</v>
      </c>
      <c r="F571" s="21">
        <f t="shared" si="177"/>
        <v>69.520385207097618</v>
      </c>
      <c r="G571" s="21">
        <f t="shared" si="177"/>
        <v>71.322663192066287</v>
      </c>
      <c r="H571" s="21">
        <f t="shared" si="177"/>
        <v>73.124941177034941</v>
      </c>
      <c r="I571" s="21">
        <f t="shared" si="177"/>
        <v>74.92721916200361</v>
      </c>
      <c r="J571" s="21">
        <f t="shared" si="177"/>
        <v>76.729497146972278</v>
      </c>
      <c r="K571" s="21">
        <f t="shared" si="177"/>
        <v>78.531775131940933</v>
      </c>
      <c r="L571" s="21">
        <f t="shared" si="177"/>
        <v>80.334053116909601</v>
      </c>
      <c r="M571" s="21">
        <f t="shared" si="177"/>
        <v>82.13633110187827</v>
      </c>
      <c r="N571" s="21">
        <f t="shared" si="177"/>
        <v>91.712397631998172</v>
      </c>
      <c r="O571" s="21">
        <f t="shared" si="177"/>
        <v>136.1717434779159</v>
      </c>
      <c r="P571" s="21">
        <f t="shared" si="177"/>
        <v>138.62742286451407</v>
      </c>
      <c r="Q571" s="21">
        <f t="shared" si="177"/>
        <v>141.08310225111225</v>
      </c>
      <c r="R571" s="21">
        <f t="shared" si="177"/>
        <v>143.53878163771043</v>
      </c>
      <c r="S571" s="21">
        <f t="shared" si="177"/>
        <v>145.99446102430861</v>
      </c>
      <c r="T571" s="21">
        <f t="shared" si="177"/>
        <v>148.45014041090678</v>
      </c>
      <c r="U571" s="21">
        <f t="shared" si="177"/>
        <v>234.07798464780592</v>
      </c>
      <c r="V571" s="21">
        <f t="shared" si="177"/>
        <v>237.86978698571889</v>
      </c>
      <c r="W571" s="21">
        <f t="shared" si="177"/>
        <v>239.85931133866316</v>
      </c>
      <c r="X571" s="21">
        <f t="shared" si="177"/>
        <v>222.47262786617412</v>
      </c>
      <c r="Y571" s="21">
        <f t="shared" si="177"/>
        <v>224.46215221911839</v>
      </c>
      <c r="Z571" s="21">
        <f t="shared" si="177"/>
        <v>226.45167657206267</v>
      </c>
      <c r="AA571" s="21">
        <f t="shared" si="177"/>
        <v>93.607835194832376</v>
      </c>
      <c r="AB571" s="21">
        <f t="shared" si="177"/>
        <v>106.10413199520268</v>
      </c>
      <c r="AC571" s="21">
        <f t="shared" si="177"/>
        <v>118.60042879557297</v>
      </c>
      <c r="AD571" s="21">
        <f t="shared" si="177"/>
        <v>96.133572945784366</v>
      </c>
      <c r="AE571" s="21">
        <f t="shared" si="177"/>
        <v>95.014563223052733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64.113551252191613</v>
      </c>
      <c r="D573" s="35">
        <f t="shared" ref="D573:AE573" si="179">+D417</f>
        <v>65.915829237160281</v>
      </c>
      <c r="E573" s="35">
        <f t="shared" si="179"/>
        <v>67.71810722212895</v>
      </c>
      <c r="F573" s="35">
        <f t="shared" si="179"/>
        <v>69.520385207097618</v>
      </c>
      <c r="G573" s="35">
        <f t="shared" si="179"/>
        <v>71.322663192066287</v>
      </c>
      <c r="H573" s="35">
        <f t="shared" si="179"/>
        <v>73.124941177034941</v>
      </c>
      <c r="I573" s="35">
        <f t="shared" si="179"/>
        <v>74.92721916200361</v>
      </c>
      <c r="J573" s="35">
        <f t="shared" si="179"/>
        <v>76.729497146972278</v>
      </c>
      <c r="K573" s="35">
        <f t="shared" si="179"/>
        <v>78.531775131940933</v>
      </c>
      <c r="L573" s="35">
        <f t="shared" si="179"/>
        <v>80.334053116909601</v>
      </c>
      <c r="M573" s="35">
        <f t="shared" si="179"/>
        <v>82.13633110187827</v>
      </c>
      <c r="N573" s="35">
        <f t="shared" si="179"/>
        <v>91.712397631998172</v>
      </c>
      <c r="O573" s="35">
        <f t="shared" si="179"/>
        <v>136.1717434779159</v>
      </c>
      <c r="P573" s="35">
        <f t="shared" si="179"/>
        <v>138.62742286451407</v>
      </c>
      <c r="Q573" s="35">
        <f t="shared" si="179"/>
        <v>141.08310225111225</v>
      </c>
      <c r="R573" s="35">
        <f t="shared" si="179"/>
        <v>143.53878163771043</v>
      </c>
      <c r="S573" s="35">
        <f t="shared" si="179"/>
        <v>145.99446102430861</v>
      </c>
      <c r="T573" s="35">
        <f t="shared" si="179"/>
        <v>148.45014041090678</v>
      </c>
      <c r="U573" s="35">
        <f t="shared" si="179"/>
        <v>234.07798464780592</v>
      </c>
      <c r="V573" s="35">
        <f t="shared" si="179"/>
        <v>237.86978698571889</v>
      </c>
      <c r="W573" s="35">
        <f t="shared" si="179"/>
        <v>239.85931133866316</v>
      </c>
      <c r="X573" s="35">
        <f t="shared" si="179"/>
        <v>222.47262786617412</v>
      </c>
      <c r="Y573" s="35">
        <f t="shared" si="179"/>
        <v>224.46215221911839</v>
      </c>
      <c r="Z573" s="35">
        <f t="shared" si="179"/>
        <v>226.45167657206267</v>
      </c>
      <c r="AA573" s="35">
        <f t="shared" si="179"/>
        <v>93.607835194832376</v>
      </c>
      <c r="AB573" s="35">
        <f t="shared" si="179"/>
        <v>106.10413199520268</v>
      </c>
      <c r="AC573" s="35">
        <f t="shared" si="179"/>
        <v>118.60042879557297</v>
      </c>
      <c r="AD573" s="35">
        <f t="shared" si="179"/>
        <v>96.133572945784366</v>
      </c>
      <c r="AE573" s="35">
        <f t="shared" si="179"/>
        <v>95.014563223052733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3.2605246932888421</v>
      </c>
      <c r="D576" s="28">
        <f t="shared" ref="D576:AE576" si="181">+D577+D578+D579+D580+D581</f>
        <v>3.3245291926104539</v>
      </c>
      <c r="E576" s="28">
        <f t="shared" si="181"/>
        <v>3.5465380491046656</v>
      </c>
      <c r="F576" s="28">
        <f t="shared" si="181"/>
        <v>3.5850462441151101</v>
      </c>
      <c r="G576" s="28">
        <f t="shared" si="181"/>
        <v>3.6020538899661583</v>
      </c>
      <c r="H576" s="28">
        <f t="shared" si="181"/>
        <v>3.6764048099958595</v>
      </c>
      <c r="I576" s="28">
        <f t="shared" si="181"/>
        <v>3.7539587971687625</v>
      </c>
      <c r="J576" s="28">
        <f t="shared" si="181"/>
        <v>3.8422554154456687</v>
      </c>
      <c r="K576" s="28">
        <f t="shared" si="181"/>
        <v>3.8818665349821861</v>
      </c>
      <c r="L576" s="28">
        <f t="shared" si="181"/>
        <v>3.8424554141777993</v>
      </c>
      <c r="M576" s="28">
        <f t="shared" si="181"/>
        <v>3.8958568274383665</v>
      </c>
      <c r="N576" s="28">
        <f t="shared" si="181"/>
        <v>3.9139971420051114</v>
      </c>
      <c r="O576" s="28">
        <f t="shared" si="181"/>
        <v>4.8546864578711375</v>
      </c>
      <c r="P576" s="28">
        <f t="shared" si="181"/>
        <v>5.4177457853255042</v>
      </c>
      <c r="Q576" s="28">
        <f t="shared" si="181"/>
        <v>5.5018316640579892</v>
      </c>
      <c r="R576" s="28">
        <f t="shared" si="181"/>
        <v>5.2525295668193364</v>
      </c>
      <c r="S576" s="28">
        <f t="shared" si="181"/>
        <v>5.354662072297641</v>
      </c>
      <c r="T576" s="28">
        <f t="shared" si="181"/>
        <v>5.4807836175562779</v>
      </c>
      <c r="U576" s="28">
        <f t="shared" si="181"/>
        <v>5.8906764268348226</v>
      </c>
      <c r="V576" s="28">
        <f t="shared" si="181"/>
        <v>6.0638575692347798</v>
      </c>
      <c r="W576" s="28">
        <f t="shared" si="181"/>
        <v>6.1519155156563299</v>
      </c>
      <c r="X576" s="28">
        <f t="shared" si="181"/>
        <v>6.6654764255905228</v>
      </c>
      <c r="Y576" s="28">
        <f t="shared" si="181"/>
        <v>7.1200503993236648</v>
      </c>
      <c r="Z576" s="28">
        <f t="shared" si="181"/>
        <v>7.315214186209209</v>
      </c>
      <c r="AA576" s="28">
        <f t="shared" si="181"/>
        <v>7.150446685882371</v>
      </c>
      <c r="AB576" s="28">
        <f t="shared" si="181"/>
        <v>7.349536097438528</v>
      </c>
      <c r="AC576" s="28">
        <f t="shared" si="181"/>
        <v>7.1498795114768949</v>
      </c>
      <c r="AD576" s="28">
        <f t="shared" si="181"/>
        <v>7.4166663838472475</v>
      </c>
      <c r="AE576" s="28">
        <f t="shared" si="181"/>
        <v>8.100188122703651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3.2605246932888421</v>
      </c>
      <c r="D579" s="35">
        <f t="shared" si="183"/>
        <v>3.3245291926104539</v>
      </c>
      <c r="E579" s="35">
        <f t="shared" si="183"/>
        <v>3.5465380491046656</v>
      </c>
      <c r="F579" s="35">
        <f t="shared" si="183"/>
        <v>3.5850462441151101</v>
      </c>
      <c r="G579" s="35">
        <f t="shared" si="183"/>
        <v>3.6020538899661583</v>
      </c>
      <c r="H579" s="35">
        <f t="shared" si="183"/>
        <v>3.6764048099958595</v>
      </c>
      <c r="I579" s="35">
        <f t="shared" si="183"/>
        <v>3.7539587971687625</v>
      </c>
      <c r="J579" s="35">
        <f t="shared" si="183"/>
        <v>3.8422554154456687</v>
      </c>
      <c r="K579" s="35">
        <f t="shared" si="183"/>
        <v>3.8818665349821861</v>
      </c>
      <c r="L579" s="35">
        <f t="shared" si="183"/>
        <v>3.8424554141777993</v>
      </c>
      <c r="M579" s="35">
        <f t="shared" si="183"/>
        <v>3.8958568274383665</v>
      </c>
      <c r="N579" s="35">
        <f t="shared" si="183"/>
        <v>3.9139971420051114</v>
      </c>
      <c r="O579" s="35">
        <f t="shared" si="183"/>
        <v>4.8546864578711375</v>
      </c>
      <c r="P579" s="35">
        <f t="shared" si="183"/>
        <v>5.4177457853255042</v>
      </c>
      <c r="Q579" s="35">
        <f t="shared" si="183"/>
        <v>5.5018316640579892</v>
      </c>
      <c r="R579" s="35">
        <f t="shared" si="183"/>
        <v>5.2525295668193364</v>
      </c>
      <c r="S579" s="35">
        <f t="shared" si="183"/>
        <v>5.354662072297641</v>
      </c>
      <c r="T579" s="35">
        <f t="shared" si="183"/>
        <v>5.4807836175562779</v>
      </c>
      <c r="U579" s="35">
        <f t="shared" si="183"/>
        <v>5.8906764268348226</v>
      </c>
      <c r="V579" s="35">
        <f t="shared" si="183"/>
        <v>6.0638575692347798</v>
      </c>
      <c r="W579" s="35">
        <f t="shared" si="183"/>
        <v>6.1519155156563299</v>
      </c>
      <c r="X579" s="35">
        <f t="shared" si="183"/>
        <v>6.6654764255905228</v>
      </c>
      <c r="Y579" s="35">
        <f t="shared" si="183"/>
        <v>7.1200503993236648</v>
      </c>
      <c r="Z579" s="35">
        <f t="shared" si="183"/>
        <v>7.315214186209209</v>
      </c>
      <c r="AA579" s="35">
        <f t="shared" si="183"/>
        <v>7.150446685882371</v>
      </c>
      <c r="AB579" s="35">
        <f t="shared" si="183"/>
        <v>7.349536097438528</v>
      </c>
      <c r="AC579" s="35">
        <f t="shared" si="183"/>
        <v>7.1498795114768949</v>
      </c>
      <c r="AD579" s="35">
        <f t="shared" si="183"/>
        <v>7.4166663838472475</v>
      </c>
      <c r="AE579" s="35">
        <f t="shared" si="183"/>
        <v>8.100188122703651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3977.1438479379208</v>
      </c>
      <c r="D599" s="28">
        <f t="shared" ref="D599:AE599" si="189">+D600+D604+D613+D624+D633</f>
        <v>4285.0891244491868</v>
      </c>
      <c r="E599" s="28">
        <f t="shared" si="189"/>
        <v>4554.8592455639791</v>
      </c>
      <c r="F599" s="28">
        <f t="shared" si="189"/>
        <v>4738.5691371860712</v>
      </c>
      <c r="G599" s="28">
        <f t="shared" si="189"/>
        <v>4887.0419932052264</v>
      </c>
      <c r="H599" s="28">
        <f t="shared" si="189"/>
        <v>5569.8748285306501</v>
      </c>
      <c r="I599" s="28">
        <f t="shared" si="189"/>
        <v>9699.7206405241013</v>
      </c>
      <c r="J599" s="28">
        <f t="shared" si="189"/>
        <v>6301.7835190638189</v>
      </c>
      <c r="K599" s="28">
        <f t="shared" si="189"/>
        <v>20487.863553519193</v>
      </c>
      <c r="L599" s="28">
        <f t="shared" si="189"/>
        <v>6161.754297717308</v>
      </c>
      <c r="M599" s="28">
        <f t="shared" si="189"/>
        <v>6038.5735785229763</v>
      </c>
      <c r="N599" s="28">
        <f t="shared" si="189"/>
        <v>6107.5485459606589</v>
      </c>
      <c r="O599" s="28">
        <f t="shared" si="189"/>
        <v>7289.426566971134</v>
      </c>
      <c r="P599" s="28">
        <f t="shared" si="189"/>
        <v>5774.5860760927844</v>
      </c>
      <c r="Q599" s="28">
        <f t="shared" si="189"/>
        <v>7186.3186949923238</v>
      </c>
      <c r="R599" s="28">
        <f t="shared" si="189"/>
        <v>7035.9545282784175</v>
      </c>
      <c r="S599" s="28">
        <f t="shared" si="189"/>
        <v>7235.73716537565</v>
      </c>
      <c r="T599" s="28">
        <f t="shared" si="189"/>
        <v>7309.1424477354094</v>
      </c>
      <c r="U599" s="28">
        <f t="shared" si="189"/>
        <v>10691.288011674933</v>
      </c>
      <c r="V599" s="28">
        <f t="shared" si="189"/>
        <v>10370.955494996633</v>
      </c>
      <c r="W599" s="28">
        <f t="shared" si="189"/>
        <v>9117.2725049751789</v>
      </c>
      <c r="X599" s="28">
        <f t="shared" si="189"/>
        <v>10089.249850218352</v>
      </c>
      <c r="Y599" s="28">
        <f t="shared" si="189"/>
        <v>10222.884850810333</v>
      </c>
      <c r="Z599" s="28">
        <f t="shared" si="189"/>
        <v>9932.2460943917104</v>
      </c>
      <c r="AA599" s="28">
        <f t="shared" si="189"/>
        <v>10311.447443126997</v>
      </c>
      <c r="AB599" s="28">
        <f t="shared" si="189"/>
        <v>11177.651400270681</v>
      </c>
      <c r="AC599" s="28">
        <f t="shared" si="189"/>
        <v>11533.494110336915</v>
      </c>
      <c r="AD599" s="28">
        <f t="shared" si="189"/>
        <v>12841.887650126078</v>
      </c>
      <c r="AE599" s="28">
        <f t="shared" si="189"/>
        <v>13632.597079270243</v>
      </c>
    </row>
    <row r="600" spans="1:31" x14ac:dyDescent="0.2">
      <c r="A600" s="6" t="s">
        <v>19</v>
      </c>
      <c r="B600" s="7" t="s">
        <v>20</v>
      </c>
      <c r="C600" s="28">
        <f>+C601+C602+C603</f>
        <v>694.84449852779881</v>
      </c>
      <c r="D600" s="28">
        <f t="shared" ref="D600:AE600" si="190">+D601+D602+D603</f>
        <v>750.3084523910718</v>
      </c>
      <c r="E600" s="28">
        <f t="shared" si="190"/>
        <v>857.51017863679954</v>
      </c>
      <c r="F600" s="28">
        <f t="shared" si="190"/>
        <v>959.06860323479327</v>
      </c>
      <c r="G600" s="28">
        <f t="shared" si="190"/>
        <v>984.09368398700565</v>
      </c>
      <c r="H600" s="28">
        <f t="shared" si="190"/>
        <v>1045.7255684086394</v>
      </c>
      <c r="I600" s="28">
        <f t="shared" si="190"/>
        <v>1235.5317240184449</v>
      </c>
      <c r="J600" s="28">
        <f t="shared" si="190"/>
        <v>1467.6010978838115</v>
      </c>
      <c r="K600" s="28">
        <f t="shared" si="190"/>
        <v>1674.9734788488051</v>
      </c>
      <c r="L600" s="28">
        <f t="shared" si="190"/>
        <v>1392.2262942024452</v>
      </c>
      <c r="M600" s="28">
        <f t="shared" si="190"/>
        <v>1556.1410145113628</v>
      </c>
      <c r="N600" s="28">
        <f t="shared" si="190"/>
        <v>1369.642512310229</v>
      </c>
      <c r="O600" s="28">
        <f t="shared" si="190"/>
        <v>1384.4030175987832</v>
      </c>
      <c r="P600" s="28">
        <f t="shared" si="190"/>
        <v>1241.9495859990325</v>
      </c>
      <c r="Q600" s="28">
        <f t="shared" si="190"/>
        <v>1354.9759495268909</v>
      </c>
      <c r="R600" s="28">
        <f t="shared" si="190"/>
        <v>1355.1353701053513</v>
      </c>
      <c r="S600" s="28">
        <f t="shared" si="190"/>
        <v>1333.2565524864351</v>
      </c>
      <c r="T600" s="28">
        <f t="shared" si="190"/>
        <v>1473.2742856366322</v>
      </c>
      <c r="U600" s="28">
        <f t="shared" si="190"/>
        <v>1666.0299585947882</v>
      </c>
      <c r="V600" s="28">
        <f t="shared" si="190"/>
        <v>1646.1156293850249</v>
      </c>
      <c r="W600" s="28">
        <f t="shared" si="190"/>
        <v>1737.9790474176209</v>
      </c>
      <c r="X600" s="28">
        <f t="shared" si="190"/>
        <v>2102.6302039678449</v>
      </c>
      <c r="Y600" s="28">
        <f t="shared" si="190"/>
        <v>1850.7345255779449</v>
      </c>
      <c r="Z600" s="28">
        <f t="shared" si="190"/>
        <v>1888.7718429464921</v>
      </c>
      <c r="AA600" s="28">
        <f t="shared" si="190"/>
        <v>1840.0896200453365</v>
      </c>
      <c r="AB600" s="28">
        <f t="shared" si="190"/>
        <v>2065.3761908265174</v>
      </c>
      <c r="AC600" s="28">
        <f t="shared" si="190"/>
        <v>2303.5082906629227</v>
      </c>
      <c r="AD600" s="28">
        <f t="shared" si="190"/>
        <v>2382.5706696073253</v>
      </c>
      <c r="AE600" s="28">
        <f t="shared" si="190"/>
        <v>2536.8051625198805</v>
      </c>
    </row>
    <row r="601" spans="1:31" x14ac:dyDescent="0.2">
      <c r="A601" s="8" t="s">
        <v>23</v>
      </c>
      <c r="B601" s="4" t="s">
        <v>24</v>
      </c>
      <c r="C601" s="37">
        <f>+C457</f>
        <v>694.84449852779881</v>
      </c>
      <c r="D601" s="37">
        <f t="shared" ref="D601:AE601" si="191">+D457</f>
        <v>750.3084523910718</v>
      </c>
      <c r="E601" s="37">
        <f t="shared" si="191"/>
        <v>857.51017863679954</v>
      </c>
      <c r="F601" s="37">
        <f t="shared" si="191"/>
        <v>959.06860323479327</v>
      </c>
      <c r="G601" s="37">
        <f t="shared" si="191"/>
        <v>984.09368398700565</v>
      </c>
      <c r="H601" s="37">
        <f t="shared" si="191"/>
        <v>1045.7255684086394</v>
      </c>
      <c r="I601" s="37">
        <f t="shared" si="191"/>
        <v>1235.5317240184449</v>
      </c>
      <c r="J601" s="37">
        <f t="shared" si="191"/>
        <v>1467.6010978838115</v>
      </c>
      <c r="K601" s="37">
        <f t="shared" si="191"/>
        <v>1674.9734788488051</v>
      </c>
      <c r="L601" s="37">
        <f t="shared" si="191"/>
        <v>1392.2262942024452</v>
      </c>
      <c r="M601" s="37">
        <f t="shared" si="191"/>
        <v>1556.1410145113628</v>
      </c>
      <c r="N601" s="37">
        <f t="shared" si="191"/>
        <v>1369.642512310229</v>
      </c>
      <c r="O601" s="37">
        <f t="shared" si="191"/>
        <v>1384.4030175987832</v>
      </c>
      <c r="P601" s="37">
        <f t="shared" si="191"/>
        <v>1241.9495859990325</v>
      </c>
      <c r="Q601" s="37">
        <f t="shared" si="191"/>
        <v>1354.9759495268909</v>
      </c>
      <c r="R601" s="37">
        <f t="shared" si="191"/>
        <v>1355.1353701053513</v>
      </c>
      <c r="S601" s="37">
        <f t="shared" si="191"/>
        <v>1333.2565524864351</v>
      </c>
      <c r="T601" s="37">
        <f t="shared" si="191"/>
        <v>1473.2742856366322</v>
      </c>
      <c r="U601" s="37">
        <f t="shared" si="191"/>
        <v>1666.0299585947882</v>
      </c>
      <c r="V601" s="37">
        <f t="shared" si="191"/>
        <v>1646.1156293850249</v>
      </c>
      <c r="W601" s="37">
        <f t="shared" si="191"/>
        <v>1737.9790474176209</v>
      </c>
      <c r="X601" s="37">
        <f t="shared" si="191"/>
        <v>2102.6302039678449</v>
      </c>
      <c r="Y601" s="37">
        <f t="shared" si="191"/>
        <v>1850.7345255779449</v>
      </c>
      <c r="Z601" s="37">
        <f t="shared" si="191"/>
        <v>1888.7718429464921</v>
      </c>
      <c r="AA601" s="37">
        <f t="shared" si="191"/>
        <v>1840.0896200453365</v>
      </c>
      <c r="AB601" s="37">
        <f t="shared" si="191"/>
        <v>2065.3761908265174</v>
      </c>
      <c r="AC601" s="37">
        <f t="shared" si="191"/>
        <v>2303.5082906629227</v>
      </c>
      <c r="AD601" s="37">
        <f t="shared" si="191"/>
        <v>2382.5706696073253</v>
      </c>
      <c r="AE601" s="37">
        <f t="shared" si="191"/>
        <v>2536.8051068020836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0</v>
      </c>
      <c r="W602" s="37">
        <f t="shared" si="192"/>
        <v>0</v>
      </c>
      <c r="X602" s="37">
        <f t="shared" si="192"/>
        <v>0</v>
      </c>
      <c r="Y602" s="37">
        <f t="shared" si="192"/>
        <v>0</v>
      </c>
      <c r="Z602" s="37">
        <f t="shared" si="192"/>
        <v>0</v>
      </c>
      <c r="AA602" s="37">
        <f t="shared" si="192"/>
        <v>0</v>
      </c>
      <c r="AB602" s="37">
        <f t="shared" si="192"/>
        <v>0</v>
      </c>
      <c r="AC602" s="37">
        <f t="shared" si="192"/>
        <v>0</v>
      </c>
      <c r="AD602" s="37">
        <f t="shared" si="192"/>
        <v>0</v>
      </c>
      <c r="AE602" s="37">
        <f t="shared" si="192"/>
        <v>5.5717796789685177E-5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1.9780062214017837</v>
      </c>
      <c r="D604" s="28">
        <f t="shared" ref="D604:AE604" si="194">+D605+D606+D607+D608+D609+D611+D612</f>
        <v>1.9711731000515251</v>
      </c>
      <c r="E604" s="28">
        <f t="shared" si="194"/>
        <v>2.0726201841917216</v>
      </c>
      <c r="F604" s="28">
        <f t="shared" si="194"/>
        <v>2.0830644620823273</v>
      </c>
      <c r="G604" s="28">
        <f t="shared" si="194"/>
        <v>2.1764998261495214</v>
      </c>
      <c r="H604" s="28">
        <f t="shared" si="194"/>
        <v>2.2103079201456266</v>
      </c>
      <c r="I604" s="28">
        <f t="shared" si="194"/>
        <v>2.2999886217339798</v>
      </c>
      <c r="J604" s="28">
        <f t="shared" si="194"/>
        <v>2.3351577831693446</v>
      </c>
      <c r="K604" s="28">
        <f t="shared" si="194"/>
        <v>2.3516006505321396</v>
      </c>
      <c r="L604" s="28">
        <f t="shared" si="194"/>
        <v>2.1674337061728224</v>
      </c>
      <c r="M604" s="28">
        <f t="shared" si="194"/>
        <v>2.4667632014436309</v>
      </c>
      <c r="N604" s="28">
        <f t="shared" si="194"/>
        <v>2.5194576384656457</v>
      </c>
      <c r="O604" s="28">
        <f t="shared" si="194"/>
        <v>2.6889004413949698</v>
      </c>
      <c r="P604" s="28">
        <f t="shared" si="194"/>
        <v>2.6522464705517326</v>
      </c>
      <c r="Q604" s="28">
        <f t="shared" si="194"/>
        <v>2.7440065972280347</v>
      </c>
      <c r="R604" s="28">
        <f t="shared" si="194"/>
        <v>3.0079737939004318</v>
      </c>
      <c r="S604" s="28">
        <f t="shared" si="194"/>
        <v>3.1859533083278513</v>
      </c>
      <c r="T604" s="28">
        <f t="shared" si="194"/>
        <v>3.3670708879388656</v>
      </c>
      <c r="U604" s="28">
        <f t="shared" si="194"/>
        <v>11.430198668605035</v>
      </c>
      <c r="V604" s="28">
        <f t="shared" si="194"/>
        <v>10.020080468593202</v>
      </c>
      <c r="W604" s="28">
        <f t="shared" si="194"/>
        <v>10.575545241535712</v>
      </c>
      <c r="X604" s="28">
        <f t="shared" si="194"/>
        <v>11.346069941761076</v>
      </c>
      <c r="Y604" s="28">
        <f t="shared" si="194"/>
        <v>11.956354232551504</v>
      </c>
      <c r="Z604" s="28">
        <f t="shared" si="194"/>
        <v>11.536636520501055</v>
      </c>
      <c r="AA604" s="28">
        <f t="shared" si="194"/>
        <v>10.350323520891383</v>
      </c>
      <c r="AB604" s="28">
        <f t="shared" si="194"/>
        <v>10.504472390403393</v>
      </c>
      <c r="AC604" s="28">
        <f t="shared" si="194"/>
        <v>10.870792163866609</v>
      </c>
      <c r="AD604" s="28">
        <f t="shared" si="194"/>
        <v>10.948778733537159</v>
      </c>
      <c r="AE604" s="28">
        <f t="shared" si="194"/>
        <v>11.264385848781966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0</v>
      </c>
      <c r="F605" s="37">
        <f t="shared" si="195"/>
        <v>0</v>
      </c>
      <c r="G605" s="37">
        <f t="shared" si="195"/>
        <v>0</v>
      </c>
      <c r="H605" s="37">
        <f t="shared" si="195"/>
        <v>0</v>
      </c>
      <c r="I605" s="37">
        <f t="shared" si="195"/>
        <v>0</v>
      </c>
      <c r="J605" s="37">
        <f t="shared" si="195"/>
        <v>0</v>
      </c>
      <c r="K605" s="37">
        <f t="shared" si="195"/>
        <v>0</v>
      </c>
      <c r="L605" s="37">
        <f t="shared" si="195"/>
        <v>0</v>
      </c>
      <c r="M605" s="37">
        <f t="shared" si="195"/>
        <v>0</v>
      </c>
      <c r="N605" s="37">
        <f t="shared" si="195"/>
        <v>0</v>
      </c>
      <c r="O605" s="37">
        <f t="shared" si="195"/>
        <v>0</v>
      </c>
      <c r="P605" s="37">
        <f t="shared" si="195"/>
        <v>0</v>
      </c>
      <c r="Q605" s="37">
        <f t="shared" si="195"/>
        <v>0</v>
      </c>
      <c r="R605" s="37">
        <f t="shared" si="195"/>
        <v>0</v>
      </c>
      <c r="S605" s="37">
        <f t="shared" si="195"/>
        <v>0</v>
      </c>
      <c r="T605" s="37">
        <f t="shared" si="195"/>
        <v>0</v>
      </c>
      <c r="U605" s="37">
        <f t="shared" si="195"/>
        <v>7.6927530671033173</v>
      </c>
      <c r="V605" s="37">
        <f t="shared" si="195"/>
        <v>6.3241711481298166</v>
      </c>
      <c r="W605" s="37">
        <f t="shared" si="195"/>
        <v>6.6002802845130191</v>
      </c>
      <c r="X605" s="37">
        <f t="shared" si="195"/>
        <v>6.7409442112915023</v>
      </c>
      <c r="Y605" s="37">
        <f t="shared" si="195"/>
        <v>7.2136963860354602</v>
      </c>
      <c r="Z605" s="37">
        <f t="shared" si="195"/>
        <v>6.6129766143149329</v>
      </c>
      <c r="AA605" s="37">
        <f t="shared" si="195"/>
        <v>5.423823339757889</v>
      </c>
      <c r="AB605" s="37">
        <f t="shared" si="195"/>
        <v>5.3790109592049848</v>
      </c>
      <c r="AC605" s="37">
        <f t="shared" si="195"/>
        <v>4.9665417029077101</v>
      </c>
      <c r="AD605" s="37">
        <f t="shared" si="195"/>
        <v>4.769640228410605</v>
      </c>
      <c r="AE605" s="37">
        <f t="shared" si="195"/>
        <v>4.5184194336117267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1.9780062214017837</v>
      </c>
      <c r="D608" s="37">
        <f t="shared" ref="D608:AE608" si="198">+D497</f>
        <v>1.9711731000515251</v>
      </c>
      <c r="E608" s="37">
        <f t="shared" si="198"/>
        <v>2.0726201841917216</v>
      </c>
      <c r="F608" s="37">
        <f t="shared" si="198"/>
        <v>2.0830644620823273</v>
      </c>
      <c r="G608" s="37">
        <f t="shared" si="198"/>
        <v>2.1764998261495214</v>
      </c>
      <c r="H608" s="37">
        <f t="shared" si="198"/>
        <v>2.2103079201456266</v>
      </c>
      <c r="I608" s="37">
        <f t="shared" si="198"/>
        <v>2.2999886217339798</v>
      </c>
      <c r="J608" s="37">
        <f t="shared" si="198"/>
        <v>2.3351577831693446</v>
      </c>
      <c r="K608" s="37">
        <f t="shared" si="198"/>
        <v>2.3516006505321396</v>
      </c>
      <c r="L608" s="37">
        <f t="shared" si="198"/>
        <v>2.1674337061728224</v>
      </c>
      <c r="M608" s="37">
        <f t="shared" si="198"/>
        <v>2.4667632014436309</v>
      </c>
      <c r="N608" s="37">
        <f t="shared" si="198"/>
        <v>2.5194576384656457</v>
      </c>
      <c r="O608" s="37">
        <f t="shared" si="198"/>
        <v>2.6889004413949698</v>
      </c>
      <c r="P608" s="37">
        <f t="shared" si="198"/>
        <v>2.6522464705517326</v>
      </c>
      <c r="Q608" s="37">
        <f t="shared" si="198"/>
        <v>2.7440065972280347</v>
      </c>
      <c r="R608" s="37">
        <f t="shared" si="198"/>
        <v>3.0079737939004318</v>
      </c>
      <c r="S608" s="37">
        <f t="shared" si="198"/>
        <v>3.1859533083278513</v>
      </c>
      <c r="T608" s="37">
        <f t="shared" si="198"/>
        <v>3.3670708879388656</v>
      </c>
      <c r="U608" s="37">
        <f t="shared" si="198"/>
        <v>3.7374456015017183</v>
      </c>
      <c r="V608" s="37">
        <f t="shared" si="198"/>
        <v>3.6959093204633851</v>
      </c>
      <c r="W608" s="37">
        <f t="shared" si="198"/>
        <v>3.9752649570226928</v>
      </c>
      <c r="X608" s="37">
        <f t="shared" si="198"/>
        <v>4.6051257304695739</v>
      </c>
      <c r="Y608" s="37">
        <f t="shared" si="198"/>
        <v>4.7426578465160443</v>
      </c>
      <c r="Z608" s="37">
        <f t="shared" si="198"/>
        <v>4.9236599061861215</v>
      </c>
      <c r="AA608" s="37">
        <f t="shared" si="198"/>
        <v>4.9265001811334947</v>
      </c>
      <c r="AB608" s="37">
        <f t="shared" si="198"/>
        <v>5.1254614311984072</v>
      </c>
      <c r="AC608" s="37">
        <f t="shared" si="198"/>
        <v>5.9042504609588988</v>
      </c>
      <c r="AD608" s="37">
        <f t="shared" si="198"/>
        <v>6.1791385051265539</v>
      </c>
      <c r="AE608" s="37">
        <f t="shared" si="198"/>
        <v>6.7459664151702396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20.385793371956098</v>
      </c>
      <c r="D613" s="28">
        <f t="shared" ref="D613:AE613" si="202">+D614+D615+D616+D617+D618+D619+D620+D621+D622+D623</f>
        <v>22.521365937459446</v>
      </c>
      <c r="E613" s="28">
        <f t="shared" si="202"/>
        <v>24.295964749751526</v>
      </c>
      <c r="F613" s="28">
        <f t="shared" si="202"/>
        <v>25.069255812234395</v>
      </c>
      <c r="G613" s="28">
        <f t="shared" si="202"/>
        <v>25.095928928209403</v>
      </c>
      <c r="H613" s="28">
        <f t="shared" si="202"/>
        <v>26.862525500811181</v>
      </c>
      <c r="I613" s="28">
        <f t="shared" si="202"/>
        <v>32.909387047219425</v>
      </c>
      <c r="J613" s="28">
        <f t="shared" si="202"/>
        <v>28.905343686700487</v>
      </c>
      <c r="K613" s="28">
        <f t="shared" si="202"/>
        <v>33.064426177205981</v>
      </c>
      <c r="L613" s="28">
        <f t="shared" si="202"/>
        <v>34.728693508038219</v>
      </c>
      <c r="M613" s="28">
        <f t="shared" si="202"/>
        <v>38.735995400116707</v>
      </c>
      <c r="N613" s="28">
        <f t="shared" si="202"/>
        <v>38.097543042767114</v>
      </c>
      <c r="O613" s="28">
        <f t="shared" si="202"/>
        <v>44.233047905577159</v>
      </c>
      <c r="P613" s="28">
        <f t="shared" si="202"/>
        <v>45.616803576654263</v>
      </c>
      <c r="Q613" s="28">
        <f t="shared" si="202"/>
        <v>49.672455081565516</v>
      </c>
      <c r="R613" s="28">
        <f t="shared" si="202"/>
        <v>43.739448261468226</v>
      </c>
      <c r="S613" s="28">
        <f t="shared" si="202"/>
        <v>45.600793064470764</v>
      </c>
      <c r="T613" s="28">
        <f t="shared" si="202"/>
        <v>46.146546495113839</v>
      </c>
      <c r="U613" s="28">
        <f t="shared" si="202"/>
        <v>49.006131664851779</v>
      </c>
      <c r="V613" s="28">
        <f t="shared" si="202"/>
        <v>47.07460054781842</v>
      </c>
      <c r="W613" s="28">
        <f t="shared" si="202"/>
        <v>52.471887074830256</v>
      </c>
      <c r="X613" s="28">
        <f t="shared" si="202"/>
        <v>59.210052616662196</v>
      </c>
      <c r="Y613" s="28">
        <f t="shared" si="202"/>
        <v>58.466718348848659</v>
      </c>
      <c r="Z613" s="28">
        <f t="shared" si="202"/>
        <v>58.901586914801044</v>
      </c>
      <c r="AA613" s="28">
        <f t="shared" si="202"/>
        <v>55.020405241407431</v>
      </c>
      <c r="AB613" s="28">
        <f t="shared" si="202"/>
        <v>56.654079285444539</v>
      </c>
      <c r="AC613" s="28">
        <f t="shared" si="202"/>
        <v>49.808977555568958</v>
      </c>
      <c r="AD613" s="28">
        <f t="shared" si="202"/>
        <v>48.005800092235347</v>
      </c>
      <c r="AE613" s="28">
        <f t="shared" si="202"/>
        <v>46.224664740236186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9.54206246032137</v>
      </c>
      <c r="D620" s="37">
        <f t="shared" ref="D620:AE620" si="204">+D549</f>
        <v>10.264532903745701</v>
      </c>
      <c r="E620" s="37">
        <f t="shared" si="204"/>
        <v>10.987003347170035</v>
      </c>
      <c r="F620" s="37">
        <f t="shared" si="204"/>
        <v>11.709473790594368</v>
      </c>
      <c r="G620" s="37">
        <f t="shared" si="204"/>
        <v>12.431944234018697</v>
      </c>
      <c r="H620" s="37">
        <f t="shared" si="204"/>
        <v>12.718206107828339</v>
      </c>
      <c r="I620" s="37">
        <f t="shared" si="204"/>
        <v>14.204041548078383</v>
      </c>
      <c r="J620" s="37">
        <f t="shared" si="204"/>
        <v>15.785297612931636</v>
      </c>
      <c r="K620" s="37">
        <f t="shared" si="204"/>
        <v>18.184444745812442</v>
      </c>
      <c r="L620" s="37">
        <f t="shared" si="204"/>
        <v>17.625552515993615</v>
      </c>
      <c r="M620" s="37">
        <f t="shared" si="204"/>
        <v>19.711174739463857</v>
      </c>
      <c r="N620" s="37">
        <f t="shared" si="204"/>
        <v>20.924379823704719</v>
      </c>
      <c r="O620" s="37">
        <f t="shared" si="204"/>
        <v>24.850256950236936</v>
      </c>
      <c r="P620" s="37">
        <f t="shared" si="204"/>
        <v>24.059628917810311</v>
      </c>
      <c r="Q620" s="37">
        <f t="shared" si="204"/>
        <v>27.603823545929679</v>
      </c>
      <c r="R620" s="37">
        <f t="shared" si="204"/>
        <v>25.195597822206764</v>
      </c>
      <c r="S620" s="37">
        <f t="shared" si="204"/>
        <v>25.998979502679706</v>
      </c>
      <c r="T620" s="37">
        <f t="shared" si="204"/>
        <v>26.758778494437117</v>
      </c>
      <c r="U620" s="37">
        <f t="shared" si="204"/>
        <v>27.474994797495249</v>
      </c>
      <c r="V620" s="37">
        <f t="shared" si="204"/>
        <v>28.147628411837854</v>
      </c>
      <c r="W620" s="37">
        <f t="shared" si="204"/>
        <v>28.776679337481177</v>
      </c>
      <c r="X620" s="37">
        <f t="shared" si="204"/>
        <v>35.726930427390421</v>
      </c>
      <c r="Y620" s="37">
        <f t="shared" si="204"/>
        <v>35.083082943578773</v>
      </c>
      <c r="Z620" s="37">
        <f t="shared" si="204"/>
        <v>33.752065194827814</v>
      </c>
      <c r="AA620" s="37">
        <f t="shared" si="204"/>
        <v>31.057895666030937</v>
      </c>
      <c r="AB620" s="37">
        <f t="shared" si="204"/>
        <v>29.454247561270797</v>
      </c>
      <c r="AC620" s="37">
        <f t="shared" si="204"/>
        <v>27.387127851295045</v>
      </c>
      <c r="AD620" s="37">
        <f t="shared" si="204"/>
        <v>25.320008141319295</v>
      </c>
      <c r="AE620" s="37">
        <f t="shared" si="204"/>
        <v>23.252888431343543</v>
      </c>
    </row>
    <row r="621" spans="1:31" x14ac:dyDescent="0.2">
      <c r="A621" s="9" t="s">
        <v>543</v>
      </c>
      <c r="B621" s="4" t="s">
        <v>544</v>
      </c>
      <c r="C621" s="37">
        <f>+C552</f>
        <v>10.843730911634728</v>
      </c>
      <c r="D621" s="37">
        <f t="shared" ref="D621:AE621" si="205">+D552</f>
        <v>12.256833033713745</v>
      </c>
      <c r="E621" s="37">
        <f t="shared" si="205"/>
        <v>13.30896140258149</v>
      </c>
      <c r="F621" s="37">
        <f t="shared" si="205"/>
        <v>13.359782021640029</v>
      </c>
      <c r="G621" s="37">
        <f t="shared" si="205"/>
        <v>12.663984694190708</v>
      </c>
      <c r="H621" s="37">
        <f t="shared" si="205"/>
        <v>14.14431939298284</v>
      </c>
      <c r="I621" s="37">
        <f t="shared" si="205"/>
        <v>18.705345499141043</v>
      </c>
      <c r="J621" s="37">
        <f t="shared" si="205"/>
        <v>13.120046073768851</v>
      </c>
      <c r="K621" s="37">
        <f t="shared" si="205"/>
        <v>14.879981431393537</v>
      </c>
      <c r="L621" s="37">
        <f t="shared" si="205"/>
        <v>17.103140992044601</v>
      </c>
      <c r="M621" s="37">
        <f t="shared" si="205"/>
        <v>19.02482066065285</v>
      </c>
      <c r="N621" s="37">
        <f t="shared" si="205"/>
        <v>17.173163219062399</v>
      </c>
      <c r="O621" s="37">
        <f t="shared" si="205"/>
        <v>19.382790955340223</v>
      </c>
      <c r="P621" s="37">
        <f t="shared" si="205"/>
        <v>21.557174658843955</v>
      </c>
      <c r="Q621" s="37">
        <f t="shared" si="205"/>
        <v>22.068631535635834</v>
      </c>
      <c r="R621" s="37">
        <f t="shared" si="205"/>
        <v>18.543850439261465</v>
      </c>
      <c r="S621" s="37">
        <f t="shared" si="205"/>
        <v>19.601813561791062</v>
      </c>
      <c r="T621" s="37">
        <f t="shared" si="205"/>
        <v>19.387768000676719</v>
      </c>
      <c r="U621" s="37">
        <f t="shared" si="205"/>
        <v>21.531136867356526</v>
      </c>
      <c r="V621" s="37">
        <f t="shared" si="205"/>
        <v>18.926972135980563</v>
      </c>
      <c r="W621" s="37">
        <f t="shared" si="205"/>
        <v>23.695207737349079</v>
      </c>
      <c r="X621" s="37">
        <f t="shared" si="205"/>
        <v>23.483122189271775</v>
      </c>
      <c r="Y621" s="37">
        <f t="shared" si="205"/>
        <v>23.383635405269882</v>
      </c>
      <c r="Z621" s="37">
        <f t="shared" si="205"/>
        <v>25.149521719973229</v>
      </c>
      <c r="AA621" s="37">
        <f t="shared" si="205"/>
        <v>23.962509575376494</v>
      </c>
      <c r="AB621" s="37">
        <f t="shared" si="205"/>
        <v>27.199831724173745</v>
      </c>
      <c r="AC621" s="37">
        <f t="shared" si="205"/>
        <v>22.42184970427391</v>
      </c>
      <c r="AD621" s="37">
        <f t="shared" si="205"/>
        <v>22.685791950916048</v>
      </c>
      <c r="AE621" s="37">
        <f t="shared" si="205"/>
        <v>22.971776308892643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3256.6750251234753</v>
      </c>
      <c r="D624" s="28">
        <f t="shared" ref="D624:AE624" si="208">+D625+D626+D627+D628+D629+D630+D631+D632</f>
        <v>3506.9636038279937</v>
      </c>
      <c r="E624" s="28">
        <f t="shared" si="208"/>
        <v>3667.433943944131</v>
      </c>
      <c r="F624" s="28">
        <f t="shared" si="208"/>
        <v>3748.7631674328463</v>
      </c>
      <c r="G624" s="28">
        <f t="shared" si="208"/>
        <v>3872.0738265738955</v>
      </c>
      <c r="H624" s="28">
        <f t="shared" si="208"/>
        <v>4491.4000218910578</v>
      </c>
      <c r="I624" s="28">
        <f t="shared" si="208"/>
        <v>8425.225582039533</v>
      </c>
      <c r="J624" s="28">
        <f t="shared" si="208"/>
        <v>4799.099664294692</v>
      </c>
      <c r="K624" s="28">
        <f t="shared" si="208"/>
        <v>18773.592181307667</v>
      </c>
      <c r="L624" s="28">
        <f t="shared" si="208"/>
        <v>4728.7894208864736</v>
      </c>
      <c r="M624" s="28">
        <f t="shared" si="208"/>
        <v>4437.3339485826145</v>
      </c>
      <c r="N624" s="28">
        <f t="shared" si="208"/>
        <v>4693.3750358271918</v>
      </c>
      <c r="O624" s="28">
        <f t="shared" si="208"/>
        <v>5853.2469145675077</v>
      </c>
      <c r="P624" s="28">
        <f t="shared" si="208"/>
        <v>4478.9496942612204</v>
      </c>
      <c r="Q624" s="28">
        <f t="shared" si="208"/>
        <v>5773.4244521225819</v>
      </c>
      <c r="R624" s="28">
        <f t="shared" si="208"/>
        <v>5628.8192065508783</v>
      </c>
      <c r="S624" s="28">
        <f t="shared" si="208"/>
        <v>5848.3392044441189</v>
      </c>
      <c r="T624" s="28">
        <f t="shared" si="208"/>
        <v>5780.8737610981689</v>
      </c>
      <c r="U624" s="28">
        <f t="shared" si="208"/>
        <v>8958.9310463198544</v>
      </c>
      <c r="V624" s="28">
        <f t="shared" si="208"/>
        <v>8661.6813270259609</v>
      </c>
      <c r="W624" s="28">
        <f t="shared" si="208"/>
        <v>7310.0941097255363</v>
      </c>
      <c r="X624" s="28">
        <f t="shared" si="208"/>
        <v>7909.3980472664934</v>
      </c>
      <c r="Y624" s="28">
        <f t="shared" si="208"/>
        <v>8294.6072022516637</v>
      </c>
      <c r="Z624" s="28">
        <f t="shared" si="208"/>
        <v>7965.7208138237083</v>
      </c>
      <c r="AA624" s="28">
        <f t="shared" si="208"/>
        <v>8398.8366476334795</v>
      </c>
      <c r="AB624" s="28">
        <f t="shared" si="208"/>
        <v>9037.7671216708768</v>
      </c>
      <c r="AC624" s="28">
        <f t="shared" si="208"/>
        <v>9162.1561704430806</v>
      </c>
      <c r="AD624" s="28">
        <f t="shared" si="208"/>
        <v>10392.945735309133</v>
      </c>
      <c r="AE624" s="28">
        <f t="shared" si="208"/>
        <v>11030.20267803864</v>
      </c>
    </row>
    <row r="625" spans="1:31" x14ac:dyDescent="0.2">
      <c r="A625" s="9" t="s">
        <v>549</v>
      </c>
      <c r="B625" s="4" t="s">
        <v>550</v>
      </c>
      <c r="C625" s="37">
        <f>+C556</f>
        <v>2605.972604683343</v>
      </c>
      <c r="D625" s="37">
        <f t="shared" ref="D625:AE625" si="209">+D556</f>
        <v>2851.3949773406307</v>
      </c>
      <c r="E625" s="37">
        <f t="shared" si="209"/>
        <v>3006.7467488422112</v>
      </c>
      <c r="F625" s="37">
        <f t="shared" si="209"/>
        <v>3082.9574037163688</v>
      </c>
      <c r="G625" s="37">
        <f t="shared" si="209"/>
        <v>3201.1494942428612</v>
      </c>
      <c r="H625" s="37">
        <f t="shared" si="209"/>
        <v>3815.3571209454658</v>
      </c>
      <c r="I625" s="37">
        <f t="shared" si="209"/>
        <v>7744.0641124793847</v>
      </c>
      <c r="J625" s="37">
        <f t="shared" si="209"/>
        <v>4112.8196261199864</v>
      </c>
      <c r="K625" s="37">
        <f t="shared" si="209"/>
        <v>18082.193574518409</v>
      </c>
      <c r="L625" s="37">
        <f t="shared" si="209"/>
        <v>4032.2722454826526</v>
      </c>
      <c r="M625" s="37">
        <f t="shared" si="209"/>
        <v>3735.6982045642362</v>
      </c>
      <c r="N625" s="37">
        <f t="shared" si="209"/>
        <v>3978.8469346491047</v>
      </c>
      <c r="O625" s="37">
        <f t="shared" si="209"/>
        <v>4909.6345715273283</v>
      </c>
      <c r="P625" s="37">
        <f t="shared" si="209"/>
        <v>3529.6829549160343</v>
      </c>
      <c r="Q625" s="37">
        <f t="shared" si="209"/>
        <v>4818.50331647239</v>
      </c>
      <c r="R625" s="37">
        <f t="shared" si="209"/>
        <v>4668.2436745956793</v>
      </c>
      <c r="S625" s="37">
        <f t="shared" si="209"/>
        <v>4882.1092761839136</v>
      </c>
      <c r="T625" s="37">
        <f t="shared" si="209"/>
        <v>4808.9894365329565</v>
      </c>
      <c r="U625" s="37">
        <f t="shared" si="209"/>
        <v>7519.7751997823725</v>
      </c>
      <c r="V625" s="37">
        <f t="shared" si="209"/>
        <v>7215.4517886282656</v>
      </c>
      <c r="W625" s="37">
        <f t="shared" si="209"/>
        <v>5861.909448082185</v>
      </c>
      <c r="X625" s="37">
        <f t="shared" si="209"/>
        <v>6478.738064037907</v>
      </c>
      <c r="Y625" s="37">
        <f t="shared" si="209"/>
        <v>6862.0073770064992</v>
      </c>
      <c r="Z625" s="37">
        <f t="shared" si="209"/>
        <v>6531.1686813328888</v>
      </c>
      <c r="AA625" s="37">
        <f t="shared" si="209"/>
        <v>6944.9219089403605</v>
      </c>
      <c r="AB625" s="37">
        <f t="shared" si="209"/>
        <v>7573.8891012163076</v>
      </c>
      <c r="AC625" s="37">
        <f t="shared" si="209"/>
        <v>7688.3148682270585</v>
      </c>
      <c r="AD625" s="37">
        <f t="shared" si="209"/>
        <v>7956.6228383142279</v>
      </c>
      <c r="AE625" s="37">
        <f t="shared" si="209"/>
        <v>8597.8317380781009</v>
      </c>
    </row>
    <row r="626" spans="1:31" x14ac:dyDescent="0.2">
      <c r="A626" s="9" t="s">
        <v>668</v>
      </c>
      <c r="B626" s="4" t="s">
        <v>639</v>
      </c>
      <c r="C626" s="37">
        <f>+C559</f>
        <v>21.22355000534213</v>
      </c>
      <c r="D626" s="37">
        <f t="shared" ref="D626:AE626" si="210">+D559</f>
        <v>24.211554221160281</v>
      </c>
      <c r="E626" s="37">
        <f t="shared" si="210"/>
        <v>27.199558436978428</v>
      </c>
      <c r="F626" s="37">
        <f t="shared" si="210"/>
        <v>30.187562652796579</v>
      </c>
      <c r="G626" s="37">
        <f t="shared" si="210"/>
        <v>33.175566868614737</v>
      </c>
      <c r="H626" s="37">
        <f t="shared" si="210"/>
        <v>36.163571084432881</v>
      </c>
      <c r="I626" s="37">
        <f t="shared" si="210"/>
        <v>39.151575300251032</v>
      </c>
      <c r="J626" s="37">
        <f t="shared" si="210"/>
        <v>42.139579516069183</v>
      </c>
      <c r="K626" s="37">
        <f t="shared" si="210"/>
        <v>45.127583731887341</v>
      </c>
      <c r="L626" s="37">
        <f t="shared" si="210"/>
        <v>48.115587947705492</v>
      </c>
      <c r="M626" s="37">
        <f t="shared" si="210"/>
        <v>51.103592163523636</v>
      </c>
      <c r="N626" s="37">
        <f t="shared" si="210"/>
        <v>54.091596379341787</v>
      </c>
      <c r="O626" s="37">
        <f t="shared" si="210"/>
        <v>55.543732911586496</v>
      </c>
      <c r="P626" s="37">
        <f t="shared" si="210"/>
        <v>58.254179259401454</v>
      </c>
      <c r="Q626" s="37">
        <f t="shared" si="210"/>
        <v>60.964625607216405</v>
      </c>
      <c r="R626" s="37">
        <f t="shared" si="210"/>
        <v>63.675071955031363</v>
      </c>
      <c r="S626" s="37">
        <f t="shared" si="210"/>
        <v>66.385518302846307</v>
      </c>
      <c r="T626" s="37">
        <f t="shared" si="210"/>
        <v>69.095964650661273</v>
      </c>
      <c r="U626" s="37">
        <f t="shared" si="210"/>
        <v>70.907374132126364</v>
      </c>
      <c r="V626" s="37">
        <f t="shared" si="210"/>
        <v>73.383841949671364</v>
      </c>
      <c r="W626" s="37">
        <f t="shared" si="210"/>
        <v>72.872305551398171</v>
      </c>
      <c r="X626" s="37">
        <f t="shared" si="210"/>
        <v>72.35721515854712</v>
      </c>
      <c r="Y626" s="37">
        <f t="shared" si="210"/>
        <v>71.830397531193753</v>
      </c>
      <c r="Z626" s="37">
        <f t="shared" si="210"/>
        <v>71.316045132920593</v>
      </c>
      <c r="AA626" s="37">
        <f t="shared" si="210"/>
        <v>77.345355660197356</v>
      </c>
      <c r="AB626" s="37">
        <f t="shared" si="210"/>
        <v>74.823520558651566</v>
      </c>
      <c r="AC626" s="37">
        <f t="shared" si="210"/>
        <v>72.301685457105762</v>
      </c>
      <c r="AD626" s="37">
        <f t="shared" si="210"/>
        <v>47.026431196060962</v>
      </c>
      <c r="AE626" s="37">
        <f t="shared" si="210"/>
        <v>44.057205545770898</v>
      </c>
    </row>
    <row r="627" spans="1:31" x14ac:dyDescent="0.2">
      <c r="A627" s="9" t="s">
        <v>678</v>
      </c>
      <c r="B627" s="4" t="s">
        <v>645</v>
      </c>
      <c r="C627" s="37">
        <f>+C562</f>
        <v>524.88307519767659</v>
      </c>
      <c r="D627" s="37">
        <f t="shared" ref="D627:AE627" si="211">+D562</f>
        <v>524.88307519767659</v>
      </c>
      <c r="E627" s="37">
        <f t="shared" si="211"/>
        <v>524.88307519767659</v>
      </c>
      <c r="F627" s="37">
        <f t="shared" si="211"/>
        <v>524.88307519767659</v>
      </c>
      <c r="G627" s="37">
        <f t="shared" si="211"/>
        <v>524.88307519767659</v>
      </c>
      <c r="H627" s="37">
        <f t="shared" si="211"/>
        <v>524.88307519767659</v>
      </c>
      <c r="I627" s="37">
        <f t="shared" si="211"/>
        <v>524.88307519767659</v>
      </c>
      <c r="J627" s="37">
        <f t="shared" si="211"/>
        <v>524.88307519767659</v>
      </c>
      <c r="K627" s="37">
        <f t="shared" si="211"/>
        <v>524.88307519767659</v>
      </c>
      <c r="L627" s="37">
        <f t="shared" si="211"/>
        <v>524.88307519767659</v>
      </c>
      <c r="M627" s="37">
        <f t="shared" si="211"/>
        <v>524.88307519767659</v>
      </c>
      <c r="N627" s="37">
        <f t="shared" si="211"/>
        <v>524.88307519767659</v>
      </c>
      <c r="O627" s="37">
        <f t="shared" si="211"/>
        <v>703.26374351069057</v>
      </c>
      <c r="P627" s="37">
        <f t="shared" si="211"/>
        <v>703.26374351069057</v>
      </c>
      <c r="Q627" s="37">
        <f t="shared" si="211"/>
        <v>703.26374351069057</v>
      </c>
      <c r="R627" s="37">
        <f t="shared" si="211"/>
        <v>703.26374351069057</v>
      </c>
      <c r="S627" s="37">
        <f t="shared" si="211"/>
        <v>703.26374351069057</v>
      </c>
      <c r="T627" s="37">
        <f t="shared" si="211"/>
        <v>703.26374351069057</v>
      </c>
      <c r="U627" s="37">
        <f t="shared" si="211"/>
        <v>1071.0004163181429</v>
      </c>
      <c r="V627" s="37">
        <f t="shared" si="211"/>
        <v>1071.0004163181429</v>
      </c>
      <c r="W627" s="37">
        <f t="shared" si="211"/>
        <v>1071.0004163181429</v>
      </c>
      <c r="X627" s="37">
        <f t="shared" si="211"/>
        <v>1070.9208119465577</v>
      </c>
      <c r="Y627" s="37">
        <f t="shared" si="211"/>
        <v>1070.9208119465577</v>
      </c>
      <c r="Z627" s="37">
        <f t="shared" si="211"/>
        <v>1070.9208119465577</v>
      </c>
      <c r="AA627" s="37">
        <f t="shared" si="211"/>
        <v>1264.8812616331008</v>
      </c>
      <c r="AB627" s="37">
        <f t="shared" si="211"/>
        <v>1264.8812616331008</v>
      </c>
      <c r="AC627" s="37">
        <f t="shared" si="211"/>
        <v>1264.8812616331008</v>
      </c>
      <c r="AD627" s="37">
        <f t="shared" si="211"/>
        <v>2232.337438723896</v>
      </c>
      <c r="AE627" s="37">
        <f t="shared" si="211"/>
        <v>2232.337438723896</v>
      </c>
    </row>
    <row r="628" spans="1:31" x14ac:dyDescent="0.2">
      <c r="A628" s="9" t="s">
        <v>688</v>
      </c>
      <c r="B628" s="4" t="s">
        <v>651</v>
      </c>
      <c r="C628" s="37">
        <f>+C565</f>
        <v>34.055216820679483</v>
      </c>
      <c r="D628" s="37">
        <f t="shared" ref="D628:AE628" si="212">+D565</f>
        <v>34.055216820679483</v>
      </c>
      <c r="E628" s="37">
        <f t="shared" si="212"/>
        <v>34.055216820679483</v>
      </c>
      <c r="F628" s="37">
        <f t="shared" si="212"/>
        <v>34.055216820679483</v>
      </c>
      <c r="G628" s="37">
        <f t="shared" si="212"/>
        <v>34.055216820679483</v>
      </c>
      <c r="H628" s="37">
        <f t="shared" si="212"/>
        <v>34.055216820679483</v>
      </c>
      <c r="I628" s="37">
        <f t="shared" si="212"/>
        <v>34.055216820679483</v>
      </c>
      <c r="J628" s="37">
        <f t="shared" si="212"/>
        <v>34.055216820679483</v>
      </c>
      <c r="K628" s="37">
        <f t="shared" si="212"/>
        <v>34.055216820679483</v>
      </c>
      <c r="L628" s="37">
        <f t="shared" si="212"/>
        <v>34.055216820679483</v>
      </c>
      <c r="M628" s="37">
        <f t="shared" si="212"/>
        <v>34.055216820679483</v>
      </c>
      <c r="N628" s="37">
        <f t="shared" si="212"/>
        <v>34.055216820679483</v>
      </c>
      <c r="O628" s="37">
        <f t="shared" si="212"/>
        <v>26.986249753881577</v>
      </c>
      <c r="P628" s="37">
        <f t="shared" si="212"/>
        <v>26.986249753881577</v>
      </c>
      <c r="Q628" s="37">
        <f t="shared" si="212"/>
        <v>26.986249753881577</v>
      </c>
      <c r="R628" s="37">
        <f t="shared" si="212"/>
        <v>26.986249753881577</v>
      </c>
      <c r="S628" s="37">
        <f t="shared" si="212"/>
        <v>26.986249753881577</v>
      </c>
      <c r="T628" s="37">
        <f t="shared" si="212"/>
        <v>26.986249753881577</v>
      </c>
      <c r="U628" s="37">
        <f t="shared" si="212"/>
        <v>17.293755528056195</v>
      </c>
      <c r="V628" s="37">
        <f t="shared" si="212"/>
        <v>17.293755528056195</v>
      </c>
      <c r="W628" s="37">
        <f t="shared" si="212"/>
        <v>17.293755528056195</v>
      </c>
      <c r="X628" s="37">
        <f t="shared" si="212"/>
        <v>17.293755528056195</v>
      </c>
      <c r="Y628" s="37">
        <f t="shared" si="212"/>
        <v>17.293755528056195</v>
      </c>
      <c r="Z628" s="37">
        <f t="shared" si="212"/>
        <v>17.293755528056195</v>
      </c>
      <c r="AA628" s="37">
        <f t="shared" si="212"/>
        <v>1.3214266179575467</v>
      </c>
      <c r="AB628" s="37">
        <f t="shared" si="212"/>
        <v>1.3214266179575467</v>
      </c>
      <c r="AC628" s="37">
        <f t="shared" si="212"/>
        <v>1.3214266179575467</v>
      </c>
      <c r="AD628" s="37">
        <f t="shared" si="212"/>
        <v>0.62562787819638332</v>
      </c>
      <c r="AE628" s="37">
        <f t="shared" si="212"/>
        <v>0.62562787819638332</v>
      </c>
    </row>
    <row r="629" spans="1:31" x14ac:dyDescent="0.2">
      <c r="A629" s="9" t="s">
        <v>698</v>
      </c>
      <c r="B629" s="4" t="s">
        <v>657</v>
      </c>
      <c r="C629" s="37">
        <f>+C568</f>
        <v>6.4270271642427641</v>
      </c>
      <c r="D629" s="37">
        <f t="shared" ref="D629:AE629" si="213">+D568</f>
        <v>6.5029510106858872</v>
      </c>
      <c r="E629" s="37">
        <f t="shared" si="213"/>
        <v>6.8312374244563632</v>
      </c>
      <c r="F629" s="37">
        <f t="shared" si="213"/>
        <v>7.1595238382268391</v>
      </c>
      <c r="G629" s="37">
        <f t="shared" si="213"/>
        <v>7.4878102519973151</v>
      </c>
      <c r="H629" s="37">
        <f t="shared" si="213"/>
        <v>7.8160966657677893</v>
      </c>
      <c r="I629" s="37">
        <f t="shared" si="213"/>
        <v>8.1443830795382635</v>
      </c>
      <c r="J629" s="37">
        <f t="shared" si="213"/>
        <v>8.472669493308743</v>
      </c>
      <c r="K629" s="37">
        <f t="shared" si="213"/>
        <v>8.8009559070792172</v>
      </c>
      <c r="L629" s="37">
        <f t="shared" si="213"/>
        <v>9.1292423208496896</v>
      </c>
      <c r="M629" s="37">
        <f t="shared" si="213"/>
        <v>9.4575287346201673</v>
      </c>
      <c r="N629" s="37">
        <f t="shared" si="213"/>
        <v>9.7858151483906433</v>
      </c>
      <c r="O629" s="37">
        <f t="shared" si="213"/>
        <v>21.646873386104517</v>
      </c>
      <c r="P629" s="37">
        <f t="shared" si="213"/>
        <v>22.135143956697931</v>
      </c>
      <c r="Q629" s="37">
        <f t="shared" si="213"/>
        <v>22.623414527291335</v>
      </c>
      <c r="R629" s="37">
        <f t="shared" si="213"/>
        <v>23.111685097884749</v>
      </c>
      <c r="S629" s="37">
        <f t="shared" si="213"/>
        <v>23.599955668478156</v>
      </c>
      <c r="T629" s="37">
        <f t="shared" si="213"/>
        <v>24.08822623907157</v>
      </c>
      <c r="U629" s="37">
        <f t="shared" si="213"/>
        <v>45.876315911350325</v>
      </c>
      <c r="V629" s="37">
        <f t="shared" si="213"/>
        <v>46.681737616105764</v>
      </c>
      <c r="W629" s="37">
        <f t="shared" si="213"/>
        <v>47.158872907090739</v>
      </c>
      <c r="X629" s="37">
        <f t="shared" si="213"/>
        <v>47.615572729252854</v>
      </c>
      <c r="Y629" s="37">
        <f t="shared" si="213"/>
        <v>48.092708020237822</v>
      </c>
      <c r="Z629" s="37">
        <f t="shared" si="213"/>
        <v>48.56984331122279</v>
      </c>
      <c r="AA629" s="37">
        <f t="shared" si="213"/>
        <v>16.758859587029725</v>
      </c>
      <c r="AB629" s="37">
        <f t="shared" si="213"/>
        <v>16.747679649656526</v>
      </c>
      <c r="AC629" s="37">
        <f t="shared" si="213"/>
        <v>16.736499712283333</v>
      </c>
      <c r="AD629" s="37">
        <f t="shared" si="213"/>
        <v>60.199826250967213</v>
      </c>
      <c r="AE629" s="37">
        <f t="shared" si="213"/>
        <v>60.336104589624185</v>
      </c>
    </row>
    <row r="630" spans="1:31" x14ac:dyDescent="0.2">
      <c r="A630" s="9" t="s">
        <v>708</v>
      </c>
      <c r="B630" s="4" t="s">
        <v>663</v>
      </c>
      <c r="C630" s="37">
        <f>+C571</f>
        <v>64.113551252191613</v>
      </c>
      <c r="D630" s="37">
        <f t="shared" ref="D630:AE630" si="214">+D571</f>
        <v>65.915829237160281</v>
      </c>
      <c r="E630" s="37">
        <f t="shared" si="214"/>
        <v>67.71810722212895</v>
      </c>
      <c r="F630" s="37">
        <f t="shared" si="214"/>
        <v>69.520385207097618</v>
      </c>
      <c r="G630" s="37">
        <f t="shared" si="214"/>
        <v>71.322663192066287</v>
      </c>
      <c r="H630" s="37">
        <f t="shared" si="214"/>
        <v>73.124941177034941</v>
      </c>
      <c r="I630" s="37">
        <f t="shared" si="214"/>
        <v>74.92721916200361</v>
      </c>
      <c r="J630" s="37">
        <f t="shared" si="214"/>
        <v>76.729497146972278</v>
      </c>
      <c r="K630" s="37">
        <f t="shared" si="214"/>
        <v>78.531775131940933</v>
      </c>
      <c r="L630" s="37">
        <f t="shared" si="214"/>
        <v>80.334053116909601</v>
      </c>
      <c r="M630" s="37">
        <f t="shared" si="214"/>
        <v>82.13633110187827</v>
      </c>
      <c r="N630" s="37">
        <f t="shared" si="214"/>
        <v>91.712397631998172</v>
      </c>
      <c r="O630" s="37">
        <f t="shared" si="214"/>
        <v>136.1717434779159</v>
      </c>
      <c r="P630" s="37">
        <f t="shared" si="214"/>
        <v>138.62742286451407</v>
      </c>
      <c r="Q630" s="37">
        <f t="shared" si="214"/>
        <v>141.08310225111225</v>
      </c>
      <c r="R630" s="37">
        <f t="shared" si="214"/>
        <v>143.53878163771043</v>
      </c>
      <c r="S630" s="37">
        <f t="shared" si="214"/>
        <v>145.99446102430861</v>
      </c>
      <c r="T630" s="37">
        <f t="shared" si="214"/>
        <v>148.45014041090678</v>
      </c>
      <c r="U630" s="37">
        <f t="shared" si="214"/>
        <v>234.07798464780592</v>
      </c>
      <c r="V630" s="37">
        <f t="shared" si="214"/>
        <v>237.86978698571889</v>
      </c>
      <c r="W630" s="37">
        <f t="shared" si="214"/>
        <v>239.85931133866316</v>
      </c>
      <c r="X630" s="37">
        <f t="shared" si="214"/>
        <v>222.47262786617412</v>
      </c>
      <c r="Y630" s="37">
        <f t="shared" si="214"/>
        <v>224.46215221911839</v>
      </c>
      <c r="Z630" s="37">
        <f t="shared" si="214"/>
        <v>226.45167657206267</v>
      </c>
      <c r="AA630" s="37">
        <f t="shared" si="214"/>
        <v>93.607835194832376</v>
      </c>
      <c r="AB630" s="37">
        <f t="shared" si="214"/>
        <v>106.10413199520268</v>
      </c>
      <c r="AC630" s="37">
        <f t="shared" si="214"/>
        <v>118.60042879557297</v>
      </c>
      <c r="AD630" s="37">
        <f t="shared" si="214"/>
        <v>96.133572945784366</v>
      </c>
      <c r="AE630" s="37">
        <f t="shared" si="214"/>
        <v>95.014563223052733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3.2605246932888421</v>
      </c>
      <c r="D633" s="28">
        <f t="shared" ref="D633:AE633" si="216">+D634+D635+D636+D637+D638</f>
        <v>3.3245291926104539</v>
      </c>
      <c r="E633" s="28">
        <f t="shared" si="216"/>
        <v>3.5465380491046656</v>
      </c>
      <c r="F633" s="28">
        <f t="shared" si="216"/>
        <v>3.5850462441151101</v>
      </c>
      <c r="G633" s="28">
        <f t="shared" si="216"/>
        <v>3.6020538899661583</v>
      </c>
      <c r="H633" s="28">
        <f t="shared" si="216"/>
        <v>3.6764048099958595</v>
      </c>
      <c r="I633" s="28">
        <f t="shared" si="216"/>
        <v>3.7539587971687625</v>
      </c>
      <c r="J633" s="28">
        <f t="shared" si="216"/>
        <v>3.8422554154456687</v>
      </c>
      <c r="K633" s="28">
        <f t="shared" si="216"/>
        <v>3.8818665349821861</v>
      </c>
      <c r="L633" s="28">
        <f t="shared" si="216"/>
        <v>3.8424554141777993</v>
      </c>
      <c r="M633" s="28">
        <f t="shared" si="216"/>
        <v>3.8958568274383665</v>
      </c>
      <c r="N633" s="28">
        <f t="shared" si="216"/>
        <v>3.9139971420051114</v>
      </c>
      <c r="O633" s="28">
        <f t="shared" si="216"/>
        <v>4.8546864578711375</v>
      </c>
      <c r="P633" s="28">
        <f t="shared" si="216"/>
        <v>5.4177457853255042</v>
      </c>
      <c r="Q633" s="28">
        <f t="shared" si="216"/>
        <v>5.5018316640579892</v>
      </c>
      <c r="R633" s="28">
        <f t="shared" si="216"/>
        <v>5.2525295668193364</v>
      </c>
      <c r="S633" s="28">
        <f t="shared" si="216"/>
        <v>5.354662072297641</v>
      </c>
      <c r="T633" s="28">
        <f t="shared" si="216"/>
        <v>5.4807836175562779</v>
      </c>
      <c r="U633" s="28">
        <f t="shared" si="216"/>
        <v>5.8906764268348226</v>
      </c>
      <c r="V633" s="28">
        <f t="shared" si="216"/>
        <v>6.0638575692347798</v>
      </c>
      <c r="W633" s="28">
        <f t="shared" si="216"/>
        <v>6.1519155156563299</v>
      </c>
      <c r="X633" s="28">
        <f t="shared" si="216"/>
        <v>6.6654764255905228</v>
      </c>
      <c r="Y633" s="28">
        <f t="shared" si="216"/>
        <v>7.1200503993236648</v>
      </c>
      <c r="Z633" s="28">
        <f t="shared" si="216"/>
        <v>7.315214186209209</v>
      </c>
      <c r="AA633" s="28">
        <f t="shared" si="216"/>
        <v>7.150446685882371</v>
      </c>
      <c r="AB633" s="28">
        <f t="shared" si="216"/>
        <v>7.349536097438528</v>
      </c>
      <c r="AC633" s="28">
        <f t="shared" si="216"/>
        <v>7.1498795114768949</v>
      </c>
      <c r="AD633" s="28">
        <f t="shared" si="216"/>
        <v>7.4166663838472475</v>
      </c>
      <c r="AE633" s="28">
        <f t="shared" si="216"/>
        <v>8.100188122703651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3.2605246932888421</v>
      </c>
      <c r="D636" s="37">
        <f t="shared" ref="D636:AE636" si="218">+D579</f>
        <v>3.3245291926104539</v>
      </c>
      <c r="E636" s="37">
        <f t="shared" si="218"/>
        <v>3.5465380491046656</v>
      </c>
      <c r="F636" s="37">
        <f t="shared" si="218"/>
        <v>3.5850462441151101</v>
      </c>
      <c r="G636" s="37">
        <f t="shared" si="218"/>
        <v>3.6020538899661583</v>
      </c>
      <c r="H636" s="37">
        <f t="shared" si="218"/>
        <v>3.6764048099958595</v>
      </c>
      <c r="I636" s="37">
        <f t="shared" si="218"/>
        <v>3.7539587971687625</v>
      </c>
      <c r="J636" s="37">
        <f t="shared" si="218"/>
        <v>3.8422554154456687</v>
      </c>
      <c r="K636" s="37">
        <f t="shared" si="218"/>
        <v>3.8818665349821861</v>
      </c>
      <c r="L636" s="37">
        <f t="shared" si="218"/>
        <v>3.8424554141777993</v>
      </c>
      <c r="M636" s="37">
        <f t="shared" si="218"/>
        <v>3.8958568274383665</v>
      </c>
      <c r="N636" s="37">
        <f t="shared" si="218"/>
        <v>3.9139971420051114</v>
      </c>
      <c r="O636" s="37">
        <f t="shared" si="218"/>
        <v>4.8546864578711375</v>
      </c>
      <c r="P636" s="37">
        <f t="shared" si="218"/>
        <v>5.4177457853255042</v>
      </c>
      <c r="Q636" s="37">
        <f t="shared" si="218"/>
        <v>5.5018316640579892</v>
      </c>
      <c r="R636" s="37">
        <f t="shared" si="218"/>
        <v>5.2525295668193364</v>
      </c>
      <c r="S636" s="37">
        <f t="shared" si="218"/>
        <v>5.354662072297641</v>
      </c>
      <c r="T636" s="37">
        <f t="shared" si="218"/>
        <v>5.4807836175562779</v>
      </c>
      <c r="U636" s="37">
        <f t="shared" si="218"/>
        <v>5.8906764268348226</v>
      </c>
      <c r="V636" s="37">
        <f t="shared" si="218"/>
        <v>6.0638575692347798</v>
      </c>
      <c r="W636" s="37">
        <f t="shared" si="218"/>
        <v>6.1519155156563299</v>
      </c>
      <c r="X636" s="37">
        <f t="shared" si="218"/>
        <v>6.6654764255905228</v>
      </c>
      <c r="Y636" s="37">
        <f t="shared" si="218"/>
        <v>7.1200503993236648</v>
      </c>
      <c r="Z636" s="37">
        <f t="shared" si="218"/>
        <v>7.315214186209209</v>
      </c>
      <c r="AA636" s="37">
        <f t="shared" si="218"/>
        <v>7.150446685882371</v>
      </c>
      <c r="AB636" s="37">
        <f t="shared" si="218"/>
        <v>7.349536097438528</v>
      </c>
      <c r="AC636" s="37">
        <f t="shared" si="218"/>
        <v>7.1498795114768949</v>
      </c>
      <c r="AD636" s="37">
        <f t="shared" si="218"/>
        <v>7.4166663838472475</v>
      </c>
      <c r="AE636" s="37">
        <f t="shared" si="218"/>
        <v>8.100188122703651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3977.1438479379208</v>
      </c>
      <c r="D656" s="28">
        <f t="shared" ref="D656:AE656" si="223">+D657+D658+D659+D660+D661</f>
        <v>4285.0891244491868</v>
      </c>
      <c r="E656" s="28">
        <f t="shared" si="223"/>
        <v>4554.8592455639791</v>
      </c>
      <c r="F656" s="28">
        <f t="shared" si="223"/>
        <v>4738.5691371860712</v>
      </c>
      <c r="G656" s="28">
        <f t="shared" si="223"/>
        <v>4887.0419932052264</v>
      </c>
      <c r="H656" s="28">
        <f t="shared" si="223"/>
        <v>5569.8748285306501</v>
      </c>
      <c r="I656" s="28">
        <f t="shared" si="223"/>
        <v>9699.7206405241013</v>
      </c>
      <c r="J656" s="28">
        <f t="shared" si="223"/>
        <v>6301.7835190638189</v>
      </c>
      <c r="K656" s="28">
        <f t="shared" si="223"/>
        <v>20487.863553519193</v>
      </c>
      <c r="L656" s="28">
        <f t="shared" si="223"/>
        <v>6161.754297717308</v>
      </c>
      <c r="M656" s="28">
        <f t="shared" si="223"/>
        <v>6038.5735785229763</v>
      </c>
      <c r="N656" s="28">
        <f t="shared" si="223"/>
        <v>6107.5485459606589</v>
      </c>
      <c r="O656" s="28">
        <f t="shared" si="223"/>
        <v>7289.426566971134</v>
      </c>
      <c r="P656" s="28">
        <f t="shared" si="223"/>
        <v>5774.5860760927844</v>
      </c>
      <c r="Q656" s="28">
        <f t="shared" si="223"/>
        <v>7186.3186949923238</v>
      </c>
      <c r="R656" s="28">
        <f t="shared" si="223"/>
        <v>7035.9545282784175</v>
      </c>
      <c r="S656" s="28">
        <f t="shared" si="223"/>
        <v>7235.73716537565</v>
      </c>
      <c r="T656" s="28">
        <f t="shared" si="223"/>
        <v>7309.1424477354094</v>
      </c>
      <c r="U656" s="28">
        <f t="shared" si="223"/>
        <v>10691.288011674933</v>
      </c>
      <c r="V656" s="28">
        <f t="shared" si="223"/>
        <v>10370.955494996633</v>
      </c>
      <c r="W656" s="28">
        <f t="shared" si="223"/>
        <v>9117.2725049751789</v>
      </c>
      <c r="X656" s="28">
        <f t="shared" si="223"/>
        <v>10089.249850218352</v>
      </c>
      <c r="Y656" s="28">
        <f t="shared" si="223"/>
        <v>10222.884850810333</v>
      </c>
      <c r="Z656" s="28">
        <f t="shared" si="223"/>
        <v>9932.2460943917104</v>
      </c>
      <c r="AA656" s="28">
        <f t="shared" si="223"/>
        <v>10311.447443126997</v>
      </c>
      <c r="AB656" s="28">
        <f t="shared" si="223"/>
        <v>11177.651400270681</v>
      </c>
      <c r="AC656" s="28">
        <f t="shared" si="223"/>
        <v>11533.494110336915</v>
      </c>
      <c r="AD656" s="28">
        <f t="shared" si="223"/>
        <v>12841.887650126078</v>
      </c>
      <c r="AE656" s="28">
        <f t="shared" si="223"/>
        <v>13632.597079270243</v>
      </c>
    </row>
    <row r="657" spans="1:31" x14ac:dyDescent="0.2">
      <c r="A657" s="6" t="s">
        <v>19</v>
      </c>
      <c r="B657" s="7" t="s">
        <v>20</v>
      </c>
      <c r="C657" s="28">
        <f>+C600</f>
        <v>694.84449852779881</v>
      </c>
      <c r="D657" s="28">
        <f t="shared" ref="D657:AE657" si="224">+D600</f>
        <v>750.3084523910718</v>
      </c>
      <c r="E657" s="28">
        <f t="shared" si="224"/>
        <v>857.51017863679954</v>
      </c>
      <c r="F657" s="28">
        <f t="shared" si="224"/>
        <v>959.06860323479327</v>
      </c>
      <c r="G657" s="28">
        <f t="shared" si="224"/>
        <v>984.09368398700565</v>
      </c>
      <c r="H657" s="28">
        <f t="shared" si="224"/>
        <v>1045.7255684086394</v>
      </c>
      <c r="I657" s="28">
        <f t="shared" si="224"/>
        <v>1235.5317240184449</v>
      </c>
      <c r="J657" s="28">
        <f t="shared" si="224"/>
        <v>1467.6010978838115</v>
      </c>
      <c r="K657" s="28">
        <f t="shared" si="224"/>
        <v>1674.9734788488051</v>
      </c>
      <c r="L657" s="28">
        <f t="shared" si="224"/>
        <v>1392.2262942024452</v>
      </c>
      <c r="M657" s="28">
        <f t="shared" si="224"/>
        <v>1556.1410145113628</v>
      </c>
      <c r="N657" s="28">
        <f t="shared" si="224"/>
        <v>1369.642512310229</v>
      </c>
      <c r="O657" s="28">
        <f t="shared" si="224"/>
        <v>1384.4030175987832</v>
      </c>
      <c r="P657" s="28">
        <f t="shared" si="224"/>
        <v>1241.9495859990325</v>
      </c>
      <c r="Q657" s="28">
        <f t="shared" si="224"/>
        <v>1354.9759495268909</v>
      </c>
      <c r="R657" s="28">
        <f t="shared" si="224"/>
        <v>1355.1353701053513</v>
      </c>
      <c r="S657" s="28">
        <f t="shared" si="224"/>
        <v>1333.2565524864351</v>
      </c>
      <c r="T657" s="28">
        <f t="shared" si="224"/>
        <v>1473.2742856366322</v>
      </c>
      <c r="U657" s="28">
        <f t="shared" si="224"/>
        <v>1666.0299585947882</v>
      </c>
      <c r="V657" s="28">
        <f t="shared" si="224"/>
        <v>1646.1156293850249</v>
      </c>
      <c r="W657" s="28">
        <f t="shared" si="224"/>
        <v>1737.9790474176209</v>
      </c>
      <c r="X657" s="28">
        <f t="shared" si="224"/>
        <v>2102.6302039678449</v>
      </c>
      <c r="Y657" s="28">
        <f t="shared" si="224"/>
        <v>1850.7345255779449</v>
      </c>
      <c r="Z657" s="28">
        <f t="shared" si="224"/>
        <v>1888.7718429464921</v>
      </c>
      <c r="AA657" s="28">
        <f t="shared" si="224"/>
        <v>1840.0896200453365</v>
      </c>
      <c r="AB657" s="28">
        <f t="shared" si="224"/>
        <v>2065.3761908265174</v>
      </c>
      <c r="AC657" s="28">
        <f t="shared" si="224"/>
        <v>2303.5082906629227</v>
      </c>
      <c r="AD657" s="28">
        <f t="shared" si="224"/>
        <v>2382.5706696073253</v>
      </c>
      <c r="AE657" s="28">
        <f t="shared" si="224"/>
        <v>2536.8051625198805</v>
      </c>
    </row>
    <row r="658" spans="1:31" x14ac:dyDescent="0.2">
      <c r="A658" s="12" t="s">
        <v>248</v>
      </c>
      <c r="B658" s="7" t="s">
        <v>249</v>
      </c>
      <c r="C658" s="28">
        <f>+C604</f>
        <v>1.9780062214017837</v>
      </c>
      <c r="D658" s="28">
        <f t="shared" ref="D658:AE658" si="225">+D604</f>
        <v>1.9711731000515251</v>
      </c>
      <c r="E658" s="28">
        <f t="shared" si="225"/>
        <v>2.0726201841917216</v>
      </c>
      <c r="F658" s="28">
        <f t="shared" si="225"/>
        <v>2.0830644620823273</v>
      </c>
      <c r="G658" s="28">
        <f t="shared" si="225"/>
        <v>2.1764998261495214</v>
      </c>
      <c r="H658" s="28">
        <f t="shared" si="225"/>
        <v>2.2103079201456266</v>
      </c>
      <c r="I658" s="28">
        <f t="shared" si="225"/>
        <v>2.2999886217339798</v>
      </c>
      <c r="J658" s="28">
        <f t="shared" si="225"/>
        <v>2.3351577831693446</v>
      </c>
      <c r="K658" s="28">
        <f t="shared" si="225"/>
        <v>2.3516006505321396</v>
      </c>
      <c r="L658" s="28">
        <f t="shared" si="225"/>
        <v>2.1674337061728224</v>
      </c>
      <c r="M658" s="28">
        <f t="shared" si="225"/>
        <v>2.4667632014436309</v>
      </c>
      <c r="N658" s="28">
        <f t="shared" si="225"/>
        <v>2.5194576384656457</v>
      </c>
      <c r="O658" s="28">
        <f t="shared" si="225"/>
        <v>2.6889004413949698</v>
      </c>
      <c r="P658" s="28">
        <f t="shared" si="225"/>
        <v>2.6522464705517326</v>
      </c>
      <c r="Q658" s="28">
        <f t="shared" si="225"/>
        <v>2.7440065972280347</v>
      </c>
      <c r="R658" s="28">
        <f t="shared" si="225"/>
        <v>3.0079737939004318</v>
      </c>
      <c r="S658" s="28">
        <f t="shared" si="225"/>
        <v>3.1859533083278513</v>
      </c>
      <c r="T658" s="28">
        <f t="shared" si="225"/>
        <v>3.3670708879388656</v>
      </c>
      <c r="U658" s="28">
        <f t="shared" si="225"/>
        <v>11.430198668605035</v>
      </c>
      <c r="V658" s="28">
        <f t="shared" si="225"/>
        <v>10.020080468593202</v>
      </c>
      <c r="W658" s="28">
        <f t="shared" si="225"/>
        <v>10.575545241535712</v>
      </c>
      <c r="X658" s="28">
        <f t="shared" si="225"/>
        <v>11.346069941761076</v>
      </c>
      <c r="Y658" s="28">
        <f t="shared" si="225"/>
        <v>11.956354232551504</v>
      </c>
      <c r="Z658" s="28">
        <f t="shared" si="225"/>
        <v>11.536636520501055</v>
      </c>
      <c r="AA658" s="28">
        <f t="shared" si="225"/>
        <v>10.350323520891383</v>
      </c>
      <c r="AB658" s="28">
        <f t="shared" si="225"/>
        <v>10.504472390403393</v>
      </c>
      <c r="AC658" s="28">
        <f t="shared" si="225"/>
        <v>10.870792163866609</v>
      </c>
      <c r="AD658" s="28">
        <f t="shared" si="225"/>
        <v>10.948778733537159</v>
      </c>
      <c r="AE658" s="28">
        <f t="shared" si="225"/>
        <v>11.264385848781966</v>
      </c>
    </row>
    <row r="659" spans="1:31" x14ac:dyDescent="0.2">
      <c r="A659" s="12" t="s">
        <v>390</v>
      </c>
      <c r="B659" s="7" t="s">
        <v>391</v>
      </c>
      <c r="C659" s="28">
        <f>+C613</f>
        <v>20.385793371956098</v>
      </c>
      <c r="D659" s="28">
        <f t="shared" ref="D659:AE659" si="226">+D613</f>
        <v>22.521365937459446</v>
      </c>
      <c r="E659" s="28">
        <f t="shared" si="226"/>
        <v>24.295964749751526</v>
      </c>
      <c r="F659" s="28">
        <f t="shared" si="226"/>
        <v>25.069255812234395</v>
      </c>
      <c r="G659" s="28">
        <f t="shared" si="226"/>
        <v>25.095928928209403</v>
      </c>
      <c r="H659" s="28">
        <f t="shared" si="226"/>
        <v>26.862525500811181</v>
      </c>
      <c r="I659" s="28">
        <f t="shared" si="226"/>
        <v>32.909387047219425</v>
      </c>
      <c r="J659" s="28">
        <f t="shared" si="226"/>
        <v>28.905343686700487</v>
      </c>
      <c r="K659" s="28">
        <f t="shared" si="226"/>
        <v>33.064426177205981</v>
      </c>
      <c r="L659" s="28">
        <f t="shared" si="226"/>
        <v>34.728693508038219</v>
      </c>
      <c r="M659" s="28">
        <f t="shared" si="226"/>
        <v>38.735995400116707</v>
      </c>
      <c r="N659" s="28">
        <f t="shared" si="226"/>
        <v>38.097543042767114</v>
      </c>
      <c r="O659" s="28">
        <f t="shared" si="226"/>
        <v>44.233047905577159</v>
      </c>
      <c r="P659" s="28">
        <f t="shared" si="226"/>
        <v>45.616803576654263</v>
      </c>
      <c r="Q659" s="28">
        <f t="shared" si="226"/>
        <v>49.672455081565516</v>
      </c>
      <c r="R659" s="28">
        <f t="shared" si="226"/>
        <v>43.739448261468226</v>
      </c>
      <c r="S659" s="28">
        <f t="shared" si="226"/>
        <v>45.600793064470764</v>
      </c>
      <c r="T659" s="28">
        <f t="shared" si="226"/>
        <v>46.146546495113839</v>
      </c>
      <c r="U659" s="28">
        <f t="shared" si="226"/>
        <v>49.006131664851779</v>
      </c>
      <c r="V659" s="28">
        <f t="shared" si="226"/>
        <v>47.07460054781842</v>
      </c>
      <c r="W659" s="28">
        <f t="shared" si="226"/>
        <v>52.471887074830256</v>
      </c>
      <c r="X659" s="28">
        <f t="shared" si="226"/>
        <v>59.210052616662196</v>
      </c>
      <c r="Y659" s="28">
        <f t="shared" si="226"/>
        <v>58.466718348848659</v>
      </c>
      <c r="Z659" s="28">
        <f t="shared" si="226"/>
        <v>58.901586914801044</v>
      </c>
      <c r="AA659" s="28">
        <f t="shared" si="226"/>
        <v>55.020405241407431</v>
      </c>
      <c r="AB659" s="28">
        <f t="shared" si="226"/>
        <v>56.654079285444539</v>
      </c>
      <c r="AC659" s="28">
        <f t="shared" si="226"/>
        <v>49.808977555568958</v>
      </c>
      <c r="AD659" s="28">
        <f t="shared" si="226"/>
        <v>48.005800092235347</v>
      </c>
      <c r="AE659" s="28">
        <f t="shared" si="226"/>
        <v>46.224664740236186</v>
      </c>
    </row>
    <row r="660" spans="1:31" x14ac:dyDescent="0.2">
      <c r="A660" s="12" t="s">
        <v>548</v>
      </c>
      <c r="B660" s="7" t="s">
        <v>804</v>
      </c>
      <c r="C660" s="28">
        <f>+C624</f>
        <v>3256.6750251234753</v>
      </c>
      <c r="D660" s="28">
        <f t="shared" ref="D660:AE660" si="227">+D624</f>
        <v>3506.9636038279937</v>
      </c>
      <c r="E660" s="28">
        <f t="shared" si="227"/>
        <v>3667.433943944131</v>
      </c>
      <c r="F660" s="28">
        <f t="shared" si="227"/>
        <v>3748.7631674328463</v>
      </c>
      <c r="G660" s="28">
        <f t="shared" si="227"/>
        <v>3872.0738265738955</v>
      </c>
      <c r="H660" s="28">
        <f t="shared" si="227"/>
        <v>4491.4000218910578</v>
      </c>
      <c r="I660" s="28">
        <f t="shared" si="227"/>
        <v>8425.225582039533</v>
      </c>
      <c r="J660" s="28">
        <f t="shared" si="227"/>
        <v>4799.099664294692</v>
      </c>
      <c r="K660" s="28">
        <f t="shared" si="227"/>
        <v>18773.592181307667</v>
      </c>
      <c r="L660" s="28">
        <f t="shared" si="227"/>
        <v>4728.7894208864736</v>
      </c>
      <c r="M660" s="28">
        <f t="shared" si="227"/>
        <v>4437.3339485826145</v>
      </c>
      <c r="N660" s="28">
        <f t="shared" si="227"/>
        <v>4693.3750358271918</v>
      </c>
      <c r="O660" s="28">
        <f t="shared" si="227"/>
        <v>5853.2469145675077</v>
      </c>
      <c r="P660" s="28">
        <f t="shared" si="227"/>
        <v>4478.9496942612204</v>
      </c>
      <c r="Q660" s="28">
        <f t="shared" si="227"/>
        <v>5773.4244521225819</v>
      </c>
      <c r="R660" s="28">
        <f t="shared" si="227"/>
        <v>5628.8192065508783</v>
      </c>
      <c r="S660" s="28">
        <f t="shared" si="227"/>
        <v>5848.3392044441189</v>
      </c>
      <c r="T660" s="28">
        <f t="shared" si="227"/>
        <v>5780.8737610981689</v>
      </c>
      <c r="U660" s="28">
        <f t="shared" si="227"/>
        <v>8958.9310463198544</v>
      </c>
      <c r="V660" s="28">
        <f t="shared" si="227"/>
        <v>8661.6813270259609</v>
      </c>
      <c r="W660" s="28">
        <f t="shared" si="227"/>
        <v>7310.0941097255363</v>
      </c>
      <c r="X660" s="28">
        <f t="shared" si="227"/>
        <v>7909.3980472664934</v>
      </c>
      <c r="Y660" s="28">
        <f t="shared" si="227"/>
        <v>8294.6072022516637</v>
      </c>
      <c r="Z660" s="28">
        <f t="shared" si="227"/>
        <v>7965.7208138237083</v>
      </c>
      <c r="AA660" s="28">
        <f t="shared" si="227"/>
        <v>8398.8366476334795</v>
      </c>
      <c r="AB660" s="28">
        <f t="shared" si="227"/>
        <v>9037.7671216708768</v>
      </c>
      <c r="AC660" s="28">
        <f t="shared" si="227"/>
        <v>9162.1561704430806</v>
      </c>
      <c r="AD660" s="28">
        <f t="shared" si="227"/>
        <v>10392.945735309133</v>
      </c>
      <c r="AE660" s="28">
        <f t="shared" si="227"/>
        <v>11030.20267803864</v>
      </c>
    </row>
    <row r="661" spans="1:31" x14ac:dyDescent="0.2">
      <c r="A661" s="12" t="s">
        <v>721</v>
      </c>
      <c r="B661" s="7" t="s">
        <v>722</v>
      </c>
      <c r="C661" s="28">
        <f>+C633</f>
        <v>3.2605246932888421</v>
      </c>
      <c r="D661" s="28">
        <f t="shared" ref="D661:AE661" si="228">+D633</f>
        <v>3.3245291926104539</v>
      </c>
      <c r="E661" s="28">
        <f t="shared" si="228"/>
        <v>3.5465380491046656</v>
      </c>
      <c r="F661" s="28">
        <f t="shared" si="228"/>
        <v>3.5850462441151101</v>
      </c>
      <c r="G661" s="28">
        <f t="shared" si="228"/>
        <v>3.6020538899661583</v>
      </c>
      <c r="H661" s="28">
        <f t="shared" si="228"/>
        <v>3.6764048099958595</v>
      </c>
      <c r="I661" s="28">
        <f t="shared" si="228"/>
        <v>3.7539587971687625</v>
      </c>
      <c r="J661" s="28">
        <f t="shared" si="228"/>
        <v>3.8422554154456687</v>
      </c>
      <c r="K661" s="28">
        <f t="shared" si="228"/>
        <v>3.8818665349821861</v>
      </c>
      <c r="L661" s="28">
        <f t="shared" si="228"/>
        <v>3.8424554141777993</v>
      </c>
      <c r="M661" s="28">
        <f t="shared" si="228"/>
        <v>3.8958568274383665</v>
      </c>
      <c r="N661" s="28">
        <f t="shared" si="228"/>
        <v>3.9139971420051114</v>
      </c>
      <c r="O661" s="28">
        <f t="shared" si="228"/>
        <v>4.8546864578711375</v>
      </c>
      <c r="P661" s="28">
        <f t="shared" si="228"/>
        <v>5.4177457853255042</v>
      </c>
      <c r="Q661" s="28">
        <f t="shared" si="228"/>
        <v>5.5018316640579892</v>
      </c>
      <c r="R661" s="28">
        <f t="shared" si="228"/>
        <v>5.2525295668193364</v>
      </c>
      <c r="S661" s="28">
        <f t="shared" si="228"/>
        <v>5.354662072297641</v>
      </c>
      <c r="T661" s="28">
        <f t="shared" si="228"/>
        <v>5.4807836175562779</v>
      </c>
      <c r="U661" s="28">
        <f t="shared" si="228"/>
        <v>5.8906764268348226</v>
      </c>
      <c r="V661" s="28">
        <f t="shared" si="228"/>
        <v>6.0638575692347798</v>
      </c>
      <c r="W661" s="28">
        <f t="shared" si="228"/>
        <v>6.1519155156563299</v>
      </c>
      <c r="X661" s="28">
        <f t="shared" si="228"/>
        <v>6.6654764255905228</v>
      </c>
      <c r="Y661" s="28">
        <f t="shared" si="228"/>
        <v>7.1200503993236648</v>
      </c>
      <c r="Z661" s="28">
        <f t="shared" si="228"/>
        <v>7.315214186209209</v>
      </c>
      <c r="AA661" s="28">
        <f t="shared" si="228"/>
        <v>7.150446685882371</v>
      </c>
      <c r="AB661" s="28">
        <f t="shared" si="228"/>
        <v>7.349536097438528</v>
      </c>
      <c r="AC661" s="28">
        <f t="shared" si="228"/>
        <v>7.1498795114768949</v>
      </c>
      <c r="AD661" s="28">
        <f t="shared" si="228"/>
        <v>7.4166663838472475</v>
      </c>
      <c r="AE661" s="28">
        <f t="shared" si="228"/>
        <v>8.100188122703651</v>
      </c>
    </row>
  </sheetData>
  <conditionalFormatting sqref="C2:AC2">
    <cfRule type="cellIs" dxfId="885" priority="610" operator="equal">
      <formula>0</formula>
    </cfRule>
  </conditionalFormatting>
  <conditionalFormatting sqref="AD2:AE2">
    <cfRule type="cellIs" dxfId="884" priority="306" operator="equal">
      <formula>0</formula>
    </cfRule>
  </conditionalFormatting>
  <conditionalFormatting sqref="A425:B426 A430:B431 A434:B437 A427:A429">
    <cfRule type="cellIs" dxfId="883" priority="243" operator="lessThan">
      <formula>0</formula>
    </cfRule>
  </conditionalFormatting>
  <conditionalFormatting sqref="A432:B433">
    <cfRule type="cellIs" dxfId="882" priority="241" operator="lessThan">
      <formula>0</formula>
    </cfRule>
  </conditionalFormatting>
  <conditionalFormatting sqref="B555 A576:B581">
    <cfRule type="cellIs" dxfId="881" priority="240" operator="lessThan">
      <formula>0</formula>
    </cfRule>
  </conditionalFormatting>
  <conditionalFormatting sqref="A633:B638 B624">
    <cfRule type="cellIs" dxfId="880" priority="239" operator="lessThan">
      <formula>0</formula>
    </cfRule>
  </conditionalFormatting>
  <conditionalFormatting sqref="A661:B661">
    <cfRule type="cellIs" dxfId="879" priority="236" operator="lessThan">
      <formula>0</formula>
    </cfRule>
  </conditionalFormatting>
  <conditionalFormatting sqref="B659:B660">
    <cfRule type="cellIs" dxfId="878" priority="235" operator="lessThan">
      <formula>0</formula>
    </cfRule>
  </conditionalFormatting>
  <conditionalFormatting sqref="B613">
    <cfRule type="cellIs" dxfId="877" priority="234" operator="lessThan">
      <formula>0</formula>
    </cfRule>
  </conditionalFormatting>
  <conditionalFormatting sqref="C192:C210 C212:C215">
    <cfRule type="cellIs" dxfId="876" priority="233" operator="lessThan">
      <formula>0</formula>
    </cfRule>
  </conditionalFormatting>
  <conditionalFormatting sqref="C291">
    <cfRule type="cellIs" dxfId="875" priority="231" operator="lessThan">
      <formula>0</formula>
    </cfRule>
  </conditionalFormatting>
  <conditionalFormatting sqref="C211">
    <cfRule type="cellIs" dxfId="874" priority="230" operator="lessThan">
      <formula>0</formula>
    </cfRule>
  </conditionalFormatting>
  <conditionalFormatting sqref="C287">
    <cfRule type="cellIs" dxfId="873" priority="226" operator="lessThan">
      <formula>0</formula>
    </cfRule>
  </conditionalFormatting>
  <conditionalFormatting sqref="C453">
    <cfRule type="cellIs" dxfId="872" priority="220" operator="lessThan">
      <formula>0</formula>
    </cfRule>
  </conditionalFormatting>
  <conditionalFormatting sqref="C453">
    <cfRule type="cellIs" dxfId="871" priority="218" operator="equal">
      <formula>0</formula>
    </cfRule>
    <cfRule type="cellIs" dxfId="870" priority="219" operator="equal">
      <formula>0</formula>
    </cfRule>
  </conditionalFormatting>
  <conditionalFormatting sqref="C597">
    <cfRule type="cellIs" dxfId="869" priority="217" operator="lessThan">
      <formula>0</formula>
    </cfRule>
  </conditionalFormatting>
  <conditionalFormatting sqref="C597">
    <cfRule type="cellIs" dxfId="868" priority="215" operator="equal">
      <formula>0</formula>
    </cfRule>
    <cfRule type="cellIs" dxfId="867" priority="216" operator="equal">
      <formula>0</formula>
    </cfRule>
  </conditionalFormatting>
  <conditionalFormatting sqref="C654">
    <cfRule type="cellIs" dxfId="866" priority="214" operator="lessThan">
      <formula>0</formula>
    </cfRule>
  </conditionalFormatting>
  <conditionalFormatting sqref="C654">
    <cfRule type="cellIs" dxfId="865" priority="212" operator="equal">
      <formula>0</formula>
    </cfRule>
    <cfRule type="cellIs" dxfId="864" priority="213" operator="equal">
      <formula>0</formula>
    </cfRule>
  </conditionalFormatting>
  <conditionalFormatting sqref="C187">
    <cfRule type="cellIs" dxfId="863" priority="211" operator="lessThan">
      <formula>0</formula>
    </cfRule>
  </conditionalFormatting>
  <conditionalFormatting sqref="C216:C225 C227:C270 C273:C278 C280:C285">
    <cfRule type="cellIs" dxfId="862" priority="209" operator="lessThan">
      <formula>0</formula>
    </cfRule>
  </conditionalFormatting>
  <conditionalFormatting sqref="C271">
    <cfRule type="cellIs" dxfId="861" priority="208" operator="lessThan">
      <formula>0</formula>
    </cfRule>
  </conditionalFormatting>
  <conditionalFormatting sqref="C226">
    <cfRule type="cellIs" dxfId="860" priority="207" operator="lessThan">
      <formula>0</formula>
    </cfRule>
  </conditionalFormatting>
  <conditionalFormatting sqref="C272">
    <cfRule type="cellIs" dxfId="859" priority="206" operator="lessThan">
      <formula>0</formula>
    </cfRule>
  </conditionalFormatting>
  <conditionalFormatting sqref="C279">
    <cfRule type="cellIs" dxfId="858" priority="205" operator="lessThan">
      <formula>0</formula>
    </cfRule>
  </conditionalFormatting>
  <conditionalFormatting sqref="C191">
    <cfRule type="cellIs" dxfId="857" priority="204" operator="lessThan">
      <formula>0</formula>
    </cfRule>
  </conditionalFormatting>
  <conditionalFormatting sqref="C315 C328 C341 C349:C350 C358:C359 C364 C368 C371 C374 C377 C380 C383 C297:C302">
    <cfRule type="cellIs" dxfId="856" priority="202" operator="lessThan">
      <formula>0</formula>
    </cfRule>
  </conditionalFormatting>
  <conditionalFormatting sqref="C385 C391 C393 C399 C401 C407 C409 C415 C417 C424">
    <cfRule type="cellIs" dxfId="855" priority="201" operator="lessThan">
      <formula>0</formula>
    </cfRule>
  </conditionalFormatting>
  <conditionalFormatting sqref="C367">
    <cfRule type="cellIs" dxfId="854" priority="203" operator="lessThan">
      <formula>0</formula>
    </cfRule>
  </conditionalFormatting>
  <conditionalFormatting sqref="C303">
    <cfRule type="cellIs" dxfId="853" priority="185" operator="lessThan">
      <formula>0</formula>
    </cfRule>
  </conditionalFormatting>
  <conditionalFormatting sqref="C355">
    <cfRule type="cellIs" dxfId="852" priority="182" operator="lessThan">
      <formula>0</formula>
    </cfRule>
  </conditionalFormatting>
  <conditionalFormatting sqref="C434:C437 C425:C429 C431">
    <cfRule type="cellIs" dxfId="851" priority="181" operator="lessThan">
      <formula>0</formula>
    </cfRule>
  </conditionalFormatting>
  <conditionalFormatting sqref="C566:C567">
    <cfRule type="cellIs" dxfId="850" priority="175" operator="lessThan">
      <formula>0</formula>
    </cfRule>
  </conditionalFormatting>
  <conditionalFormatting sqref="C555:C556 C580:C581 C574:C577 C571 C568 C565 C562 C559">
    <cfRule type="cellIs" dxfId="849" priority="179" operator="lessThan">
      <formula>0</formula>
    </cfRule>
  </conditionalFormatting>
  <conditionalFormatting sqref="C557:C558">
    <cfRule type="cellIs" dxfId="848" priority="178" operator="lessThan">
      <formula>0</formula>
    </cfRule>
  </conditionalFormatting>
  <conditionalFormatting sqref="C560:C561">
    <cfRule type="cellIs" dxfId="847" priority="177" operator="lessThan">
      <formula>0</formula>
    </cfRule>
  </conditionalFormatting>
  <conditionalFormatting sqref="C563:C564">
    <cfRule type="cellIs" dxfId="846" priority="176" operator="lessThan">
      <formula>0</formula>
    </cfRule>
  </conditionalFormatting>
  <conditionalFormatting sqref="C569:C570">
    <cfRule type="cellIs" dxfId="845" priority="174" operator="lessThan">
      <formula>0</formula>
    </cfRule>
  </conditionalFormatting>
  <conditionalFormatting sqref="C572:C573">
    <cfRule type="cellIs" dxfId="844" priority="173" operator="lessThan">
      <formula>0</formula>
    </cfRule>
  </conditionalFormatting>
  <conditionalFormatting sqref="C578:C579">
    <cfRule type="cellIs" dxfId="843" priority="172" operator="lessThan">
      <formula>0</formula>
    </cfRule>
  </conditionalFormatting>
  <conditionalFormatting sqref="C585:C586">
    <cfRule type="cellIs" dxfId="842" priority="171" operator="lessThan">
      <formula>0</formula>
    </cfRule>
  </conditionalFormatting>
  <conditionalFormatting sqref="C526:C554">
    <cfRule type="cellIs" dxfId="841" priority="170" operator="lessThan">
      <formula>0</formula>
    </cfRule>
  </conditionalFormatting>
  <conditionalFormatting sqref="C524:C525">
    <cfRule type="cellIs" dxfId="840" priority="169" operator="lessThan">
      <formula>0</formula>
    </cfRule>
  </conditionalFormatting>
  <conditionalFormatting sqref="C613">
    <cfRule type="cellIs" dxfId="839" priority="168" operator="lessThan">
      <formula>0</formula>
    </cfRule>
  </conditionalFormatting>
  <conditionalFormatting sqref="C637:C638 C632:C634 C624">
    <cfRule type="cellIs" dxfId="838" priority="167" operator="lessThan">
      <formula>0</formula>
    </cfRule>
  </conditionalFormatting>
  <conditionalFormatting sqref="C601:C602">
    <cfRule type="cellIs" dxfId="837" priority="166" operator="lessThan">
      <formula>0</formula>
    </cfRule>
  </conditionalFormatting>
  <conditionalFormatting sqref="C603">
    <cfRule type="cellIs" dxfId="836" priority="165" operator="lessThan">
      <formula>0</formula>
    </cfRule>
  </conditionalFormatting>
  <conditionalFormatting sqref="C605:C609">
    <cfRule type="cellIs" dxfId="835" priority="164" operator="lessThan">
      <formula>0</formula>
    </cfRule>
  </conditionalFormatting>
  <conditionalFormatting sqref="C611:C612">
    <cfRule type="cellIs" dxfId="834" priority="163" operator="lessThan">
      <formula>0</formula>
    </cfRule>
  </conditionalFormatting>
  <conditionalFormatting sqref="C625:C631">
    <cfRule type="cellIs" dxfId="833" priority="162" operator="lessThan">
      <formula>0</formula>
    </cfRule>
  </conditionalFormatting>
  <conditionalFormatting sqref="C635:C636">
    <cfRule type="cellIs" dxfId="832" priority="161" operator="lessThan">
      <formula>0</formula>
    </cfRule>
  </conditionalFormatting>
  <conditionalFormatting sqref="C642:C644">
    <cfRule type="cellIs" dxfId="831" priority="160" operator="lessThan">
      <formula>0</formula>
    </cfRule>
  </conditionalFormatting>
  <conditionalFormatting sqref="C645">
    <cfRule type="cellIs" dxfId="830" priority="159" operator="lessThan">
      <formula>0</formula>
    </cfRule>
  </conditionalFormatting>
  <conditionalFormatting sqref="C614:C623">
    <cfRule type="cellIs" dxfId="829" priority="158" operator="lessThan">
      <formula>0</formula>
    </cfRule>
  </conditionalFormatting>
  <conditionalFormatting sqref="C659">
    <cfRule type="cellIs" dxfId="828" priority="157" operator="lessThan">
      <formula>0</formula>
    </cfRule>
  </conditionalFormatting>
  <conditionalFormatting sqref="C660">
    <cfRule type="cellIs" dxfId="827" priority="156" operator="lessThan">
      <formula>0</formula>
    </cfRule>
  </conditionalFormatting>
  <conditionalFormatting sqref="C661">
    <cfRule type="cellIs" dxfId="826" priority="155" operator="lessThan">
      <formula>0</formula>
    </cfRule>
  </conditionalFormatting>
  <conditionalFormatting sqref="D192:AE210 D212:AE215">
    <cfRule type="cellIs" dxfId="825" priority="154" operator="lessThan">
      <formula>0</formula>
    </cfRule>
  </conditionalFormatting>
  <conditionalFormatting sqref="D291:AE291">
    <cfRule type="cellIs" dxfId="824" priority="153" operator="lessThan">
      <formula>0</formula>
    </cfRule>
  </conditionalFormatting>
  <conditionalFormatting sqref="D211:AE211">
    <cfRule type="cellIs" dxfId="823" priority="152" operator="lessThan">
      <formula>0</formula>
    </cfRule>
  </conditionalFormatting>
  <conditionalFormatting sqref="D287:AE287">
    <cfRule type="cellIs" dxfId="822" priority="151" operator="lessThan">
      <formula>0</formula>
    </cfRule>
  </conditionalFormatting>
  <conditionalFormatting sqref="D453:AE453">
    <cfRule type="cellIs" dxfId="821" priority="150" operator="lessThan">
      <formula>0</formula>
    </cfRule>
  </conditionalFormatting>
  <conditionalFormatting sqref="D453:AE453">
    <cfRule type="cellIs" dxfId="820" priority="148" operator="equal">
      <formula>0</formula>
    </cfRule>
    <cfRule type="cellIs" dxfId="819" priority="149" operator="equal">
      <formula>0</formula>
    </cfRule>
  </conditionalFormatting>
  <conditionalFormatting sqref="D597:AE597">
    <cfRule type="cellIs" dxfId="818" priority="147" operator="lessThan">
      <formula>0</formula>
    </cfRule>
  </conditionalFormatting>
  <conditionalFormatting sqref="D597:AE597">
    <cfRule type="cellIs" dxfId="817" priority="145" operator="equal">
      <formula>0</formula>
    </cfRule>
    <cfRule type="cellIs" dxfId="816" priority="146" operator="equal">
      <formula>0</formula>
    </cfRule>
  </conditionalFormatting>
  <conditionalFormatting sqref="D654:AE654">
    <cfRule type="cellIs" dxfId="815" priority="144" operator="lessThan">
      <formula>0</formula>
    </cfRule>
  </conditionalFormatting>
  <conditionalFormatting sqref="D654:AE654">
    <cfRule type="cellIs" dxfId="814" priority="142" operator="equal">
      <formula>0</formula>
    </cfRule>
    <cfRule type="cellIs" dxfId="813" priority="143" operator="equal">
      <formula>0</formula>
    </cfRule>
  </conditionalFormatting>
  <conditionalFormatting sqref="D187:AE187">
    <cfRule type="cellIs" dxfId="812" priority="141" operator="lessThan">
      <formula>0</formula>
    </cfRule>
  </conditionalFormatting>
  <conditionalFormatting sqref="D216:AE225 D227:AE270 D273:AE278 D280:AE285">
    <cfRule type="cellIs" dxfId="811" priority="140" operator="lessThan">
      <formula>0</formula>
    </cfRule>
  </conditionalFormatting>
  <conditionalFormatting sqref="D271:AE271">
    <cfRule type="cellIs" dxfId="810" priority="139" operator="lessThan">
      <formula>0</formula>
    </cfRule>
  </conditionalFormatting>
  <conditionalFormatting sqref="D226:AE226">
    <cfRule type="cellIs" dxfId="809" priority="138" operator="lessThan">
      <formula>0</formula>
    </cfRule>
  </conditionalFormatting>
  <conditionalFormatting sqref="D272:AE272">
    <cfRule type="cellIs" dxfId="808" priority="137" operator="lessThan">
      <formula>0</formula>
    </cfRule>
  </conditionalFormatting>
  <conditionalFormatting sqref="D279:AE279">
    <cfRule type="cellIs" dxfId="807" priority="136" operator="lessThan">
      <formula>0</formula>
    </cfRule>
  </conditionalFormatting>
  <conditionalFormatting sqref="D191:AE191">
    <cfRule type="cellIs" dxfId="806" priority="135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5" priority="133" operator="lessThan">
      <formula>0</formula>
    </cfRule>
  </conditionalFormatting>
  <conditionalFormatting sqref="D385:AE385 D391:AE391 D393:AE393 D399:AE399 D401:AE401 D407:AE407 D409:AE409 D415:AE415 D417:AE417 D424:AE424">
    <cfRule type="cellIs" dxfId="804" priority="132" operator="lessThan">
      <formula>0</formula>
    </cfRule>
  </conditionalFormatting>
  <conditionalFormatting sqref="D367:AE367">
    <cfRule type="cellIs" dxfId="803" priority="134" operator="lessThan">
      <formula>0</formula>
    </cfRule>
  </conditionalFormatting>
  <conditionalFormatting sqref="D303:AE303">
    <cfRule type="cellIs" dxfId="802" priority="116" operator="lessThan">
      <formula>0</formula>
    </cfRule>
  </conditionalFormatting>
  <conditionalFormatting sqref="D355:AE355">
    <cfRule type="cellIs" dxfId="801" priority="113" operator="lessThan">
      <formula>0</formula>
    </cfRule>
  </conditionalFormatting>
  <conditionalFormatting sqref="D434:AE437 D425:AE429 D431:AE431">
    <cfRule type="cellIs" dxfId="800" priority="112" operator="lessThan">
      <formula>0</formula>
    </cfRule>
  </conditionalFormatting>
  <conditionalFormatting sqref="D566:AE567">
    <cfRule type="cellIs" dxfId="799" priority="107" operator="lessThan">
      <formula>0</formula>
    </cfRule>
  </conditionalFormatting>
  <conditionalFormatting sqref="D555:AE556 D580:AE581 D574:AE577 D571:AE571 D568:AE568 D565:AE565 D562:AE562 D559:AE559">
    <cfRule type="cellIs" dxfId="798" priority="111" operator="lessThan">
      <formula>0</formula>
    </cfRule>
  </conditionalFormatting>
  <conditionalFormatting sqref="D557:AE558">
    <cfRule type="cellIs" dxfId="797" priority="110" operator="lessThan">
      <formula>0</formula>
    </cfRule>
  </conditionalFormatting>
  <conditionalFormatting sqref="D560:AE561">
    <cfRule type="cellIs" dxfId="796" priority="109" operator="lessThan">
      <formula>0</formula>
    </cfRule>
  </conditionalFormatting>
  <conditionalFormatting sqref="D563:AE564">
    <cfRule type="cellIs" dxfId="795" priority="108" operator="lessThan">
      <formula>0</formula>
    </cfRule>
  </conditionalFormatting>
  <conditionalFormatting sqref="D569:AE570">
    <cfRule type="cellIs" dxfId="794" priority="106" operator="lessThan">
      <formula>0</formula>
    </cfRule>
  </conditionalFormatting>
  <conditionalFormatting sqref="D572:AE573">
    <cfRule type="cellIs" dxfId="793" priority="105" operator="lessThan">
      <formula>0</formula>
    </cfRule>
  </conditionalFormatting>
  <conditionalFormatting sqref="D578:AE579">
    <cfRule type="cellIs" dxfId="792" priority="104" operator="lessThan">
      <formula>0</formula>
    </cfRule>
  </conditionalFormatting>
  <conditionalFormatting sqref="D585:AE586">
    <cfRule type="cellIs" dxfId="791" priority="103" operator="lessThan">
      <formula>0</formula>
    </cfRule>
  </conditionalFormatting>
  <conditionalFormatting sqref="D526:AE554">
    <cfRule type="cellIs" dxfId="790" priority="102" operator="lessThan">
      <formula>0</formula>
    </cfRule>
  </conditionalFormatting>
  <conditionalFormatting sqref="D524:AE525">
    <cfRule type="cellIs" dxfId="789" priority="101" operator="lessThan">
      <formula>0</formula>
    </cfRule>
  </conditionalFormatting>
  <conditionalFormatting sqref="D613:AE613">
    <cfRule type="cellIs" dxfId="788" priority="100" operator="lessThan">
      <formula>0</formula>
    </cfRule>
  </conditionalFormatting>
  <conditionalFormatting sqref="D637:AE638 D632:AE634 D624:AE624">
    <cfRule type="cellIs" dxfId="787" priority="99" operator="lessThan">
      <formula>0</formula>
    </cfRule>
  </conditionalFormatting>
  <conditionalFormatting sqref="D601:AE602">
    <cfRule type="cellIs" dxfId="786" priority="98" operator="lessThan">
      <formula>0</formula>
    </cfRule>
  </conditionalFormatting>
  <conditionalFormatting sqref="D603:AE603">
    <cfRule type="cellIs" dxfId="785" priority="97" operator="lessThan">
      <formula>0</formula>
    </cfRule>
  </conditionalFormatting>
  <conditionalFormatting sqref="D605:AE609">
    <cfRule type="cellIs" dxfId="784" priority="96" operator="lessThan">
      <formula>0</formula>
    </cfRule>
  </conditionalFormatting>
  <conditionalFormatting sqref="D611:AE612">
    <cfRule type="cellIs" dxfId="783" priority="95" operator="lessThan">
      <formula>0</formula>
    </cfRule>
  </conditionalFormatting>
  <conditionalFormatting sqref="D625:AE631">
    <cfRule type="cellIs" dxfId="782" priority="94" operator="lessThan">
      <formula>0</formula>
    </cfRule>
  </conditionalFormatting>
  <conditionalFormatting sqref="D635:AE636">
    <cfRule type="cellIs" dxfId="781" priority="93" operator="lessThan">
      <formula>0</formula>
    </cfRule>
  </conditionalFormatting>
  <conditionalFormatting sqref="D642:AE644">
    <cfRule type="cellIs" dxfId="780" priority="92" operator="lessThan">
      <formula>0</formula>
    </cfRule>
  </conditionalFormatting>
  <conditionalFormatting sqref="D645:AE645">
    <cfRule type="cellIs" dxfId="779" priority="91" operator="lessThan">
      <formula>0</formula>
    </cfRule>
  </conditionalFormatting>
  <conditionalFormatting sqref="D614:AE623">
    <cfRule type="cellIs" dxfId="778" priority="90" operator="lessThan">
      <formula>0</formula>
    </cfRule>
  </conditionalFormatting>
  <conditionalFormatting sqref="D659:AE659">
    <cfRule type="cellIs" dxfId="777" priority="89" operator="lessThan">
      <formula>0</formula>
    </cfRule>
  </conditionalFormatting>
  <conditionalFormatting sqref="D660:AE660">
    <cfRule type="cellIs" dxfId="776" priority="88" operator="lessThan">
      <formula>0</formula>
    </cfRule>
  </conditionalFormatting>
  <conditionalFormatting sqref="D661:AE661">
    <cfRule type="cellIs" dxfId="775" priority="87" operator="lessThan">
      <formula>0</formula>
    </cfRule>
  </conditionalFormatting>
  <conditionalFormatting sqref="C288:AE290">
    <cfRule type="cellIs" dxfId="774" priority="85" operator="lessThan">
      <formula>0</formula>
    </cfRule>
  </conditionalFormatting>
  <conditionalFormatting sqref="C304:C314">
    <cfRule type="cellIs" dxfId="773" priority="84" operator="lessThan">
      <formula>0</formula>
    </cfRule>
  </conditionalFormatting>
  <conditionalFormatting sqref="D304:AE314">
    <cfRule type="cellIs" dxfId="772" priority="83" operator="lessThan">
      <formula>0</formula>
    </cfRule>
  </conditionalFormatting>
  <conditionalFormatting sqref="C316:C327">
    <cfRule type="cellIs" dxfId="771" priority="82" operator="lessThan">
      <formula>0</formula>
    </cfRule>
  </conditionalFormatting>
  <conditionalFormatting sqref="D316:AE327">
    <cfRule type="cellIs" dxfId="770" priority="81" operator="lessThan">
      <formula>0</formula>
    </cfRule>
  </conditionalFormatting>
  <conditionalFormatting sqref="C329:C340">
    <cfRule type="cellIs" dxfId="769" priority="80" operator="lessThan">
      <formula>0</formula>
    </cfRule>
  </conditionalFormatting>
  <conditionalFormatting sqref="D329:AE340">
    <cfRule type="cellIs" dxfId="768" priority="79" operator="lessThan">
      <formula>0</formula>
    </cfRule>
  </conditionalFormatting>
  <conditionalFormatting sqref="C342:C348">
    <cfRule type="cellIs" dxfId="767" priority="78" operator="lessThan">
      <formula>0</formula>
    </cfRule>
  </conditionalFormatting>
  <conditionalFormatting sqref="D342:AE348">
    <cfRule type="cellIs" dxfId="766" priority="77" operator="lessThan">
      <formula>0</formula>
    </cfRule>
  </conditionalFormatting>
  <conditionalFormatting sqref="C351:C354">
    <cfRule type="cellIs" dxfId="765" priority="76" operator="lessThan">
      <formula>0</formula>
    </cfRule>
  </conditionalFormatting>
  <conditionalFormatting sqref="D351:AE354">
    <cfRule type="cellIs" dxfId="764" priority="75" operator="lessThan">
      <formula>0</formula>
    </cfRule>
  </conditionalFormatting>
  <conditionalFormatting sqref="C356:C357">
    <cfRule type="cellIs" dxfId="763" priority="38" operator="lessThan">
      <formula>0</formula>
    </cfRule>
  </conditionalFormatting>
  <conditionalFormatting sqref="D356:AE357">
    <cfRule type="cellIs" dxfId="762" priority="37" operator="lessThan">
      <formula>0</formula>
    </cfRule>
  </conditionalFormatting>
  <conditionalFormatting sqref="C360:C361">
    <cfRule type="cellIs" dxfId="761" priority="36" operator="lessThan">
      <formula>0</formula>
    </cfRule>
  </conditionalFormatting>
  <conditionalFormatting sqref="D360:AE361">
    <cfRule type="cellIs" dxfId="760" priority="35" operator="lessThan">
      <formula>0</formula>
    </cfRule>
  </conditionalFormatting>
  <conditionalFormatting sqref="C362:C363">
    <cfRule type="cellIs" dxfId="759" priority="34" operator="lessThan">
      <formula>0</formula>
    </cfRule>
  </conditionalFormatting>
  <conditionalFormatting sqref="D362:AE363">
    <cfRule type="cellIs" dxfId="758" priority="33" operator="lessThan">
      <formula>0</formula>
    </cfRule>
  </conditionalFormatting>
  <conditionalFormatting sqref="C365:C366">
    <cfRule type="cellIs" dxfId="757" priority="32" operator="lessThan">
      <formula>0</formula>
    </cfRule>
  </conditionalFormatting>
  <conditionalFormatting sqref="D365:AE366">
    <cfRule type="cellIs" dxfId="756" priority="31" operator="lessThan">
      <formula>0</formula>
    </cfRule>
  </conditionalFormatting>
  <conditionalFormatting sqref="C369:C370">
    <cfRule type="cellIs" dxfId="755" priority="30" operator="lessThan">
      <formula>0</formula>
    </cfRule>
  </conditionalFormatting>
  <conditionalFormatting sqref="D369:AE370">
    <cfRule type="cellIs" dxfId="754" priority="29" operator="lessThan">
      <formula>0</formula>
    </cfRule>
  </conditionalFormatting>
  <conditionalFormatting sqref="C372:C373">
    <cfRule type="cellIs" dxfId="753" priority="28" operator="lessThan">
      <formula>0</formula>
    </cfRule>
  </conditionalFormatting>
  <conditionalFormatting sqref="D372:AE373">
    <cfRule type="cellIs" dxfId="752" priority="27" operator="lessThan">
      <formula>0</formula>
    </cfRule>
  </conditionalFormatting>
  <conditionalFormatting sqref="C375:C376">
    <cfRule type="cellIs" dxfId="751" priority="26" operator="lessThan">
      <formula>0</formula>
    </cfRule>
  </conditionalFormatting>
  <conditionalFormatting sqref="D375:AE376">
    <cfRule type="cellIs" dxfId="750" priority="25" operator="lessThan">
      <formula>0</formula>
    </cfRule>
  </conditionalFormatting>
  <conditionalFormatting sqref="C378:C379">
    <cfRule type="cellIs" dxfId="749" priority="24" operator="lessThan">
      <formula>0</formula>
    </cfRule>
  </conditionalFormatting>
  <conditionalFormatting sqref="D378:AE379">
    <cfRule type="cellIs" dxfId="748" priority="23" operator="lessThan">
      <formula>0</formula>
    </cfRule>
  </conditionalFormatting>
  <conditionalFormatting sqref="C381:C382">
    <cfRule type="cellIs" dxfId="747" priority="22" operator="lessThan">
      <formula>0</formula>
    </cfRule>
  </conditionalFormatting>
  <conditionalFormatting sqref="D381:AE382">
    <cfRule type="cellIs" dxfId="746" priority="21" operator="lessThan">
      <formula>0</formula>
    </cfRule>
  </conditionalFormatting>
  <conditionalFormatting sqref="C384">
    <cfRule type="cellIs" dxfId="745" priority="20" operator="lessThan">
      <formula>0</formula>
    </cfRule>
  </conditionalFormatting>
  <conditionalFormatting sqref="D384:AE384">
    <cfRule type="cellIs" dxfId="744" priority="19" operator="lessThan">
      <formula>0</formula>
    </cfRule>
  </conditionalFormatting>
  <conditionalFormatting sqref="C386:C390">
    <cfRule type="cellIs" dxfId="743" priority="18" operator="lessThan">
      <formula>0</formula>
    </cfRule>
  </conditionalFormatting>
  <conditionalFormatting sqref="D386:AE390">
    <cfRule type="cellIs" dxfId="742" priority="17" operator="lessThan">
      <formula>0</formula>
    </cfRule>
  </conditionalFormatting>
  <conditionalFormatting sqref="C392">
    <cfRule type="cellIs" dxfId="741" priority="16" operator="lessThan">
      <formula>0</formula>
    </cfRule>
  </conditionalFormatting>
  <conditionalFormatting sqref="D392:AE392">
    <cfRule type="cellIs" dxfId="740" priority="15" operator="lessThan">
      <formula>0</formula>
    </cfRule>
  </conditionalFormatting>
  <conditionalFormatting sqref="C394:C398">
    <cfRule type="cellIs" dxfId="739" priority="14" operator="lessThan">
      <formula>0</formula>
    </cfRule>
  </conditionalFormatting>
  <conditionalFormatting sqref="D394:AE398">
    <cfRule type="cellIs" dxfId="738" priority="13" operator="lessThan">
      <formula>0</formula>
    </cfRule>
  </conditionalFormatting>
  <conditionalFormatting sqref="C400">
    <cfRule type="cellIs" dxfId="737" priority="12" operator="lessThan">
      <formula>0</formula>
    </cfRule>
  </conditionalFormatting>
  <conditionalFormatting sqref="D400:AE400">
    <cfRule type="cellIs" dxfId="736" priority="11" operator="lessThan">
      <formula>0</formula>
    </cfRule>
  </conditionalFormatting>
  <conditionalFormatting sqref="C402:C406">
    <cfRule type="cellIs" dxfId="735" priority="10" operator="lessThan">
      <formula>0</formula>
    </cfRule>
  </conditionalFormatting>
  <conditionalFormatting sqref="D402:AE406">
    <cfRule type="cellIs" dxfId="734" priority="9" operator="lessThan">
      <formula>0</formula>
    </cfRule>
  </conditionalFormatting>
  <conditionalFormatting sqref="C408">
    <cfRule type="cellIs" dxfId="733" priority="8" operator="lessThan">
      <formula>0</formula>
    </cfRule>
  </conditionalFormatting>
  <conditionalFormatting sqref="D408:AE408">
    <cfRule type="cellIs" dxfId="732" priority="7" operator="lessThan">
      <formula>0</formula>
    </cfRule>
  </conditionalFormatting>
  <conditionalFormatting sqref="C410:C414">
    <cfRule type="cellIs" dxfId="731" priority="6" operator="lessThan">
      <formula>0</formula>
    </cfRule>
  </conditionalFormatting>
  <conditionalFormatting sqref="D410:AE414">
    <cfRule type="cellIs" dxfId="730" priority="5" operator="lessThan">
      <formula>0</formula>
    </cfRule>
  </conditionalFormatting>
  <conditionalFormatting sqref="C416">
    <cfRule type="cellIs" dxfId="729" priority="4" operator="lessThan">
      <formula>0</formula>
    </cfRule>
  </conditionalFormatting>
  <conditionalFormatting sqref="D416:AE416">
    <cfRule type="cellIs" dxfId="728" priority="3" operator="lessThan">
      <formula>0</formula>
    </cfRule>
  </conditionalFormatting>
  <conditionalFormatting sqref="C418:C423">
    <cfRule type="cellIs" dxfId="727" priority="2" operator="lessThan">
      <formula>0</formula>
    </cfRule>
  </conditionalFormatting>
  <conditionalFormatting sqref="D418:AE423">
    <cfRule type="cellIs" dxfId="726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-15013.610135987194</v>
      </c>
      <c r="D4" s="28">
        <f t="shared" si="0"/>
        <v>-15324.423171715491</v>
      </c>
      <c r="E4" s="28">
        <f t="shared" si="0"/>
        <v>-15712.497045141496</v>
      </c>
      <c r="F4" s="28">
        <f t="shared" si="0"/>
        <v>-16119.978061332185</v>
      </c>
      <c r="G4" s="28">
        <f t="shared" si="0"/>
        <v>-16576.445380272366</v>
      </c>
      <c r="H4" s="28">
        <f t="shared" si="0"/>
        <v>-16993.937428637972</v>
      </c>
      <c r="I4" s="28">
        <f t="shared" si="0"/>
        <v>-17330.732776953002</v>
      </c>
      <c r="J4" s="28">
        <f t="shared" si="0"/>
        <v>-17726.82999228144</v>
      </c>
      <c r="K4" s="28">
        <f t="shared" si="0"/>
        <v>-18083.811879782883</v>
      </c>
      <c r="L4" s="28">
        <f t="shared" si="0"/>
        <v>-18246.912243008304</v>
      </c>
      <c r="M4" s="28">
        <f t="shared" si="0"/>
        <v>-18622.675219537065</v>
      </c>
      <c r="N4" s="28">
        <f t="shared" si="0"/>
        <v>-18970.545509132215</v>
      </c>
      <c r="O4" s="28">
        <f t="shared" si="0"/>
        <v>-19211.972607228654</v>
      </c>
      <c r="P4" s="28">
        <f t="shared" si="0"/>
        <v>-19167.317707652004</v>
      </c>
      <c r="Q4" s="28">
        <f t="shared" si="0"/>
        <v>-19931.03367499595</v>
      </c>
      <c r="R4" s="28">
        <f t="shared" si="0"/>
        <v>-19988.149215653782</v>
      </c>
      <c r="S4" s="28">
        <f t="shared" si="0"/>
        <v>-20314.291133794912</v>
      </c>
      <c r="T4" s="28">
        <f t="shared" si="0"/>
        <v>-20552.133600080324</v>
      </c>
      <c r="U4" s="28">
        <f t="shared" si="0"/>
        <v>-20597.472478736134</v>
      </c>
      <c r="V4" s="28">
        <f t="shared" si="0"/>
        <v>-20754.605212665032</v>
      </c>
      <c r="W4" s="28">
        <f t="shared" si="0"/>
        <v>-20758.695141277276</v>
      </c>
      <c r="X4" s="28">
        <f t="shared" si="0"/>
        <v>-21184.012914926039</v>
      </c>
      <c r="Y4" s="28">
        <f t="shared" si="0"/>
        <v>-21476.871329755249</v>
      </c>
      <c r="Z4" s="28">
        <f t="shared" si="0"/>
        <v>-21559.677439294923</v>
      </c>
      <c r="AA4" s="28">
        <f t="shared" si="0"/>
        <v>-21723.894653502219</v>
      </c>
      <c r="AB4" s="28">
        <f t="shared" si="0"/>
        <v>-21878.484366504781</v>
      </c>
      <c r="AC4" s="28">
        <f t="shared" si="0"/>
        <v>-21867.107890891664</v>
      </c>
      <c r="AD4" s="28">
        <f t="shared" si="0"/>
        <v>-21897.404273040993</v>
      </c>
      <c r="AE4" s="28">
        <f t="shared" si="0"/>
        <v>-21902.466636869711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-15013.610135987194</v>
      </c>
      <c r="D297" s="28">
        <f t="shared" si="69"/>
        <v>-15324.423171715491</v>
      </c>
      <c r="E297" s="28">
        <f t="shared" si="69"/>
        <v>-15712.497045141496</v>
      </c>
      <c r="F297" s="28">
        <f t="shared" si="69"/>
        <v>-16119.978061332185</v>
      </c>
      <c r="G297" s="28">
        <f t="shared" si="69"/>
        <v>-16576.445380272366</v>
      </c>
      <c r="H297" s="28">
        <f t="shared" si="69"/>
        <v>-16993.937428637972</v>
      </c>
      <c r="I297" s="28">
        <f t="shared" si="69"/>
        <v>-17330.732776953002</v>
      </c>
      <c r="J297" s="28">
        <f t="shared" si="69"/>
        <v>-17726.82999228144</v>
      </c>
      <c r="K297" s="28">
        <f t="shared" si="69"/>
        <v>-18083.811879782883</v>
      </c>
      <c r="L297" s="28">
        <f t="shared" si="69"/>
        <v>-18246.912243008304</v>
      </c>
      <c r="M297" s="28">
        <f t="shared" si="69"/>
        <v>-18622.675219537065</v>
      </c>
      <c r="N297" s="28">
        <f t="shared" si="69"/>
        <v>-18970.545509132215</v>
      </c>
      <c r="O297" s="28">
        <f t="shared" si="69"/>
        <v>-19211.972607228654</v>
      </c>
      <c r="P297" s="28">
        <f t="shared" si="69"/>
        <v>-19167.317707652004</v>
      </c>
      <c r="Q297" s="28">
        <f t="shared" si="69"/>
        <v>-19931.03367499595</v>
      </c>
      <c r="R297" s="28">
        <f t="shared" si="69"/>
        <v>-19988.149215653782</v>
      </c>
      <c r="S297" s="28">
        <f t="shared" si="69"/>
        <v>-20314.291133794912</v>
      </c>
      <c r="T297" s="28">
        <f t="shared" si="69"/>
        <v>-20552.133600080324</v>
      </c>
      <c r="U297" s="28">
        <f t="shared" si="69"/>
        <v>-20597.472478736134</v>
      </c>
      <c r="V297" s="28">
        <f t="shared" si="69"/>
        <v>-20754.605212665032</v>
      </c>
      <c r="W297" s="28">
        <f t="shared" si="69"/>
        <v>-20758.695141277276</v>
      </c>
      <c r="X297" s="28">
        <f t="shared" si="69"/>
        <v>-21184.012914926039</v>
      </c>
      <c r="Y297" s="28">
        <f t="shared" si="69"/>
        <v>-21476.871329755249</v>
      </c>
      <c r="Z297" s="28">
        <f t="shared" si="69"/>
        <v>-21559.677439294923</v>
      </c>
      <c r="AA297" s="28">
        <f t="shared" si="69"/>
        <v>-21723.894653502219</v>
      </c>
      <c r="AB297" s="28">
        <f t="shared" si="69"/>
        <v>-21878.484366504781</v>
      </c>
      <c r="AC297" s="28">
        <f t="shared" si="69"/>
        <v>-21867.107890891664</v>
      </c>
      <c r="AD297" s="28">
        <f t="shared" si="69"/>
        <v>-21897.404273040993</v>
      </c>
      <c r="AE297" s="28">
        <f t="shared" si="69"/>
        <v>-21902.466636869711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-14903.460904988258</v>
      </c>
      <c r="D298" s="21">
        <f t="shared" si="70"/>
        <v>-15227.553292639161</v>
      </c>
      <c r="E298" s="21">
        <f t="shared" si="70"/>
        <v>-15632.53391505024</v>
      </c>
      <c r="F298" s="21">
        <f t="shared" si="70"/>
        <v>-16028.479468280526</v>
      </c>
      <c r="G298" s="21">
        <f t="shared" si="70"/>
        <v>-16480.707240868152</v>
      </c>
      <c r="H298" s="21">
        <f t="shared" si="70"/>
        <v>-16834.039650733695</v>
      </c>
      <c r="I298" s="21">
        <f t="shared" si="70"/>
        <v>-17189.588996235438</v>
      </c>
      <c r="J298" s="21">
        <f t="shared" si="70"/>
        <v>-17535.373492173439</v>
      </c>
      <c r="K298" s="21">
        <f t="shared" si="70"/>
        <v>-17940.424362769238</v>
      </c>
      <c r="L298" s="21">
        <f t="shared" si="70"/>
        <v>-18115.273716432166</v>
      </c>
      <c r="M298" s="21">
        <f t="shared" si="70"/>
        <v>-18465.311050217526</v>
      </c>
      <c r="N298" s="21">
        <f t="shared" si="70"/>
        <v>-18787.711821650249</v>
      </c>
      <c r="O298" s="21">
        <f t="shared" si="70"/>
        <v>-19042.291748342119</v>
      </c>
      <c r="P298" s="21">
        <f t="shared" si="70"/>
        <v>-19015.807849668021</v>
      </c>
      <c r="Q298" s="21">
        <f t="shared" si="70"/>
        <v>-19635.823458500679</v>
      </c>
      <c r="R298" s="21">
        <f t="shared" si="70"/>
        <v>-19727.012873042804</v>
      </c>
      <c r="S298" s="21">
        <f t="shared" si="70"/>
        <v>-20034.110618464656</v>
      </c>
      <c r="T298" s="21">
        <f t="shared" si="70"/>
        <v>-20341.18039975037</v>
      </c>
      <c r="U298" s="21">
        <f t="shared" si="70"/>
        <v>-20329.569088537071</v>
      </c>
      <c r="V298" s="21">
        <f t="shared" si="70"/>
        <v>-20489.347249833751</v>
      </c>
      <c r="W298" s="21">
        <f t="shared" si="70"/>
        <v>-20518.125039827344</v>
      </c>
      <c r="X298" s="21">
        <f t="shared" si="70"/>
        <v>-20973.193112915986</v>
      </c>
      <c r="Y298" s="21">
        <f t="shared" si="70"/>
        <v>-21263.714613471442</v>
      </c>
      <c r="Z298" s="21">
        <f t="shared" si="70"/>
        <v>-21393.865596313473</v>
      </c>
      <c r="AA298" s="21">
        <f t="shared" si="70"/>
        <v>-21491.004184014622</v>
      </c>
      <c r="AB298" s="21">
        <f t="shared" si="70"/>
        <v>-21607.351321357601</v>
      </c>
      <c r="AC298" s="21">
        <f t="shared" si="70"/>
        <v>-21551.98915936007</v>
      </c>
      <c r="AD298" s="21">
        <f t="shared" si="70"/>
        <v>-21562.976916863983</v>
      </c>
      <c r="AE298" s="21">
        <f t="shared" si="70"/>
        <v>-21497.046978387207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-14530.745098906045</v>
      </c>
      <c r="D299" s="21">
        <f t="shared" si="71"/>
        <v>-14745.404939040331</v>
      </c>
      <c r="E299" s="21">
        <f t="shared" si="71"/>
        <v>-15012.329692216792</v>
      </c>
      <c r="F299" s="21">
        <f t="shared" si="71"/>
        <v>-15260.773355671654</v>
      </c>
      <c r="G299" s="21">
        <f t="shared" si="71"/>
        <v>-15541.2755487541</v>
      </c>
      <c r="H299" s="21">
        <f t="shared" si="71"/>
        <v>-15833.641045198779</v>
      </c>
      <c r="I299" s="21">
        <f t="shared" si="71"/>
        <v>-16112.374065233054</v>
      </c>
      <c r="J299" s="21">
        <f t="shared" si="71"/>
        <v>-16368.228990756092</v>
      </c>
      <c r="K299" s="21">
        <f t="shared" si="71"/>
        <v>-16633.920761343557</v>
      </c>
      <c r="L299" s="21">
        <f t="shared" si="71"/>
        <v>-16873.504404457984</v>
      </c>
      <c r="M299" s="21">
        <f t="shared" si="71"/>
        <v>-17130.5566806893</v>
      </c>
      <c r="N299" s="21">
        <f t="shared" si="71"/>
        <v>-17389.845791053311</v>
      </c>
      <c r="O299" s="21">
        <f t="shared" si="71"/>
        <v>-17624.278028297838</v>
      </c>
      <c r="P299" s="21">
        <f t="shared" si="71"/>
        <v>-17665.28898506</v>
      </c>
      <c r="Q299" s="21">
        <f t="shared" si="71"/>
        <v>-17847.599038330365</v>
      </c>
      <c r="R299" s="21">
        <f t="shared" si="71"/>
        <v>-17864.880116965825</v>
      </c>
      <c r="S299" s="21">
        <f t="shared" si="71"/>
        <v>-17978.590433043766</v>
      </c>
      <c r="T299" s="21">
        <f t="shared" si="71"/>
        <v>-18078.325632183754</v>
      </c>
      <c r="U299" s="21">
        <f t="shared" si="71"/>
        <v>-18139.572044177286</v>
      </c>
      <c r="V299" s="21">
        <f t="shared" si="71"/>
        <v>-18239.44387916676</v>
      </c>
      <c r="W299" s="21">
        <f t="shared" si="71"/>
        <v>-18341.444139135798</v>
      </c>
      <c r="X299" s="21">
        <f t="shared" si="71"/>
        <v>-18564.662009139651</v>
      </c>
      <c r="Y299" s="21">
        <f t="shared" si="71"/>
        <v>-18792.532570181585</v>
      </c>
      <c r="Z299" s="21">
        <f t="shared" si="71"/>
        <v>-19002.434608302323</v>
      </c>
      <c r="AA299" s="21">
        <f t="shared" si="71"/>
        <v>-19229.181334590881</v>
      </c>
      <c r="AB299" s="21">
        <f t="shared" si="71"/>
        <v>-19363.600669804055</v>
      </c>
      <c r="AC299" s="21">
        <f>+AC300+AC349+AC364</f>
        <v>-19480.225744752632</v>
      </c>
      <c r="AD299" s="21">
        <f t="shared" si="71"/>
        <v>-19600.506331508306</v>
      </c>
      <c r="AE299" s="21">
        <f t="shared" si="71"/>
        <v>-19747.18035644733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-14458.574123121638</v>
      </c>
      <c r="D300" s="21">
        <f t="shared" si="72"/>
        <v>-14652.073736119744</v>
      </c>
      <c r="E300" s="21">
        <f t="shared" si="72"/>
        <v>-14892.290870338387</v>
      </c>
      <c r="F300" s="21">
        <f t="shared" si="72"/>
        <v>-15112.194310560237</v>
      </c>
      <c r="G300" s="21">
        <f t="shared" si="72"/>
        <v>-15359.462459354569</v>
      </c>
      <c r="H300" s="21">
        <f t="shared" si="72"/>
        <v>-15640.057770141997</v>
      </c>
      <c r="I300" s="21">
        <f t="shared" si="72"/>
        <v>-15903.947834853143</v>
      </c>
      <c r="J300" s="21">
        <f t="shared" si="72"/>
        <v>-16142.419639523079</v>
      </c>
      <c r="K300" s="21">
        <f t="shared" si="72"/>
        <v>-16381.149032144354</v>
      </c>
      <c r="L300" s="21">
        <f t="shared" si="72"/>
        <v>-16633.321358414407</v>
      </c>
      <c r="M300" s="21">
        <f t="shared" si="72"/>
        <v>-16872.398043051679</v>
      </c>
      <c r="N300" s="21">
        <f t="shared" si="72"/>
        <v>-17119.501068145448</v>
      </c>
      <c r="O300" s="21">
        <f t="shared" si="72"/>
        <v>-17346.889194414998</v>
      </c>
      <c r="P300" s="21">
        <f t="shared" si="72"/>
        <v>-17398.574934558113</v>
      </c>
      <c r="Q300" s="21">
        <f t="shared" si="72"/>
        <v>-17491.204636666196</v>
      </c>
      <c r="R300" s="21">
        <f t="shared" si="72"/>
        <v>-17491.002920624102</v>
      </c>
      <c r="S300" s="21">
        <f t="shared" si="72"/>
        <v>-17563.117021731126</v>
      </c>
      <c r="T300" s="21">
        <f t="shared" si="72"/>
        <v>-17618.215166064943</v>
      </c>
      <c r="U300" s="21">
        <f t="shared" si="72"/>
        <v>-17685.900684316795</v>
      </c>
      <c r="V300" s="21">
        <f t="shared" si="72"/>
        <v>-17765.518824025978</v>
      </c>
      <c r="W300" s="21">
        <f t="shared" si="72"/>
        <v>-17873.800956703864</v>
      </c>
      <c r="X300" s="21">
        <f t="shared" si="72"/>
        <v>-18036.69381866579</v>
      </c>
      <c r="Y300" s="21">
        <f t="shared" si="72"/>
        <v>-18240.14672223687</v>
      </c>
      <c r="Z300" s="21">
        <f t="shared" si="72"/>
        <v>-18457.631162327234</v>
      </c>
      <c r="AA300" s="21">
        <f t="shared" si="72"/>
        <v>-18708.355887042533</v>
      </c>
      <c r="AB300" s="21">
        <f t="shared" si="72"/>
        <v>-18840.65108130519</v>
      </c>
      <c r="AC300" s="21">
        <f t="shared" si="72"/>
        <v>-18991.048731117207</v>
      </c>
      <c r="AD300" s="21">
        <f t="shared" si="72"/>
        <v>-19129.868406627393</v>
      </c>
      <c r="AE300" s="21">
        <f t="shared" si="72"/>
        <v>-19320.300143684875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-14437.309940487719</v>
      </c>
      <c r="D301" s="21">
        <f t="shared" si="73"/>
        <v>-14625.560740831315</v>
      </c>
      <c r="E301" s="21">
        <f t="shared" si="73"/>
        <v>-14859.968360594374</v>
      </c>
      <c r="F301" s="21">
        <f t="shared" si="73"/>
        <v>-15074.198718808231</v>
      </c>
      <c r="G301" s="21">
        <f t="shared" si="73"/>
        <v>-15310.944725626005</v>
      </c>
      <c r="H301" s="21">
        <f t="shared" si="73"/>
        <v>-15570.027600458783</v>
      </c>
      <c r="I301" s="21">
        <f t="shared" si="73"/>
        <v>-15805.799621084876</v>
      </c>
      <c r="J301" s="21">
        <f t="shared" si="73"/>
        <v>-16019.970007420852</v>
      </c>
      <c r="K301" s="21">
        <f t="shared" si="73"/>
        <v>-16238.519248946126</v>
      </c>
      <c r="L301" s="21">
        <f t="shared" si="73"/>
        <v>-16477.069823253041</v>
      </c>
      <c r="M301" s="21">
        <f t="shared" si="73"/>
        <v>-16670.387873539003</v>
      </c>
      <c r="N301" s="21">
        <f t="shared" si="73"/>
        <v>-16900.648042105287</v>
      </c>
      <c r="O301" s="21">
        <f t="shared" si="73"/>
        <v>-17056.606041881234</v>
      </c>
      <c r="P301" s="21">
        <f t="shared" si="73"/>
        <v>-17155.90636387371</v>
      </c>
      <c r="Q301" s="21">
        <f t="shared" si="73"/>
        <v>-17218.989952598411</v>
      </c>
      <c r="R301" s="21">
        <f t="shared" si="73"/>
        <v>-17264.393636791479</v>
      </c>
      <c r="S301" s="21">
        <f t="shared" si="73"/>
        <v>-17301.277840301726</v>
      </c>
      <c r="T301" s="21">
        <f t="shared" si="73"/>
        <v>-17325.073670941329</v>
      </c>
      <c r="U301" s="21">
        <f t="shared" si="73"/>
        <v>-17360.043389240702</v>
      </c>
      <c r="V301" s="21">
        <f t="shared" si="73"/>
        <v>-17386.896359719183</v>
      </c>
      <c r="W301" s="21">
        <f t="shared" si="73"/>
        <v>-17409.901352066368</v>
      </c>
      <c r="X301" s="21">
        <f t="shared" si="73"/>
        <v>-17439.078557130724</v>
      </c>
      <c r="Y301" s="21">
        <f t="shared" si="73"/>
        <v>-17474.089436039245</v>
      </c>
      <c r="Z301" s="21">
        <f t="shared" si="73"/>
        <v>-17511.981512126487</v>
      </c>
      <c r="AA301" s="21">
        <f t="shared" si="73"/>
        <v>-17549.356178430855</v>
      </c>
      <c r="AB301" s="21">
        <f t="shared" si="73"/>
        <v>-17589.504138774733</v>
      </c>
      <c r="AC301" s="21">
        <f t="shared" si="73"/>
        <v>-17623.123904983513</v>
      </c>
      <c r="AD301" s="21">
        <f t="shared" si="73"/>
        <v>-17655.632422894047</v>
      </c>
      <c r="AE301" s="21">
        <f t="shared" si="73"/>
        <v>-17683.433823734093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-10986.453429645251</v>
      </c>
      <c r="D302" s="21">
        <f t="shared" si="74"/>
        <v>-11038.402838699945</v>
      </c>
      <c r="E302" s="21">
        <f t="shared" si="74"/>
        <v>-11091.382549079692</v>
      </c>
      <c r="F302" s="21">
        <f t="shared" si="74"/>
        <v>-11145.187171490565</v>
      </c>
      <c r="G302" s="21">
        <f t="shared" si="74"/>
        <v>-11200.566880128277</v>
      </c>
      <c r="H302" s="21">
        <f t="shared" si="74"/>
        <v>-11251.534133319714</v>
      </c>
      <c r="I302" s="21">
        <f t="shared" si="74"/>
        <v>-11304.036253628803</v>
      </c>
      <c r="J302" s="21">
        <f t="shared" si="74"/>
        <v>-11354.643301831529</v>
      </c>
      <c r="K302" s="21">
        <f t="shared" si="74"/>
        <v>-11398.422812877066</v>
      </c>
      <c r="L302" s="21">
        <f t="shared" si="74"/>
        <v>-11437.849540629697</v>
      </c>
      <c r="M302" s="21">
        <f t="shared" si="74"/>
        <v>-11469.291893457843</v>
      </c>
      <c r="N302" s="21">
        <f t="shared" si="74"/>
        <v>-11493.76738783102</v>
      </c>
      <c r="O302" s="21">
        <f t="shared" si="74"/>
        <v>-11510.762779724317</v>
      </c>
      <c r="P302" s="21">
        <f t="shared" si="74"/>
        <v>-11518.042858230525</v>
      </c>
      <c r="Q302" s="21">
        <f t="shared" si="74"/>
        <v>-11516.815911206579</v>
      </c>
      <c r="R302" s="21">
        <f t="shared" si="74"/>
        <v>-11508.127458308649</v>
      </c>
      <c r="S302" s="21">
        <f t="shared" si="74"/>
        <v>-11499.490696666358</v>
      </c>
      <c r="T302" s="21">
        <f t="shared" si="74"/>
        <v>-11489.706714092445</v>
      </c>
      <c r="U302" s="21">
        <f t="shared" si="74"/>
        <v>-11479.765498150802</v>
      </c>
      <c r="V302" s="21">
        <f t="shared" si="74"/>
        <v>-11469.342216393899</v>
      </c>
      <c r="W302" s="21">
        <f t="shared" si="74"/>
        <v>-11459.061367132017</v>
      </c>
      <c r="X302" s="21">
        <f t="shared" si="74"/>
        <v>-11448.005478870458</v>
      </c>
      <c r="Y302" s="21">
        <f t="shared" si="74"/>
        <v>-11436.009391028347</v>
      </c>
      <c r="Z302" s="21">
        <f t="shared" si="74"/>
        <v>-11423.543679441165</v>
      </c>
      <c r="AA302" s="21">
        <f t="shared" si="74"/>
        <v>-11411.070564202439</v>
      </c>
      <c r="AB302" s="21">
        <f t="shared" si="74"/>
        <v>-11398.388027500985</v>
      </c>
      <c r="AC302" s="21">
        <f t="shared" si="74"/>
        <v>-11385.796949680076</v>
      </c>
      <c r="AD302" s="21">
        <f t="shared" si="74"/>
        <v>-11372.965305661539</v>
      </c>
      <c r="AE302" s="21">
        <f t="shared" si="74"/>
        <v>-11359.113997165092</v>
      </c>
    </row>
    <row r="303" spans="1:31" x14ac:dyDescent="0.2">
      <c r="A303" s="9" t="s">
        <v>559</v>
      </c>
      <c r="B303" s="4" t="s">
        <v>560</v>
      </c>
      <c r="C303" s="35">
        <v>-25.951981398033791</v>
      </c>
      <c r="D303" s="35">
        <v>-25.943952206316123</v>
      </c>
      <c r="E303" s="35">
        <v>-25.923930890746785</v>
      </c>
      <c r="F303" s="35">
        <v>-25.902815359431113</v>
      </c>
      <c r="G303" s="35">
        <v>-25.879816768043259</v>
      </c>
      <c r="H303" s="35">
        <v>-25.860374893205218</v>
      </c>
      <c r="I303" s="35">
        <v>-25.839444400200353</v>
      </c>
      <c r="J303" s="35">
        <v>-25.824959173805528</v>
      </c>
      <c r="K303" s="35">
        <v>-25.800224116369456</v>
      </c>
      <c r="L303" s="35">
        <v>-25.785291948023424</v>
      </c>
      <c r="M303" s="35">
        <v>-25.765720686848557</v>
      </c>
      <c r="N303" s="35">
        <v>-25.748972215799064</v>
      </c>
      <c r="O303" s="35">
        <v>-25.723770885837979</v>
      </c>
      <c r="P303" s="35">
        <v>-25.701050411806733</v>
      </c>
      <c r="Q303" s="35">
        <v>-25.67363984965311</v>
      </c>
      <c r="R303" s="35">
        <v>-25.652931459314821</v>
      </c>
      <c r="S303" s="35">
        <v>-25.632704443997767</v>
      </c>
      <c r="T303" s="35">
        <v>-25.613881332913465</v>
      </c>
      <c r="U303" s="35">
        <v>-25.593473931486802</v>
      </c>
      <c r="V303" s="35">
        <v>-25.57437359913239</v>
      </c>
      <c r="W303" s="35">
        <v>-25.551913845477916</v>
      </c>
      <c r="X303" s="35">
        <v>-25.529476524074585</v>
      </c>
      <c r="Y303" s="35">
        <v>-25.511851561205479</v>
      </c>
      <c r="Z303" s="35">
        <v>-25.499656916176249</v>
      </c>
      <c r="AA303" s="35">
        <v>-25.483571020758628</v>
      </c>
      <c r="AB303" s="35">
        <v>-25.470668932929442</v>
      </c>
      <c r="AC303" s="35">
        <v>-25.462003209948815</v>
      </c>
      <c r="AD303" s="35">
        <v>-25.448343108482977</v>
      </c>
      <c r="AE303" s="35">
        <v>-25.428211543390923</v>
      </c>
    </row>
    <row r="304" spans="1:31" x14ac:dyDescent="0.2">
      <c r="A304" s="9" t="s">
        <v>561</v>
      </c>
      <c r="B304" s="4" t="s">
        <v>745</v>
      </c>
      <c r="C304" s="35">
        <v>-96.142117143382436</v>
      </c>
      <c r="D304" s="35">
        <v>-96.142117143382436</v>
      </c>
      <c r="E304" s="35">
        <v>-96.142117143382436</v>
      </c>
      <c r="F304" s="35">
        <v>-96.142117143382436</v>
      </c>
      <c r="G304" s="35">
        <v>-96.142117143382436</v>
      </c>
      <c r="H304" s="35">
        <v>-96.142117143382436</v>
      </c>
      <c r="I304" s="35">
        <v>-96.142117143382436</v>
      </c>
      <c r="J304" s="35">
        <v>-96.142117143382436</v>
      </c>
      <c r="K304" s="35">
        <v>-96.142117143382436</v>
      </c>
      <c r="L304" s="35">
        <v>-96.142117143382436</v>
      </c>
      <c r="M304" s="35">
        <v>-96.142117143382436</v>
      </c>
      <c r="N304" s="35">
        <v>-96.142117143382436</v>
      </c>
      <c r="O304" s="35">
        <v>-96.142117143382436</v>
      </c>
      <c r="P304" s="35">
        <v>-96.142117143382436</v>
      </c>
      <c r="Q304" s="35">
        <v>-96.142117143382436</v>
      </c>
      <c r="R304" s="35">
        <v>-96.142117143382436</v>
      </c>
      <c r="S304" s="35">
        <v>-96.142117143382436</v>
      </c>
      <c r="T304" s="35">
        <v>-96.142117143382436</v>
      </c>
      <c r="U304" s="35">
        <v>-96.142117143382436</v>
      </c>
      <c r="V304" s="35">
        <v>-96.142117143382436</v>
      </c>
      <c r="W304" s="35">
        <v>-96.142117143382436</v>
      </c>
      <c r="X304" s="35">
        <v>-96.142117143382436</v>
      </c>
      <c r="Y304" s="35">
        <v>-96.142117143382436</v>
      </c>
      <c r="Z304" s="35">
        <v>-96.142117143382436</v>
      </c>
      <c r="AA304" s="35">
        <v>-96.142117143382436</v>
      </c>
      <c r="AB304" s="35">
        <v>-96.142117143382436</v>
      </c>
      <c r="AC304" s="35">
        <v>-96.142117143382436</v>
      </c>
      <c r="AD304" s="35">
        <v>-96.142117143382393</v>
      </c>
      <c r="AE304" s="35">
        <v>-96.142117143382393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-179.10855020738342</v>
      </c>
      <c r="D306" s="35">
        <v>-179.10855020738342</v>
      </c>
      <c r="E306" s="35">
        <v>-179.10855020738342</v>
      </c>
      <c r="F306" s="35">
        <v>-179.10855020738342</v>
      </c>
      <c r="G306" s="35">
        <v>-179.10855020738342</v>
      </c>
      <c r="H306" s="35">
        <v>-179.10855020738342</v>
      </c>
      <c r="I306" s="35">
        <v>-179.10855020738342</v>
      </c>
      <c r="J306" s="35">
        <v>-179.10855020738342</v>
      </c>
      <c r="K306" s="35">
        <v>-179.10855020738342</v>
      </c>
      <c r="L306" s="35">
        <v>-179.10855020738342</v>
      </c>
      <c r="M306" s="35">
        <v>-179.10855020738342</v>
      </c>
      <c r="N306" s="35">
        <v>-179.10855020738342</v>
      </c>
      <c r="O306" s="35">
        <v>-179.10855020738342</v>
      </c>
      <c r="P306" s="35">
        <v>-179.10855020738342</v>
      </c>
      <c r="Q306" s="35">
        <v>-179.10855020738342</v>
      </c>
      <c r="R306" s="35">
        <v>-179.10855020738342</v>
      </c>
      <c r="S306" s="35">
        <v>-179.10855020738342</v>
      </c>
      <c r="T306" s="35">
        <v>-179.10855020738342</v>
      </c>
      <c r="U306" s="35">
        <v>-179.10855020738342</v>
      </c>
      <c r="V306" s="35">
        <v>-179.10855020738342</v>
      </c>
      <c r="W306" s="35">
        <v>-179.10855020738342</v>
      </c>
      <c r="X306" s="35">
        <v>-179.10855020738342</v>
      </c>
      <c r="Y306" s="35">
        <v>-179.10855020738342</v>
      </c>
      <c r="Z306" s="35">
        <v>-179.10855020738342</v>
      </c>
      <c r="AA306" s="35">
        <v>-179.10855020738342</v>
      </c>
      <c r="AB306" s="35">
        <v>-179.10855020738342</v>
      </c>
      <c r="AC306" s="35">
        <v>-179.10855020738342</v>
      </c>
      <c r="AD306" s="35">
        <v>-179.10855020738342</v>
      </c>
      <c r="AE306" s="35">
        <v>-179.10855020738342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-666.79458986797056</v>
      </c>
      <c r="D308" s="35">
        <v>-669.24737809038561</v>
      </c>
      <c r="E308" s="35">
        <v>-671.83276406193136</v>
      </c>
      <c r="F308" s="35">
        <v>-675.06900611120955</v>
      </c>
      <c r="G308" s="35">
        <v>-679.39370963651766</v>
      </c>
      <c r="H308" s="35">
        <v>-681.9479875115353</v>
      </c>
      <c r="I308" s="35">
        <v>-685.00153725130394</v>
      </c>
      <c r="J308" s="35">
        <v>-687.62494466204737</v>
      </c>
      <c r="K308" s="35">
        <v>-689.61117143827755</v>
      </c>
      <c r="L308" s="35">
        <v>-691.35066702964843</v>
      </c>
      <c r="M308" s="35">
        <v>-692.40717631728444</v>
      </c>
      <c r="N308" s="35">
        <v>-693.21774661656104</v>
      </c>
      <c r="O308" s="35">
        <v>-693.43516818025216</v>
      </c>
      <c r="P308" s="35">
        <v>-692.93023731605786</v>
      </c>
      <c r="Q308" s="35">
        <v>-691.88478350511593</v>
      </c>
      <c r="R308" s="35">
        <v>-690.42146800738567</v>
      </c>
      <c r="S308" s="35">
        <v>-689.03296121357619</v>
      </c>
      <c r="T308" s="35">
        <v>-687.53748204788201</v>
      </c>
      <c r="U308" s="35">
        <v>-686.19126642952472</v>
      </c>
      <c r="V308" s="35">
        <v>-684.74016553925867</v>
      </c>
      <c r="W308" s="35">
        <v>-683.20842615354286</v>
      </c>
      <c r="X308" s="35">
        <v>-681.7091173762177</v>
      </c>
      <c r="Y308" s="35">
        <v>-680.27796859916862</v>
      </c>
      <c r="Z308" s="35">
        <v>-678.74114954713434</v>
      </c>
      <c r="AA308" s="35">
        <v>-677.10259156970415</v>
      </c>
      <c r="AB308" s="35">
        <v>-675.48099663695189</v>
      </c>
      <c r="AC308" s="35">
        <v>-673.81840587550835</v>
      </c>
      <c r="AD308" s="35">
        <v>-672.27369601936869</v>
      </c>
      <c r="AE308" s="35">
        <v>-670.72679797924661</v>
      </c>
    </row>
    <row r="309" spans="1:31" x14ac:dyDescent="0.2">
      <c r="A309" s="9" t="s">
        <v>567</v>
      </c>
      <c r="B309" s="4" t="s">
        <v>747</v>
      </c>
      <c r="C309" s="35">
        <v>-132.53489822876733</v>
      </c>
      <c r="D309" s="35">
        <v>-133.32994745056396</v>
      </c>
      <c r="E309" s="35">
        <v>-134.15767660197855</v>
      </c>
      <c r="F309" s="35">
        <v>-135.00383963647221</v>
      </c>
      <c r="G309" s="35">
        <v>-135.87418442903521</v>
      </c>
      <c r="H309" s="35">
        <v>-136.80623776873449</v>
      </c>
      <c r="I309" s="35">
        <v>-137.76697708106511</v>
      </c>
      <c r="J309" s="35">
        <v>-138.59432273911636</v>
      </c>
      <c r="K309" s="35">
        <v>-139.48519500763302</v>
      </c>
      <c r="L309" s="35">
        <v>-140.37925611354632</v>
      </c>
      <c r="M309" s="35">
        <v>-141.34964080219973</v>
      </c>
      <c r="N309" s="35">
        <v>-142.38652638519878</v>
      </c>
      <c r="O309" s="35">
        <v>-143.40359463253856</v>
      </c>
      <c r="P309" s="35">
        <v>-144.50886200836868</v>
      </c>
      <c r="Q309" s="35">
        <v>-145.39811707997293</v>
      </c>
      <c r="R309" s="35">
        <v>-145.35757465835778</v>
      </c>
      <c r="S309" s="35">
        <v>-145.32014825262613</v>
      </c>
      <c r="T309" s="35">
        <v>-145.2835892451219</v>
      </c>
      <c r="U309" s="35">
        <v>-145.22636866945919</v>
      </c>
      <c r="V309" s="35">
        <v>-145.17309159146552</v>
      </c>
      <c r="W309" s="35">
        <v>-145.1059246441761</v>
      </c>
      <c r="X309" s="35">
        <v>-145.14806728850175</v>
      </c>
      <c r="Y309" s="35">
        <v>-145.05951898470303</v>
      </c>
      <c r="Z309" s="35">
        <v>-144.85974271572357</v>
      </c>
      <c r="AA309" s="35">
        <v>-144.81681127004859</v>
      </c>
      <c r="AB309" s="35">
        <v>-144.71539696637393</v>
      </c>
      <c r="AC309" s="35">
        <v>-144.55156454712736</v>
      </c>
      <c r="AD309" s="35">
        <v>-144.49099327746157</v>
      </c>
      <c r="AE309" s="35">
        <v>-144.30305978810028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-2766.3705615627482</v>
      </c>
      <c r="D311" s="35">
        <v>-2788.4471344726708</v>
      </c>
      <c r="E311" s="35">
        <v>-2811.4786522627078</v>
      </c>
      <c r="F311" s="35">
        <v>-2834.9555111178606</v>
      </c>
      <c r="G311" s="35">
        <v>-2857.2197411728507</v>
      </c>
      <c r="H311" s="35">
        <v>-2879.1145583040334</v>
      </c>
      <c r="I311" s="35">
        <v>-2901.1686546846504</v>
      </c>
      <c r="J311" s="35">
        <v>-2922.6315320059316</v>
      </c>
      <c r="K311" s="35">
        <v>-2940.2287657518596</v>
      </c>
      <c r="L311" s="35">
        <v>-2955.4020435477805</v>
      </c>
      <c r="M311" s="35">
        <v>-2966.5346147700166</v>
      </c>
      <c r="N311" s="35">
        <v>-2974.8139621710402</v>
      </c>
      <c r="O311" s="35">
        <v>-2979.0458176426878</v>
      </c>
      <c r="P311" s="35">
        <v>-2979.3134001790904</v>
      </c>
      <c r="Q311" s="35">
        <v>-2975.3424801706828</v>
      </c>
      <c r="R311" s="35">
        <v>-2968.4465351747358</v>
      </c>
      <c r="S311" s="35">
        <v>-2961.7520889183756</v>
      </c>
      <c r="T311" s="35">
        <v>-2954.5092877998104</v>
      </c>
      <c r="U311" s="35">
        <v>-2947.1403589762235</v>
      </c>
      <c r="V311" s="35">
        <v>-2939.7016412849648</v>
      </c>
      <c r="W311" s="35">
        <v>-2932.5657925321661</v>
      </c>
      <c r="X311" s="35">
        <v>-2924.878803611758</v>
      </c>
      <c r="Y311" s="35">
        <v>-2916.7167887230876</v>
      </c>
      <c r="Z311" s="35">
        <v>-2908.5973671577131</v>
      </c>
      <c r="AA311" s="35">
        <v>-2900.5680668800237</v>
      </c>
      <c r="AB311" s="35">
        <v>-2892.8861106569011</v>
      </c>
      <c r="AC311" s="35">
        <v>-2885.4280771465051</v>
      </c>
      <c r="AD311" s="35">
        <v>-2877.8331472043305</v>
      </c>
      <c r="AE311" s="35">
        <v>-2869.5877050434142</v>
      </c>
    </row>
    <row r="312" spans="1:31" x14ac:dyDescent="0.2">
      <c r="A312" s="9" t="s">
        <v>571</v>
      </c>
      <c r="B312" s="4" t="s">
        <v>750</v>
      </c>
      <c r="C312" s="35">
        <v>-1128.2279486135117</v>
      </c>
      <c r="D312" s="35">
        <v>-1131.8768690001127</v>
      </c>
      <c r="E312" s="35">
        <v>-1135.9316741598091</v>
      </c>
      <c r="F312" s="35">
        <v>-1139.736750517812</v>
      </c>
      <c r="G312" s="35">
        <v>-1144.1632022583178</v>
      </c>
      <c r="H312" s="35">
        <v>-1148.3640708094965</v>
      </c>
      <c r="I312" s="35">
        <v>-1152.5742947746453</v>
      </c>
      <c r="J312" s="35">
        <v>-1156.9147604096408</v>
      </c>
      <c r="K312" s="35">
        <v>-1161.1276823266514</v>
      </c>
      <c r="L312" s="35">
        <v>-1164.9187510658235</v>
      </c>
      <c r="M312" s="35">
        <v>-1169.2237257959041</v>
      </c>
      <c r="N312" s="35">
        <v>-1172.7942805282323</v>
      </c>
      <c r="O312" s="35">
        <v>-1176.6776463934723</v>
      </c>
      <c r="P312" s="35">
        <v>-1180.0658252629491</v>
      </c>
      <c r="Q312" s="35">
        <v>-1183.4816990107927</v>
      </c>
      <c r="R312" s="35">
        <v>-1185.7748024793343</v>
      </c>
      <c r="S312" s="35">
        <v>-1188.0234656055511</v>
      </c>
      <c r="T312" s="35">
        <v>-1189.9181466943858</v>
      </c>
      <c r="U312" s="35">
        <v>-1191.4576925616989</v>
      </c>
      <c r="V312" s="35">
        <v>-1192.7777232118506</v>
      </c>
      <c r="W312" s="35">
        <v>-1193.9929483202454</v>
      </c>
      <c r="X312" s="35">
        <v>-1194.7307533710655</v>
      </c>
      <c r="Y312" s="35">
        <v>-1195.2037562573796</v>
      </c>
      <c r="Z312" s="35">
        <v>-1195.4262046806582</v>
      </c>
      <c r="AA312" s="35">
        <v>-1195.4959384696649</v>
      </c>
      <c r="AB312" s="35">
        <v>-1195.1495958270291</v>
      </c>
      <c r="AC312" s="35">
        <v>-1194.6047847797524</v>
      </c>
      <c r="AD312" s="35">
        <v>-1193.6979219740788</v>
      </c>
      <c r="AE312" s="35">
        <v>-1192.6209652555658</v>
      </c>
    </row>
    <row r="313" spans="1:31" x14ac:dyDescent="0.2">
      <c r="A313" s="9" t="s">
        <v>573</v>
      </c>
      <c r="B313" s="4" t="s">
        <v>574</v>
      </c>
      <c r="C313" s="35">
        <v>-1.639717988221612</v>
      </c>
      <c r="D313" s="35">
        <v>-1.6505816097038073</v>
      </c>
      <c r="E313" s="35">
        <v>-1.6540589890158932</v>
      </c>
      <c r="F313" s="35">
        <v>-1.6573340981735627</v>
      </c>
      <c r="G313" s="35">
        <v>-1.6503742531858723</v>
      </c>
      <c r="H313" s="35">
        <v>-1.6535154848350528</v>
      </c>
      <c r="I313" s="35">
        <v>-1.6483611918414616</v>
      </c>
      <c r="J313" s="35">
        <v>-1.6529410838760588</v>
      </c>
      <c r="K313" s="35">
        <v>-1.6557891007094721</v>
      </c>
      <c r="L313" s="35">
        <v>-1.6595671209908198</v>
      </c>
      <c r="M313" s="35">
        <v>-1.6719811415113555</v>
      </c>
      <c r="N313" s="35">
        <v>-1.6798485318675798</v>
      </c>
      <c r="O313" s="35">
        <v>-1.6991824798573363</v>
      </c>
      <c r="P313" s="35">
        <v>-1.7053748871732741</v>
      </c>
      <c r="Q313" s="35">
        <v>-1.7113858348762192</v>
      </c>
      <c r="R313" s="35">
        <v>-1.7204108338905144</v>
      </c>
      <c r="S313" s="35">
        <v>-1.7287675287108337</v>
      </c>
      <c r="T313" s="35">
        <v>-1.7409068869709832</v>
      </c>
      <c r="U313" s="35">
        <v>-1.7540656913121186</v>
      </c>
      <c r="V313" s="35">
        <v>-1.7668157126283264</v>
      </c>
      <c r="W313" s="35">
        <v>-1.7845745187267941</v>
      </c>
      <c r="X313" s="35">
        <v>-1.7978590386614441</v>
      </c>
      <c r="Y313" s="35">
        <v>-1.8050006674563186</v>
      </c>
      <c r="Z313" s="35">
        <v>-1.816785540221536</v>
      </c>
      <c r="AA313" s="35">
        <v>-1.819796590809746</v>
      </c>
      <c r="AB313" s="35">
        <v>-1.8262647710433091</v>
      </c>
      <c r="AC313" s="35">
        <v>-1.829275148440578</v>
      </c>
      <c r="AD313" s="35">
        <v>-1.8323716964412993</v>
      </c>
      <c r="AE313" s="35">
        <v>-1.8317074719044706</v>
      </c>
    </row>
    <row r="314" spans="1:31" x14ac:dyDescent="0.2">
      <c r="A314" s="9" t="s">
        <v>575</v>
      </c>
      <c r="B314" s="4" t="s">
        <v>572</v>
      </c>
      <c r="C314" s="35">
        <v>-5989.6830646352337</v>
      </c>
      <c r="D314" s="35">
        <v>-6012.6563085194266</v>
      </c>
      <c r="E314" s="35">
        <v>-6035.1531247627363</v>
      </c>
      <c r="F314" s="35">
        <v>-6057.6112472988407</v>
      </c>
      <c r="G314" s="35">
        <v>-6081.1351842595595</v>
      </c>
      <c r="H314" s="35">
        <v>-6102.5367211971079</v>
      </c>
      <c r="I314" s="35">
        <v>-6124.7863168943313</v>
      </c>
      <c r="J314" s="35">
        <v>-6146.149174406346</v>
      </c>
      <c r="K314" s="35">
        <v>-6165.2633177848002</v>
      </c>
      <c r="L314" s="35">
        <v>-6183.1032964531178</v>
      </c>
      <c r="M314" s="35">
        <v>-6197.0883665933125</v>
      </c>
      <c r="N314" s="35">
        <v>-6207.875384031553</v>
      </c>
      <c r="O314" s="35">
        <v>-6215.5269321589049</v>
      </c>
      <c r="P314" s="35">
        <v>-6218.5674408143141</v>
      </c>
      <c r="Q314" s="35">
        <v>-6218.0731384047185</v>
      </c>
      <c r="R314" s="35">
        <v>-6215.503068344864</v>
      </c>
      <c r="S314" s="35">
        <v>-6212.7498933527568</v>
      </c>
      <c r="T314" s="35">
        <v>-6209.8527527345941</v>
      </c>
      <c r="U314" s="35">
        <v>-6207.1516045403314</v>
      </c>
      <c r="V314" s="35">
        <v>-6204.357738103834</v>
      </c>
      <c r="W314" s="35">
        <v>-6201.6011197669168</v>
      </c>
      <c r="X314" s="35">
        <v>-6198.960734309414</v>
      </c>
      <c r="Y314" s="35">
        <v>-6196.183838884579</v>
      </c>
      <c r="Z314" s="35">
        <v>-6193.3521055327737</v>
      </c>
      <c r="AA314" s="35">
        <v>-6190.5331210506629</v>
      </c>
      <c r="AB314" s="35">
        <v>-6187.6083263589908</v>
      </c>
      <c r="AC314" s="35">
        <v>-6184.8521716220284</v>
      </c>
      <c r="AD314" s="35">
        <v>-6182.1381650306103</v>
      </c>
      <c r="AE314" s="35">
        <v>-6179.3648827327042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-179.8573619384531</v>
      </c>
      <c r="D315" s="21">
        <f t="shared" si="75"/>
        <v>-309.25342359701114</v>
      </c>
      <c r="E315" s="21">
        <f t="shared" si="75"/>
        <v>-484.11850496552825</v>
      </c>
      <c r="F315" s="21">
        <f t="shared" si="75"/>
        <v>-637.99602577654309</v>
      </c>
      <c r="G315" s="21">
        <f t="shared" si="75"/>
        <v>-811.77884470832191</v>
      </c>
      <c r="H315" s="21">
        <f t="shared" si="75"/>
        <v>-1014.8453312938522</v>
      </c>
      <c r="I315" s="21">
        <f t="shared" si="75"/>
        <v>-1192.569685565674</v>
      </c>
      <c r="J315" s="21">
        <f t="shared" si="75"/>
        <v>-1351.3674093275163</v>
      </c>
      <c r="K315" s="21">
        <f t="shared" si="75"/>
        <v>-1522.4041392762736</v>
      </c>
      <c r="L315" s="21">
        <f t="shared" si="75"/>
        <v>-1718.494926342365</v>
      </c>
      <c r="M315" s="21">
        <f t="shared" si="75"/>
        <v>-1878.1518622414492</v>
      </c>
      <c r="N315" s="21">
        <f t="shared" si="75"/>
        <v>-2081.2192060599418</v>
      </c>
      <c r="O315" s="21">
        <f t="shared" si="75"/>
        <v>-2218.3765973515415</v>
      </c>
      <c r="P315" s="21">
        <f t="shared" si="75"/>
        <v>-2310.8692060674775</v>
      </c>
      <c r="Q315" s="21">
        <f t="shared" si="75"/>
        <v>-2375.4737642454561</v>
      </c>
      <c r="R315" s="21">
        <f t="shared" si="75"/>
        <v>-2433.5810227052038</v>
      </c>
      <c r="S315" s="21">
        <f t="shared" si="75"/>
        <v>-2482.9607270757383</v>
      </c>
      <c r="T315" s="21">
        <f t="shared" si="75"/>
        <v>-2520.7713271138791</v>
      </c>
      <c r="U315" s="21">
        <f t="shared" si="75"/>
        <v>-2570.5006839182024</v>
      </c>
      <c r="V315" s="21">
        <f t="shared" si="75"/>
        <v>-2612.3182061170714</v>
      </c>
      <c r="W315" s="21">
        <f t="shared" si="75"/>
        <v>-2650.4329530971604</v>
      </c>
      <c r="X315" s="21">
        <f t="shared" si="75"/>
        <v>-2695.7763134070387</v>
      </c>
      <c r="Y315" s="21">
        <f t="shared" si="75"/>
        <v>-2748.1249603474057</v>
      </c>
      <c r="Z315" s="21">
        <f t="shared" si="75"/>
        <v>-2803.7678578217137</v>
      </c>
      <c r="AA315" s="21">
        <f t="shared" si="75"/>
        <v>-2859.2314478395547</v>
      </c>
      <c r="AB315" s="21">
        <f t="shared" si="75"/>
        <v>-2917.6766146197074</v>
      </c>
      <c r="AC315" s="21">
        <f t="shared" si="75"/>
        <v>-2969.7690562011803</v>
      </c>
      <c r="AD315" s="21">
        <f t="shared" si="75"/>
        <v>-3020.8891668650285</v>
      </c>
      <c r="AE315" s="21">
        <f t="shared" si="75"/>
        <v>-3068.1731618984845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-2.1663653555069912E-4</v>
      </c>
      <c r="Y316" s="35">
        <v>-2.1663653555069912E-4</v>
      </c>
      <c r="Z316" s="35">
        <v>-2.3830018910576903E-3</v>
      </c>
      <c r="AA316" s="35">
        <v>-2.3830018910576903E-3</v>
      </c>
      <c r="AB316" s="35">
        <v>-5.8491864598688766E-3</v>
      </c>
      <c r="AC316" s="35">
        <v>-5.8491864598688766E-3</v>
      </c>
      <c r="AD316" s="35">
        <v>-5.8491864598688766E-3</v>
      </c>
      <c r="AE316" s="35">
        <v>-5.8491864598688766E-3</v>
      </c>
    </row>
    <row r="317" spans="1:31" x14ac:dyDescent="0.2">
      <c r="A317" s="9" t="s">
        <v>580</v>
      </c>
      <c r="B317" s="4" t="s">
        <v>745</v>
      </c>
      <c r="C317" s="35">
        <v>-4.6919140869570413</v>
      </c>
      <c r="D317" s="35">
        <v>-5.4159596045617269</v>
      </c>
      <c r="E317" s="35">
        <v>-6.2608420932094537</v>
      </c>
      <c r="F317" s="35">
        <v>-8.1852966506848333</v>
      </c>
      <c r="G317" s="35">
        <v>-9.5934341317643756</v>
      </c>
      <c r="H317" s="35">
        <v>-10.44582668697786</v>
      </c>
      <c r="I317" s="35">
        <v>-11.431522923733541</v>
      </c>
      <c r="J317" s="35">
        <v>-12.135591664273313</v>
      </c>
      <c r="K317" s="35">
        <v>-13.096880184690281</v>
      </c>
      <c r="L317" s="35">
        <v>-13.096880184690281</v>
      </c>
      <c r="M317" s="35">
        <v>-13.096880184690281</v>
      </c>
      <c r="N317" s="35">
        <v>-13.096880184690281</v>
      </c>
      <c r="O317" s="35">
        <v>-13.096880184690281</v>
      </c>
      <c r="P317" s="35">
        <v>-13.096880184690281</v>
      </c>
      <c r="Q317" s="35">
        <v>-13.096880184690281</v>
      </c>
      <c r="R317" s="35">
        <v>-13.096880184690281</v>
      </c>
      <c r="S317" s="35">
        <v>-13.096880184690281</v>
      </c>
      <c r="T317" s="35">
        <v>-13.096880184690281</v>
      </c>
      <c r="U317" s="35">
        <v>-13.096880184690281</v>
      </c>
      <c r="V317" s="35">
        <v>-13.096880184690281</v>
      </c>
      <c r="W317" s="35">
        <v>-13.096880184690281</v>
      </c>
      <c r="X317" s="35">
        <v>-13.096880184690281</v>
      </c>
      <c r="Y317" s="35">
        <v>-13.096880184690281</v>
      </c>
      <c r="Z317" s="35">
        <v>-13.096880184690281</v>
      </c>
      <c r="AA317" s="35">
        <v>-13.096880184690281</v>
      </c>
      <c r="AB317" s="35">
        <v>-13.171980850347857</v>
      </c>
      <c r="AC317" s="35">
        <v>-13.177613400272175</v>
      </c>
      <c r="AD317" s="35">
        <v>-13.252714065929753</v>
      </c>
      <c r="AE317" s="35">
        <v>-13.258346615854069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-9.6090338879821296E-4</v>
      </c>
      <c r="AC319" s="35">
        <v>-1.3452647443174969E-2</v>
      </c>
      <c r="AD319" s="35">
        <v>-2.6905294886349941E-2</v>
      </c>
      <c r="AE319" s="35">
        <v>-0.10406583700684638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-2.9993359519293135</v>
      </c>
      <c r="D321" s="35">
        <v>-3.2197607602145206</v>
      </c>
      <c r="E321" s="35">
        <v>-4.7529377600649596</v>
      </c>
      <c r="F321" s="35">
        <v>-5.3144643928884863</v>
      </c>
      <c r="G321" s="35">
        <v>-5.7604349898534046</v>
      </c>
      <c r="H321" s="35">
        <v>-5.7749073257509176</v>
      </c>
      <c r="I321" s="35">
        <v>-5.7993989711159415</v>
      </c>
      <c r="J321" s="35">
        <v>-6.0131442397561425</v>
      </c>
      <c r="K321" s="35">
        <v>-6.3504609918289576</v>
      </c>
      <c r="L321" s="35">
        <v>-6.6733054080042615</v>
      </c>
      <c r="M321" s="35">
        <v>-7.0918898924246543</v>
      </c>
      <c r="N321" s="35">
        <v>-7.5961951356226249</v>
      </c>
      <c r="O321" s="35">
        <v>-7.9023407026854136</v>
      </c>
      <c r="P321" s="35">
        <v>-8.0682159372030693</v>
      </c>
      <c r="Q321" s="35">
        <v>-8.2073730131406997</v>
      </c>
      <c r="R321" s="35">
        <v>-8.2073730131406997</v>
      </c>
      <c r="S321" s="35">
        <v>-8.2073730131406997</v>
      </c>
      <c r="T321" s="35">
        <v>-8.26303584351575</v>
      </c>
      <c r="U321" s="35">
        <v>-8.26303584351575</v>
      </c>
      <c r="V321" s="35">
        <v>-8.3966266364158777</v>
      </c>
      <c r="W321" s="35">
        <v>-8.3966266364158777</v>
      </c>
      <c r="X321" s="35">
        <v>-8.4745545989409496</v>
      </c>
      <c r="Y321" s="35">
        <v>-8.4745545989409496</v>
      </c>
      <c r="Z321" s="35">
        <v>-8.4745545989409496</v>
      </c>
      <c r="AA321" s="35">
        <v>-8.4745545989409496</v>
      </c>
      <c r="AB321" s="35">
        <v>-8.7121235589816735</v>
      </c>
      <c r="AC321" s="35">
        <v>-8.7121235589816735</v>
      </c>
      <c r="AD321" s="35">
        <v>-8.7121235589816735</v>
      </c>
      <c r="AE321" s="35">
        <v>-8.8791120501068281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-2.6640566687355653E-2</v>
      </c>
      <c r="L322" s="35">
        <v>-2.6640566687355653E-2</v>
      </c>
      <c r="M322" s="35">
        <v>-2.6640566687355653E-2</v>
      </c>
      <c r="N322" s="35">
        <v>-5.3281133374711305E-2</v>
      </c>
      <c r="O322" s="35">
        <v>-5.3281133374711305E-2</v>
      </c>
      <c r="P322" s="35">
        <v>-5.3281133374711305E-2</v>
      </c>
      <c r="Q322" s="35">
        <v>-5.3281133374711305E-2</v>
      </c>
      <c r="R322" s="35">
        <v>-5.3281133374711305E-2</v>
      </c>
      <c r="S322" s="35">
        <v>-5.3281133374711305E-2</v>
      </c>
      <c r="T322" s="35">
        <v>-5.3281133374711305E-2</v>
      </c>
      <c r="U322" s="35">
        <v>-5.3281133374711305E-2</v>
      </c>
      <c r="V322" s="35">
        <v>-5.3281133374711305E-2</v>
      </c>
      <c r="W322" s="35">
        <v>-5.3281133374711305E-2</v>
      </c>
      <c r="X322" s="35">
        <v>-5.3281133374711305E-2</v>
      </c>
      <c r="Y322" s="35">
        <v>-5.3281133374711305E-2</v>
      </c>
      <c r="Z322" s="35">
        <v>-5.3281133374711305E-2</v>
      </c>
      <c r="AA322" s="35">
        <v>-5.3281133374711305E-2</v>
      </c>
      <c r="AB322" s="35">
        <v>-5.3281133374711305E-2</v>
      </c>
      <c r="AC322" s="35">
        <v>-5.3281133374711305E-2</v>
      </c>
      <c r="AD322" s="35">
        <v>-5.3281133374711305E-2</v>
      </c>
      <c r="AE322" s="35">
        <v>-5.3281133374711305E-2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-1.1776799451918117E-2</v>
      </c>
      <c r="V323" s="35">
        <v>-1.1776799451918117E-2</v>
      </c>
      <c r="W323" s="35">
        <v>-2.3553598903836234E-2</v>
      </c>
      <c r="X323" s="35">
        <v>-2.3553598903836234E-2</v>
      </c>
      <c r="Y323" s="35">
        <v>-2.3553598903836234E-2</v>
      </c>
      <c r="Z323" s="35">
        <v>-2.3553598903836234E-2</v>
      </c>
      <c r="AA323" s="35">
        <v>-2.3553598903836234E-2</v>
      </c>
      <c r="AB323" s="35">
        <v>-2.3553598903836234E-2</v>
      </c>
      <c r="AC323" s="35">
        <v>-2.3553598903836234E-2</v>
      </c>
      <c r="AD323" s="35">
        <v>-2.3553598903836234E-2</v>
      </c>
      <c r="AE323" s="35">
        <v>-2.3553598903836234E-2</v>
      </c>
    </row>
    <row r="324" spans="1:31" x14ac:dyDescent="0.2">
      <c r="A324" s="9" t="s">
        <v>587</v>
      </c>
      <c r="B324" s="4" t="s">
        <v>749</v>
      </c>
      <c r="C324" s="35">
        <v>-4.6543325098995911</v>
      </c>
      <c r="D324" s="35">
        <v>-7.0293697108508235</v>
      </c>
      <c r="E324" s="35">
        <v>-11.03176376413886</v>
      </c>
      <c r="F324" s="35">
        <v>-14.896289492942763</v>
      </c>
      <c r="G324" s="35">
        <v>-19.744020624688151</v>
      </c>
      <c r="H324" s="35">
        <v>-22.41521941156827</v>
      </c>
      <c r="I324" s="35">
        <v>-26.020731408540399</v>
      </c>
      <c r="J324" s="35">
        <v>-29.439355232322931</v>
      </c>
      <c r="K324" s="35">
        <v>-29.922532647297423</v>
      </c>
      <c r="L324" s="35">
        <v>-30.366519714478745</v>
      </c>
      <c r="M324" s="35">
        <v>-31.031989691826702</v>
      </c>
      <c r="N324" s="35">
        <v>-32.805767810999896</v>
      </c>
      <c r="O324" s="35">
        <v>-33.42298387477841</v>
      </c>
      <c r="P324" s="35">
        <v>-33.494471154140548</v>
      </c>
      <c r="Q324" s="35">
        <v>-33.72680481206752</v>
      </c>
      <c r="R324" s="35">
        <v>-34.4365713714488</v>
      </c>
      <c r="S324" s="35">
        <v>-34.741030588017935</v>
      </c>
      <c r="T324" s="35">
        <v>-35.309099147234967</v>
      </c>
      <c r="U324" s="35">
        <v>-35.62606863769247</v>
      </c>
      <c r="V324" s="35">
        <v>-36.009036205703964</v>
      </c>
      <c r="W324" s="35">
        <v>-36.199626398717676</v>
      </c>
      <c r="X324" s="35">
        <v>-38.082677930630155</v>
      </c>
      <c r="Y324" s="35">
        <v>-39.037416077682785</v>
      </c>
      <c r="Z324" s="35">
        <v>-42.944706518247969</v>
      </c>
      <c r="AA324" s="35">
        <v>-44.74031378879782</v>
      </c>
      <c r="AB324" s="35">
        <v>-47.282580161114069</v>
      </c>
      <c r="AC324" s="35">
        <v>-48.827726642184416</v>
      </c>
      <c r="AD324" s="35">
        <v>-50.214707517666014</v>
      </c>
      <c r="AE324" s="35">
        <v>-50.782520765171043</v>
      </c>
    </row>
    <row r="325" spans="1:31" x14ac:dyDescent="0.2">
      <c r="A325" s="9" t="s">
        <v>588</v>
      </c>
      <c r="B325" s="4" t="s">
        <v>750</v>
      </c>
      <c r="C325" s="35">
        <v>-5.898090424124832</v>
      </c>
      <c r="D325" s="35">
        <v>-5.931564263081273</v>
      </c>
      <c r="E325" s="35">
        <v>-5.9985119409941534</v>
      </c>
      <c r="F325" s="35">
        <v>-5.9985119409941534</v>
      </c>
      <c r="G325" s="35">
        <v>-6.0141330658404923</v>
      </c>
      <c r="H325" s="35">
        <v>-6.0476069047969334</v>
      </c>
      <c r="I325" s="35">
        <v>-6.0476069047969334</v>
      </c>
      <c r="J325" s="35">
        <v>-6.0632280296432715</v>
      </c>
      <c r="K325" s="35">
        <v>-6.0632280296432715</v>
      </c>
      <c r="L325" s="35">
        <v>-6.0632280296432715</v>
      </c>
      <c r="M325" s="35">
        <v>-6.0632280296432715</v>
      </c>
      <c r="N325" s="35">
        <v>-6.0632280296432715</v>
      </c>
      <c r="O325" s="35">
        <v>-6.0632280296432715</v>
      </c>
      <c r="P325" s="35">
        <v>-6.0632280296432715</v>
      </c>
      <c r="Q325" s="35">
        <v>-6.0632280296432715</v>
      </c>
      <c r="R325" s="35">
        <v>-6.0632280296432715</v>
      </c>
      <c r="S325" s="35">
        <v>-6.0632280296432715</v>
      </c>
      <c r="T325" s="35">
        <v>-6.0632280296432715</v>
      </c>
      <c r="U325" s="35">
        <v>-6.0632280296432715</v>
      </c>
      <c r="V325" s="35">
        <v>-6.0632280296432715</v>
      </c>
      <c r="W325" s="35">
        <v>-6.0632280296432715</v>
      </c>
      <c r="X325" s="35">
        <v>-6.0632280296432715</v>
      </c>
      <c r="Y325" s="35">
        <v>-6.0632280296432715</v>
      </c>
      <c r="Z325" s="35">
        <v>-6.0632280296432715</v>
      </c>
      <c r="AA325" s="35">
        <v>-6.0632280296432715</v>
      </c>
      <c r="AB325" s="35">
        <v>-6.0632280296432715</v>
      </c>
      <c r="AC325" s="35">
        <v>-6.0632280296432715</v>
      </c>
      <c r="AD325" s="35">
        <v>-6.0632280296432715</v>
      </c>
      <c r="AE325" s="35">
        <v>-6.0632280296432715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-4.3622177856022654E-3</v>
      </c>
      <c r="G326" s="35">
        <v>-4.3622177856022654E-3</v>
      </c>
      <c r="H326" s="35">
        <v>-4.3622177856022654E-3</v>
      </c>
      <c r="I326" s="35">
        <v>-4.3622177856022654E-3</v>
      </c>
      <c r="J326" s="35">
        <v>-4.3622177856022654E-3</v>
      </c>
      <c r="K326" s="35">
        <v>-4.3622177856022654E-3</v>
      </c>
      <c r="L326" s="35">
        <v>-4.3622177856022654E-3</v>
      </c>
      <c r="M326" s="35">
        <v>-4.3622177856022654E-3</v>
      </c>
      <c r="N326" s="35">
        <v>-4.3622177856022654E-3</v>
      </c>
      <c r="O326" s="35">
        <v>-4.3622177856022654E-3</v>
      </c>
      <c r="P326" s="35">
        <v>-4.3622177856022654E-3</v>
      </c>
      <c r="Q326" s="35">
        <v>-4.3622177856022654E-3</v>
      </c>
      <c r="R326" s="35">
        <v>-4.3622177856022654E-3</v>
      </c>
      <c r="S326" s="35">
        <v>-4.3622177856022654E-3</v>
      </c>
      <c r="T326" s="35">
        <v>-4.3622177856022654E-3</v>
      </c>
      <c r="U326" s="35">
        <v>-4.3622177856022654E-3</v>
      </c>
      <c r="V326" s="35">
        <v>-4.3622177856022654E-3</v>
      </c>
      <c r="W326" s="35">
        <v>-4.3622177856022654E-3</v>
      </c>
      <c r="X326" s="35">
        <v>-4.3622177856022654E-3</v>
      </c>
      <c r="Y326" s="35">
        <v>-4.3622177856022654E-3</v>
      </c>
      <c r="Z326" s="35">
        <v>-4.3622177856022654E-3</v>
      </c>
      <c r="AA326" s="35">
        <v>-4.3622177856022654E-3</v>
      </c>
      <c r="AB326" s="35">
        <v>-4.3622177856022654E-3</v>
      </c>
      <c r="AC326" s="35">
        <v>-4.3622177856022654E-3</v>
      </c>
      <c r="AD326" s="35">
        <v>-4.3622177856022654E-3</v>
      </c>
      <c r="AE326" s="35">
        <v>-4.3622177856022654E-3</v>
      </c>
    </row>
    <row r="327" spans="1:31" x14ac:dyDescent="0.2">
      <c r="A327" s="9" t="s">
        <v>590</v>
      </c>
      <c r="B327" s="4" t="s">
        <v>572</v>
      </c>
      <c r="C327" s="35">
        <v>-161.61368896554231</v>
      </c>
      <c r="D327" s="35">
        <v>-287.6567692583028</v>
      </c>
      <c r="E327" s="35">
        <v>-456.07444940712082</v>
      </c>
      <c r="F327" s="35">
        <v>-603.59710108124727</v>
      </c>
      <c r="G327" s="35">
        <v>-770.66245967838984</v>
      </c>
      <c r="H327" s="35">
        <v>-970.15740874697258</v>
      </c>
      <c r="I327" s="35">
        <v>-1143.2660631397016</v>
      </c>
      <c r="J327" s="35">
        <v>-1297.711727943735</v>
      </c>
      <c r="K327" s="35">
        <v>-1466.9400346383406</v>
      </c>
      <c r="L327" s="35">
        <v>-1662.2639902210756</v>
      </c>
      <c r="M327" s="35">
        <v>-1820.8368716583914</v>
      </c>
      <c r="N327" s="35">
        <v>-2021.5994915478254</v>
      </c>
      <c r="O327" s="35">
        <v>-2157.833521208584</v>
      </c>
      <c r="P327" s="35">
        <v>-2250.0887674106402</v>
      </c>
      <c r="Q327" s="35">
        <v>-2314.3218348547539</v>
      </c>
      <c r="R327" s="35">
        <v>-2371.7193267551206</v>
      </c>
      <c r="S327" s="35">
        <v>-2420.7945719090858</v>
      </c>
      <c r="T327" s="35">
        <v>-2457.9814405576344</v>
      </c>
      <c r="U327" s="35">
        <v>-2507.3820510720484</v>
      </c>
      <c r="V327" s="35">
        <v>-2548.683014910006</v>
      </c>
      <c r="W327" s="35">
        <v>-2586.5953948976294</v>
      </c>
      <c r="X327" s="35">
        <v>-2629.9775590765344</v>
      </c>
      <c r="Y327" s="35">
        <v>-2681.3714678698489</v>
      </c>
      <c r="Z327" s="35">
        <v>-2733.104908538236</v>
      </c>
      <c r="AA327" s="35">
        <v>-2786.7728912855273</v>
      </c>
      <c r="AB327" s="35">
        <v>-2842.3586949797077</v>
      </c>
      <c r="AC327" s="35">
        <v>-2892.8878657861314</v>
      </c>
      <c r="AD327" s="35">
        <v>-2942.5324422613976</v>
      </c>
      <c r="AE327" s="35">
        <v>-2988.9988424641783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-3270.9991489040149</v>
      </c>
      <c r="D328" s="21">
        <f t="shared" si="76"/>
        <v>-3277.9044785343585</v>
      </c>
      <c r="E328" s="21">
        <f t="shared" si="76"/>
        <v>-3284.4673065491529</v>
      </c>
      <c r="F328" s="21">
        <f t="shared" si="76"/>
        <v>-3291.0155215411241</v>
      </c>
      <c r="G328" s="21">
        <f t="shared" si="76"/>
        <v>-3298.5990007894052</v>
      </c>
      <c r="H328" s="21">
        <f t="shared" si="76"/>
        <v>-3303.6481358452156</v>
      </c>
      <c r="I328" s="21">
        <f t="shared" si="76"/>
        <v>-3309.1936818903991</v>
      </c>
      <c r="J328" s="21">
        <f t="shared" si="76"/>
        <v>-3313.9592962618053</v>
      </c>
      <c r="K328" s="21">
        <f t="shared" si="76"/>
        <v>-3317.6922967927849</v>
      </c>
      <c r="L328" s="21">
        <f t="shared" si="76"/>
        <v>-3320.7253562809801</v>
      </c>
      <c r="M328" s="21">
        <f t="shared" si="76"/>
        <v>-3322.9441178397101</v>
      </c>
      <c r="N328" s="21">
        <f t="shared" si="76"/>
        <v>-3325.6614482143277</v>
      </c>
      <c r="O328" s="21">
        <f t="shared" si="76"/>
        <v>-3327.4666648053767</v>
      </c>
      <c r="P328" s="21">
        <f t="shared" si="76"/>
        <v>-3326.9942995757083</v>
      </c>
      <c r="Q328" s="21">
        <f t="shared" si="76"/>
        <v>-3326.7002771463749</v>
      </c>
      <c r="R328" s="21">
        <f t="shared" si="76"/>
        <v>-3322.6851557776249</v>
      </c>
      <c r="S328" s="21">
        <f t="shared" si="76"/>
        <v>-3318.8264165596288</v>
      </c>
      <c r="T328" s="21">
        <f t="shared" si="76"/>
        <v>-3314.5956297350053</v>
      </c>
      <c r="U328" s="21">
        <f t="shared" si="76"/>
        <v>-3309.777207171699</v>
      </c>
      <c r="V328" s="21">
        <f t="shared" si="76"/>
        <v>-3305.2359372082133</v>
      </c>
      <c r="W328" s="21">
        <f t="shared" si="76"/>
        <v>-3300.4070318371896</v>
      </c>
      <c r="X328" s="21">
        <f t="shared" si="76"/>
        <v>-3295.2967648532281</v>
      </c>
      <c r="Y328" s="21">
        <f t="shared" si="76"/>
        <v>-3289.9550846634911</v>
      </c>
      <c r="Z328" s="21">
        <f t="shared" si="76"/>
        <v>-3284.6699748636092</v>
      </c>
      <c r="AA328" s="21">
        <f t="shared" si="76"/>
        <v>-3279.0541663888635</v>
      </c>
      <c r="AB328" s="21">
        <f t="shared" si="76"/>
        <v>-3273.4394966540403</v>
      </c>
      <c r="AC328" s="21">
        <f t="shared" si="76"/>
        <v>-3267.5578991022576</v>
      </c>
      <c r="AD328" s="21">
        <f t="shared" si="76"/>
        <v>-3261.7779503674801</v>
      </c>
      <c r="AE328" s="21">
        <f t="shared" si="76"/>
        <v>-3256.1466646705167</v>
      </c>
    </row>
    <row r="329" spans="1:31" x14ac:dyDescent="0.2">
      <c r="A329" s="9" t="s">
        <v>760</v>
      </c>
      <c r="B329" s="4" t="s">
        <v>560</v>
      </c>
      <c r="C329" s="35">
        <v>-30.695225048603909</v>
      </c>
      <c r="D329" s="35">
        <v>-30.686225213586887</v>
      </c>
      <c r="E329" s="35">
        <v>-30.671207390831373</v>
      </c>
      <c r="F329" s="35">
        <v>-30.654404311944006</v>
      </c>
      <c r="G329" s="35">
        <v>-30.627833131323968</v>
      </c>
      <c r="H329" s="35">
        <v>-30.608304068657432</v>
      </c>
      <c r="I329" s="35">
        <v>-30.588104572450565</v>
      </c>
      <c r="J329" s="35">
        <v>-30.564621404260439</v>
      </c>
      <c r="K329" s="35">
        <v>-30.540811203574254</v>
      </c>
      <c r="L329" s="35">
        <v>-30.510181092291898</v>
      </c>
      <c r="M329" s="35">
        <v>-30.479693663511544</v>
      </c>
      <c r="N329" s="35">
        <v>-30.452771504786657</v>
      </c>
      <c r="O329" s="35">
        <v>-30.425768960856111</v>
      </c>
      <c r="P329" s="35">
        <v>-30.395881401128474</v>
      </c>
      <c r="Q329" s="35">
        <v>-30.368115743096329</v>
      </c>
      <c r="R329" s="35">
        <v>-30.335963180190241</v>
      </c>
      <c r="S329" s="35">
        <v>-30.31151032806979</v>
      </c>
      <c r="T329" s="35">
        <v>-30.294431383913977</v>
      </c>
      <c r="U329" s="35">
        <v>-30.274239308363214</v>
      </c>
      <c r="V329" s="35">
        <v>-30.246920374540654</v>
      </c>
      <c r="W329" s="35">
        <v>-30.2181529624673</v>
      </c>
      <c r="X329" s="35">
        <v>-30.193457098158849</v>
      </c>
      <c r="Y329" s="35">
        <v>-30.158737847322229</v>
      </c>
      <c r="Z329" s="35">
        <v>-30.131099390490441</v>
      </c>
      <c r="AA329" s="35">
        <v>-30.100333692254061</v>
      </c>
      <c r="AB329" s="35">
        <v>-30.072785829568687</v>
      </c>
      <c r="AC329" s="35">
        <v>-30.055415225222763</v>
      </c>
      <c r="AD329" s="35">
        <v>-30.024469279918662</v>
      </c>
      <c r="AE329" s="35">
        <v>-29.997053636488683</v>
      </c>
    </row>
    <row r="330" spans="1:31" x14ac:dyDescent="0.2">
      <c r="A330" s="9" t="s">
        <v>761</v>
      </c>
      <c r="B330" s="4" t="s">
        <v>745</v>
      </c>
      <c r="C330" s="35">
        <v>-0.23953861066171414</v>
      </c>
      <c r="D330" s="35">
        <v>-0.23953861066171414</v>
      </c>
      <c r="E330" s="35">
        <v>-0.23953861066171414</v>
      </c>
      <c r="F330" s="35">
        <v>-0.23953861066171414</v>
      </c>
      <c r="G330" s="35">
        <v>-0.23953861066171414</v>
      </c>
      <c r="H330" s="35">
        <v>-0.23953861066171414</v>
      </c>
      <c r="I330" s="35">
        <v>-0.23953861066171414</v>
      </c>
      <c r="J330" s="35">
        <v>-0.23953861066171414</v>
      </c>
      <c r="K330" s="35">
        <v>-0.23953861066171414</v>
      </c>
      <c r="L330" s="35">
        <v>-0.23953861066171414</v>
      </c>
      <c r="M330" s="35">
        <v>-0.23953861066171414</v>
      </c>
      <c r="N330" s="35">
        <v>-0.23953861066171414</v>
      </c>
      <c r="O330" s="35">
        <v>-0.23953861066171414</v>
      </c>
      <c r="P330" s="35">
        <v>-0.23953861066171414</v>
      </c>
      <c r="Q330" s="35">
        <v>-0.23953861066171414</v>
      </c>
      <c r="R330" s="35">
        <v>-0.23953861066171414</v>
      </c>
      <c r="S330" s="35">
        <v>-0.23953861066171414</v>
      </c>
      <c r="T330" s="35">
        <v>-0.23953861066171414</v>
      </c>
      <c r="U330" s="35">
        <v>-0.23953861066171414</v>
      </c>
      <c r="V330" s="35">
        <v>-0.23953861066171414</v>
      </c>
      <c r="W330" s="35">
        <v>-0.23953861066171414</v>
      </c>
      <c r="X330" s="35">
        <v>-0.23953861066171414</v>
      </c>
      <c r="Y330" s="35">
        <v>-0.23953861066171414</v>
      </c>
      <c r="Z330" s="35">
        <v>-0.23953861066171414</v>
      </c>
      <c r="AA330" s="35">
        <v>-0.23953861066171414</v>
      </c>
      <c r="AB330" s="35">
        <v>-0.23953861066171414</v>
      </c>
      <c r="AC330" s="35">
        <v>-0.23953861066171414</v>
      </c>
      <c r="AD330" s="35">
        <v>-0.23953861066171414</v>
      </c>
      <c r="AE330" s="35">
        <v>-0.23953861066171414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-0.12982129003382428</v>
      </c>
      <c r="D332" s="35">
        <v>-0.12982129003382428</v>
      </c>
      <c r="E332" s="35">
        <v>-0.12982129003382428</v>
      </c>
      <c r="F332" s="35">
        <v>-0.12982129003382428</v>
      </c>
      <c r="G332" s="35">
        <v>-0.12982129003382428</v>
      </c>
      <c r="H332" s="35">
        <v>-0.12982129003382428</v>
      </c>
      <c r="I332" s="35">
        <v>-0.12982129003382428</v>
      </c>
      <c r="J332" s="35">
        <v>-0.12982129003382428</v>
      </c>
      <c r="K332" s="35">
        <v>-0.12982129003382428</v>
      </c>
      <c r="L332" s="35">
        <v>-0.12982129003382428</v>
      </c>
      <c r="M332" s="35">
        <v>-0.12982129003382428</v>
      </c>
      <c r="N332" s="35">
        <v>-0.12982129003382428</v>
      </c>
      <c r="O332" s="35">
        <v>-0.12982129003382428</v>
      </c>
      <c r="P332" s="35">
        <v>-0.12982129003382428</v>
      </c>
      <c r="Q332" s="35">
        <v>-0.12982129003382428</v>
      </c>
      <c r="R332" s="35">
        <v>-0.12982129003382428</v>
      </c>
      <c r="S332" s="35">
        <v>-0.12982129003382428</v>
      </c>
      <c r="T332" s="35">
        <v>-0.12982129003382428</v>
      </c>
      <c r="U332" s="35">
        <v>-0.12982129003382428</v>
      </c>
      <c r="V332" s="35">
        <v>-0.12982129003382428</v>
      </c>
      <c r="W332" s="35">
        <v>-0.12982129003382428</v>
      </c>
      <c r="X332" s="35">
        <v>-0.12982129003382428</v>
      </c>
      <c r="Y332" s="35">
        <v>-0.12982129003382428</v>
      </c>
      <c r="Z332" s="35">
        <v>-0.12982129003382428</v>
      </c>
      <c r="AA332" s="35">
        <v>-0.12982129003382428</v>
      </c>
      <c r="AB332" s="35">
        <v>-0.12982129003382428</v>
      </c>
      <c r="AC332" s="35">
        <v>-0.12982129003382428</v>
      </c>
      <c r="AD332" s="35">
        <v>-0.12982129003382428</v>
      </c>
      <c r="AE332" s="35">
        <v>-0.12982129003382428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-991.35892488926049</v>
      </c>
      <c r="D334" s="35">
        <v>-993.76025521916927</v>
      </c>
      <c r="E334" s="35">
        <v>-996.26865703660587</v>
      </c>
      <c r="F334" s="35">
        <v>-999.19048296747235</v>
      </c>
      <c r="G334" s="35">
        <v>-1002.9808317951588</v>
      </c>
      <c r="H334" s="35">
        <v>-1004.5495142953921</v>
      </c>
      <c r="I334" s="35">
        <v>-1006.7465534732901</v>
      </c>
      <c r="J334" s="35">
        <v>-1008.2465239963977</v>
      </c>
      <c r="K334" s="35">
        <v>-1008.7430579297994</v>
      </c>
      <c r="L334" s="35">
        <v>-1008.6919528743072</v>
      </c>
      <c r="M334" s="35">
        <v>-1007.8676558900111</v>
      </c>
      <c r="N334" s="35">
        <v>-1006.9660750626393</v>
      </c>
      <c r="O334" s="35">
        <v>-1005.2990958990016</v>
      </c>
      <c r="P334" s="35">
        <v>-1003.213396212441</v>
      </c>
      <c r="Q334" s="35">
        <v>-1000.6885462582369</v>
      </c>
      <c r="R334" s="35">
        <v>-997.71138509213984</v>
      </c>
      <c r="S334" s="35">
        <v>-994.77039791420748</v>
      </c>
      <c r="T334" s="35">
        <v>-991.84234903352842</v>
      </c>
      <c r="U334" s="35">
        <v>-989.16271649614407</v>
      </c>
      <c r="V334" s="35">
        <v>-986.44290073761385</v>
      </c>
      <c r="W334" s="35">
        <v>-983.56541123840088</v>
      </c>
      <c r="X334" s="35">
        <v>-980.7344824995555</v>
      </c>
      <c r="Y334" s="35">
        <v>-977.78317455918614</v>
      </c>
      <c r="Z334" s="35">
        <v>-974.83334417452329</v>
      </c>
      <c r="AA334" s="35">
        <v>-971.69493116318438</v>
      </c>
      <c r="AB334" s="35">
        <v>-968.80921205875961</v>
      </c>
      <c r="AC334" s="35">
        <v>-965.68643375219835</v>
      </c>
      <c r="AD334" s="35">
        <v>-962.74742130016716</v>
      </c>
      <c r="AE334" s="35">
        <v>-960.03673067952991</v>
      </c>
    </row>
    <row r="335" spans="1:31" x14ac:dyDescent="0.2">
      <c r="A335" s="9" t="s">
        <v>766</v>
      </c>
      <c r="B335" s="4" t="s">
        <v>747</v>
      </c>
      <c r="C335" s="35">
        <v>-335.92232078030798</v>
      </c>
      <c r="D335" s="35">
        <v>-337.3412801758376</v>
      </c>
      <c r="E335" s="35">
        <v>-338.51025734882012</v>
      </c>
      <c r="F335" s="35">
        <v>-339.48619117511407</v>
      </c>
      <c r="G335" s="35">
        <v>-340.38674750901964</v>
      </c>
      <c r="H335" s="35">
        <v>-341.34661438297121</v>
      </c>
      <c r="I335" s="35">
        <v>-342.30061601023709</v>
      </c>
      <c r="J335" s="35">
        <v>-342.96833743338902</v>
      </c>
      <c r="K335" s="35">
        <v>-343.89198254250931</v>
      </c>
      <c r="L335" s="35">
        <v>-344.57281237528576</v>
      </c>
      <c r="M335" s="35">
        <v>-345.37306387381699</v>
      </c>
      <c r="N335" s="35">
        <v>-346.41176850816555</v>
      </c>
      <c r="O335" s="35">
        <v>-347.48011521025626</v>
      </c>
      <c r="P335" s="35">
        <v>-347.67796655922155</v>
      </c>
      <c r="Q335" s="35">
        <v>-348.27029317816078</v>
      </c>
      <c r="R335" s="35">
        <v>-347.2453512474795</v>
      </c>
      <c r="S335" s="35">
        <v>-346.44239851998606</v>
      </c>
      <c r="T335" s="35">
        <v>-345.38197954428369</v>
      </c>
      <c r="U335" s="35">
        <v>-344.16941657442317</v>
      </c>
      <c r="V335" s="35">
        <v>-342.91667812979119</v>
      </c>
      <c r="W335" s="35">
        <v>-341.89526871670898</v>
      </c>
      <c r="X335" s="35">
        <v>-340.81285269205904</v>
      </c>
      <c r="Y335" s="35">
        <v>-339.69256140224792</v>
      </c>
      <c r="Z335" s="35">
        <v>-338.59085613346298</v>
      </c>
      <c r="AA335" s="35">
        <v>-337.5322977935482</v>
      </c>
      <c r="AB335" s="35">
        <v>-336.57843310093</v>
      </c>
      <c r="AC335" s="35">
        <v>-335.54990755970204</v>
      </c>
      <c r="AD335" s="35">
        <v>-334.43436217507997</v>
      </c>
      <c r="AE335" s="35">
        <v>-333.39958071508511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-989.51396843086593</v>
      </c>
      <c r="D338" s="35">
        <v>-991.98950028428771</v>
      </c>
      <c r="E338" s="35">
        <v>-994.41559954133993</v>
      </c>
      <c r="F338" s="35">
        <v>-996.61231629861084</v>
      </c>
      <c r="G338" s="35">
        <v>-998.9426059635415</v>
      </c>
      <c r="H338" s="35">
        <v>-1001.0695487002181</v>
      </c>
      <c r="I338" s="35">
        <v>-1002.993963430445</v>
      </c>
      <c r="J338" s="35">
        <v>-1005.2680662390156</v>
      </c>
      <c r="K338" s="35">
        <v>-1007.3380422628368</v>
      </c>
      <c r="L338" s="35">
        <v>-1009.5328174687377</v>
      </c>
      <c r="M338" s="35">
        <v>-1011.6468584495107</v>
      </c>
      <c r="N338" s="35">
        <v>-1014.219951713667</v>
      </c>
      <c r="O338" s="35">
        <v>-1016.6878229911525</v>
      </c>
      <c r="P338" s="35">
        <v>-1018.3215704374425</v>
      </c>
      <c r="Q338" s="35">
        <v>-1020.2328277347015</v>
      </c>
      <c r="R338" s="35">
        <v>-1020.6012552428574</v>
      </c>
      <c r="S338" s="35">
        <v>-1020.8002526316949</v>
      </c>
      <c r="T338" s="35">
        <v>-1020.8741723227555</v>
      </c>
      <c r="U338" s="35">
        <v>-1020.3307677148423</v>
      </c>
      <c r="V338" s="35">
        <v>-1020.0508632281837</v>
      </c>
      <c r="W338" s="35">
        <v>-1019.4495829863961</v>
      </c>
      <c r="X338" s="35">
        <v>-1018.542488865616</v>
      </c>
      <c r="Y338" s="35">
        <v>-1017.6834192939531</v>
      </c>
      <c r="Z338" s="35">
        <v>-1016.8271087583184</v>
      </c>
      <c r="AA338" s="35">
        <v>-1015.6999458746426</v>
      </c>
      <c r="AB338" s="35">
        <v>-1014.3019687620232</v>
      </c>
      <c r="AC338" s="35">
        <v>-1012.8708277617665</v>
      </c>
      <c r="AD338" s="35">
        <v>-1011.4093918786066</v>
      </c>
      <c r="AE338" s="35">
        <v>-1009.8721883950591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-923.13934985428125</v>
      </c>
      <c r="D340" s="35">
        <v>-923.75785774078167</v>
      </c>
      <c r="E340" s="35">
        <v>-924.23222533086039</v>
      </c>
      <c r="F340" s="35">
        <v>-924.70276688728768</v>
      </c>
      <c r="G340" s="35">
        <v>-925.291622489666</v>
      </c>
      <c r="H340" s="35">
        <v>-925.70479449728089</v>
      </c>
      <c r="I340" s="35">
        <v>-926.19508450328101</v>
      </c>
      <c r="J340" s="35">
        <v>-926.54238728804694</v>
      </c>
      <c r="K340" s="35">
        <v>-926.80904295336961</v>
      </c>
      <c r="L340" s="35">
        <v>-927.04823256966222</v>
      </c>
      <c r="M340" s="35">
        <v>-927.20748606216398</v>
      </c>
      <c r="N340" s="35">
        <v>-927.24152152437341</v>
      </c>
      <c r="O340" s="35">
        <v>-927.2045018434145</v>
      </c>
      <c r="P340" s="35">
        <v>-927.01612506477909</v>
      </c>
      <c r="Q340" s="35">
        <v>-926.77113433148406</v>
      </c>
      <c r="R340" s="35">
        <v>-926.42184111426241</v>
      </c>
      <c r="S340" s="35">
        <v>-926.13249726497486</v>
      </c>
      <c r="T340" s="35">
        <v>-925.83333754982823</v>
      </c>
      <c r="U340" s="35">
        <v>-925.47070717723102</v>
      </c>
      <c r="V340" s="35">
        <v>-925.209214837388</v>
      </c>
      <c r="W340" s="35">
        <v>-924.90925603252083</v>
      </c>
      <c r="X340" s="35">
        <v>-924.64412379714361</v>
      </c>
      <c r="Y340" s="35">
        <v>-924.26783166008636</v>
      </c>
      <c r="Z340" s="35">
        <v>-923.91820650611851</v>
      </c>
      <c r="AA340" s="35">
        <v>-923.65729796453854</v>
      </c>
      <c r="AB340" s="35">
        <v>-923.30773700206305</v>
      </c>
      <c r="AC340" s="35">
        <v>-923.02595490267242</v>
      </c>
      <c r="AD340" s="35">
        <v>-922.79294583301214</v>
      </c>
      <c r="AE340" s="35">
        <v>-922.4717513436583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-21.264182633918082</v>
      </c>
      <c r="D341" s="21">
        <f t="shared" si="77"/>
        <v>-26.512995288428634</v>
      </c>
      <c r="E341" s="21">
        <f t="shared" si="77"/>
        <v>-32.322509744012947</v>
      </c>
      <c r="F341" s="21">
        <f t="shared" si="77"/>
        <v>-37.995591752006256</v>
      </c>
      <c r="G341" s="21">
        <f t="shared" si="77"/>
        <v>-48.517733728564338</v>
      </c>
      <c r="H341" s="21">
        <f t="shared" si="77"/>
        <v>-70.030169683214311</v>
      </c>
      <c r="I341" s="21">
        <f t="shared" si="77"/>
        <v>-98.148213768266757</v>
      </c>
      <c r="J341" s="21">
        <f t="shared" si="77"/>
        <v>-122.44963210222625</v>
      </c>
      <c r="K341" s="21">
        <f t="shared" si="77"/>
        <v>-142.62978319822921</v>
      </c>
      <c r="L341" s="21">
        <f t="shared" si="77"/>
        <v>-156.25153516136601</v>
      </c>
      <c r="M341" s="21">
        <f t="shared" si="77"/>
        <v>-202.01016951267539</v>
      </c>
      <c r="N341" s="21">
        <f t="shared" si="77"/>
        <v>-218.85302604016152</v>
      </c>
      <c r="O341" s="21">
        <f t="shared" si="77"/>
        <v>-290.28315253376309</v>
      </c>
      <c r="P341" s="21">
        <f t="shared" si="77"/>
        <v>-242.66857068440362</v>
      </c>
      <c r="Q341" s="21">
        <f t="shared" si="77"/>
        <v>-272.21468406778428</v>
      </c>
      <c r="R341" s="21">
        <f t="shared" si="77"/>
        <v>-226.60928383262171</v>
      </c>
      <c r="S341" s="21">
        <f t="shared" si="77"/>
        <v>-261.83918142940263</v>
      </c>
      <c r="T341" s="21">
        <f t="shared" si="77"/>
        <v>-293.14149512361593</v>
      </c>
      <c r="U341" s="21">
        <f t="shared" si="77"/>
        <v>-325.85729507609318</v>
      </c>
      <c r="V341" s="21">
        <f t="shared" si="77"/>
        <v>-378.62246430679318</v>
      </c>
      <c r="W341" s="21">
        <f t="shared" si="77"/>
        <v>-463.89960463749662</v>
      </c>
      <c r="X341" s="21">
        <f t="shared" si="77"/>
        <v>-597.61526153506611</v>
      </c>
      <c r="Y341" s="21">
        <f t="shared" si="77"/>
        <v>-766.05728619762397</v>
      </c>
      <c r="Z341" s="21">
        <f t="shared" si="77"/>
        <v>-945.64965020074749</v>
      </c>
      <c r="AA341" s="21">
        <f t="shared" si="77"/>
        <v>-1158.9997086116798</v>
      </c>
      <c r="AB341" s="21">
        <f t="shared" si="77"/>
        <v>-1251.1469425304574</v>
      </c>
      <c r="AC341" s="21">
        <f t="shared" si="77"/>
        <v>-1367.9248261336957</v>
      </c>
      <c r="AD341" s="21">
        <f t="shared" si="77"/>
        <v>-1474.2359837333445</v>
      </c>
      <c r="AE341" s="21">
        <f t="shared" si="77"/>
        <v>-1636.8663199507812</v>
      </c>
    </row>
    <row r="342" spans="1:31" x14ac:dyDescent="0.2">
      <c r="A342" s="9" t="s">
        <v>593</v>
      </c>
      <c r="B342" s="4" t="s">
        <v>594</v>
      </c>
      <c r="C342" s="35">
        <v>-17.668095538106236</v>
      </c>
      <c r="D342" s="35">
        <v>-22.916908192616805</v>
      </c>
      <c r="E342" s="35">
        <v>-28.726422648201122</v>
      </c>
      <c r="F342" s="35">
        <v>-34.399504656194431</v>
      </c>
      <c r="G342" s="35">
        <v>-44.921646632752513</v>
      </c>
      <c r="H342" s="35">
        <v>-59.210214605863861</v>
      </c>
      <c r="I342" s="35">
        <v>-77.886229959363092</v>
      </c>
      <c r="J342" s="35">
        <v>-94.027241067532799</v>
      </c>
      <c r="K342" s="35">
        <v>-107.43090494133824</v>
      </c>
      <c r="L342" s="35">
        <v>-116.47847766850171</v>
      </c>
      <c r="M342" s="35">
        <v>-134.17522982643405</v>
      </c>
      <c r="N342" s="35">
        <v>-155.42572782675134</v>
      </c>
      <c r="O342" s="35">
        <v>-206.94477848273021</v>
      </c>
      <c r="P342" s="35">
        <v>-217.40716950936107</v>
      </c>
      <c r="Q342" s="35">
        <v>-239.3617403649296</v>
      </c>
      <c r="R342" s="35">
        <v>-192.32375152601713</v>
      </c>
      <c r="S342" s="35">
        <v>-209.50115515810506</v>
      </c>
      <c r="T342" s="35">
        <v>-228.68549543366629</v>
      </c>
      <c r="U342" s="35">
        <v>-251.60405389011623</v>
      </c>
      <c r="V342" s="35">
        <v>-271.69974080541846</v>
      </c>
      <c r="W342" s="35">
        <v>-295.28947151640699</v>
      </c>
      <c r="X342" s="35">
        <v>-324.80789047581965</v>
      </c>
      <c r="Y342" s="35">
        <v>-351.76664269978613</v>
      </c>
      <c r="Z342" s="35">
        <v>-349.8057668973106</v>
      </c>
      <c r="AA342" s="35">
        <v>-372.80328679547091</v>
      </c>
      <c r="AB342" s="35">
        <v>-375.89923332253375</v>
      </c>
      <c r="AC342" s="35">
        <v>-381.70289928824974</v>
      </c>
      <c r="AD342" s="35">
        <v>-387.06944655569129</v>
      </c>
      <c r="AE342" s="35">
        <v>-370.20349855916891</v>
      </c>
    </row>
    <row r="343" spans="1:31" x14ac:dyDescent="0.2">
      <c r="A343" s="9" t="s">
        <v>595</v>
      </c>
      <c r="B343" s="4" t="s">
        <v>596</v>
      </c>
      <c r="C343" s="35">
        <v>-1.7840917874137761</v>
      </c>
      <c r="D343" s="35">
        <v>-1.7840917874137563</v>
      </c>
      <c r="E343" s="35">
        <v>-1.7840917874137563</v>
      </c>
      <c r="F343" s="35">
        <v>-1.7840917874137563</v>
      </c>
      <c r="G343" s="35">
        <v>-1.7840917874137563</v>
      </c>
      <c r="H343" s="35">
        <v>-7.4361605979588399</v>
      </c>
      <c r="I343" s="35">
        <v>-14.823753538232353</v>
      </c>
      <c r="J343" s="35">
        <v>-21.208585498077969</v>
      </c>
      <c r="K343" s="35">
        <v>-26.510616511313938</v>
      </c>
      <c r="L343" s="35">
        <v>-30.089526848484997</v>
      </c>
      <c r="M343" s="35">
        <v>-53.075132027004379</v>
      </c>
      <c r="N343" s="35">
        <v>-47.160132373392415</v>
      </c>
      <c r="O343" s="35">
        <v>-65.224861045234249</v>
      </c>
      <c r="P343" s="35">
        <v>-4.7053177710484748</v>
      </c>
      <c r="Q343" s="35">
        <v>-9.1572722775020079</v>
      </c>
      <c r="R343" s="35">
        <v>-14.188342817315384</v>
      </c>
      <c r="S343" s="35">
        <v>-29.010093796118085</v>
      </c>
      <c r="T343" s="35">
        <v>-36.3214337172857</v>
      </c>
      <c r="U343" s="35">
        <v>-46.926496078187242</v>
      </c>
      <c r="V343" s="35">
        <v>-78.777877912976848</v>
      </c>
      <c r="W343" s="35">
        <v>-138.96975063031226</v>
      </c>
      <c r="X343" s="35">
        <v>-210.87425781904389</v>
      </c>
      <c r="Y343" s="35">
        <v>-291.50620616227837</v>
      </c>
      <c r="Z343" s="35">
        <v>-340.40548958233569</v>
      </c>
      <c r="AA343" s="35">
        <v>-377.86442790824037</v>
      </c>
      <c r="AB343" s="35">
        <v>-394.49803332631978</v>
      </c>
      <c r="AC343" s="35">
        <v>-342.72476919177939</v>
      </c>
      <c r="AD343" s="35">
        <v>-281.41212214746275</v>
      </c>
      <c r="AE343" s="35">
        <v>-316.22667424370536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-31.781356946635473</v>
      </c>
      <c r="Y344" s="35">
        <v>-92.205972945958379</v>
      </c>
      <c r="Z344" s="35">
        <v>-223.82212702901063</v>
      </c>
      <c r="AA344" s="35">
        <v>-374.47246799293833</v>
      </c>
      <c r="AB344" s="35">
        <v>-447.55768584025702</v>
      </c>
      <c r="AC344" s="35">
        <v>-608.18501390149413</v>
      </c>
      <c r="AD344" s="35">
        <v>-765.02498243555328</v>
      </c>
      <c r="AE344" s="35">
        <v>-905.53602089386402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-1.5181625504072827</v>
      </c>
      <c r="D346" s="35">
        <v>-1.5181625504072827</v>
      </c>
      <c r="E346" s="35">
        <v>-1.5181625504072827</v>
      </c>
      <c r="F346" s="35">
        <v>-1.5181625504072827</v>
      </c>
      <c r="G346" s="35">
        <v>-1.5181625504072827</v>
      </c>
      <c r="H346" s="35">
        <v>-2.3543966877308735</v>
      </c>
      <c r="I346" s="35">
        <v>-3.4474048616196162</v>
      </c>
      <c r="J346" s="35">
        <v>-4.3920526755202909</v>
      </c>
      <c r="K346" s="35">
        <v>-5.1764980669394811</v>
      </c>
      <c r="L346" s="35">
        <v>-5.7060045359299121</v>
      </c>
      <c r="M346" s="35">
        <v>-7.8525649158997375</v>
      </c>
      <c r="N346" s="35">
        <v>-8.4566083709689472</v>
      </c>
      <c r="O346" s="35">
        <v>-8.9599779168599571</v>
      </c>
      <c r="P346" s="35">
        <v>-8.9599779168599571</v>
      </c>
      <c r="Q346" s="35">
        <v>-9.2116626898054612</v>
      </c>
      <c r="R346" s="35">
        <v>-10.612036766474247</v>
      </c>
      <c r="S346" s="35">
        <v>-11.326821521639481</v>
      </c>
      <c r="T346" s="35">
        <v>-11.096278269621402</v>
      </c>
      <c r="U346" s="35">
        <v>-11.183864570606435</v>
      </c>
      <c r="V346" s="35">
        <v>-11.198965656983166</v>
      </c>
      <c r="W346" s="35">
        <v>-11.419441518083428</v>
      </c>
      <c r="X346" s="35">
        <v>-11.810056285694854</v>
      </c>
      <c r="Y346" s="35">
        <v>-12.216778878774786</v>
      </c>
      <c r="Z346" s="35">
        <v>-12.171475619644596</v>
      </c>
      <c r="AA346" s="35">
        <v>-12.462423217169599</v>
      </c>
      <c r="AB346" s="35">
        <v>-12.500964636090046</v>
      </c>
      <c r="AC346" s="35">
        <v>-12.500964636090046</v>
      </c>
      <c r="AD346" s="35">
        <v>-12.54651037094078</v>
      </c>
      <c r="AE346" s="35">
        <v>-12.669751771125123</v>
      </c>
    </row>
    <row r="347" spans="1:31" x14ac:dyDescent="0.2">
      <c r="A347" s="9" t="s">
        <v>603</v>
      </c>
      <c r="B347" s="4" t="s">
        <v>604</v>
      </c>
      <c r="C347" s="35">
        <v>-0.12198048354631881</v>
      </c>
      <c r="D347" s="35">
        <v>-0.12198048354631881</v>
      </c>
      <c r="E347" s="35">
        <v>-0.12198048354631881</v>
      </c>
      <c r="F347" s="35">
        <v>-0.12198048354631881</v>
      </c>
      <c r="G347" s="35">
        <v>-0.12198048354631881</v>
      </c>
      <c r="H347" s="35">
        <v>-0.25041196443982949</v>
      </c>
      <c r="I347" s="35">
        <v>-0.41827961314707501</v>
      </c>
      <c r="J347" s="35">
        <v>-0.56336160902251342</v>
      </c>
      <c r="K347" s="35">
        <v>-0.68383921069338682</v>
      </c>
      <c r="L347" s="35">
        <v>-0.76516248717763635</v>
      </c>
      <c r="M347" s="35">
        <v>-1.2060217299777272</v>
      </c>
      <c r="N347" s="35">
        <v>-1.1371062025504282</v>
      </c>
      <c r="O347" s="35">
        <v>-1.1715639662640775</v>
      </c>
      <c r="P347" s="35">
        <v>-1.1715639662640775</v>
      </c>
      <c r="Q347" s="35">
        <v>-1.1371062025504279</v>
      </c>
      <c r="R347" s="35">
        <v>-1.1143640784994198</v>
      </c>
      <c r="S347" s="35">
        <v>-1.1143640784994198</v>
      </c>
      <c r="T347" s="35">
        <v>-1.2435806924256048</v>
      </c>
      <c r="U347" s="35">
        <v>-1.1908603139437213</v>
      </c>
      <c r="V347" s="35">
        <v>-1.1974072890493146</v>
      </c>
      <c r="W347" s="35">
        <v>-1.214980748543276</v>
      </c>
      <c r="X347" s="35">
        <v>-1.2611541519195661</v>
      </c>
      <c r="Y347" s="35">
        <v>-1.2811396548734826</v>
      </c>
      <c r="Z347" s="35">
        <v>-1.3087058658444026</v>
      </c>
      <c r="AA347" s="35">
        <v>-1.3087058658444026</v>
      </c>
      <c r="AB347" s="35">
        <v>-1.0287781061597345</v>
      </c>
      <c r="AC347" s="35">
        <v>-0.74764192385342332</v>
      </c>
      <c r="AD347" s="35">
        <v>-0.60181443432779325</v>
      </c>
      <c r="AE347" s="35">
        <v>-0.60214889613648448</v>
      </c>
    </row>
    <row r="348" spans="1:31" x14ac:dyDescent="0.2">
      <c r="A348" s="9" t="s">
        <v>605</v>
      </c>
      <c r="B348" s="4" t="s">
        <v>421</v>
      </c>
      <c r="C348" s="35">
        <v>-0.17185227444446841</v>
      </c>
      <c r="D348" s="35">
        <v>-0.17185227444446841</v>
      </c>
      <c r="E348" s="35">
        <v>-0.17185227444446841</v>
      </c>
      <c r="F348" s="35">
        <v>-0.17185227444446841</v>
      </c>
      <c r="G348" s="35">
        <v>-0.17185227444446841</v>
      </c>
      <c r="H348" s="35">
        <v>-0.77898582722090559</v>
      </c>
      <c r="I348" s="35">
        <v>-1.5725457959046183</v>
      </c>
      <c r="J348" s="35">
        <v>-2.2583912520726894</v>
      </c>
      <c r="K348" s="35">
        <v>-2.8279244679441851</v>
      </c>
      <c r="L348" s="35">
        <v>-3.2123636212717352</v>
      </c>
      <c r="M348" s="35">
        <v>-5.7012210133595023</v>
      </c>
      <c r="N348" s="35">
        <v>-6.673451266498386</v>
      </c>
      <c r="O348" s="35">
        <v>-7.9819711226745405</v>
      </c>
      <c r="P348" s="35">
        <v>-10.424541520870031</v>
      </c>
      <c r="Q348" s="35">
        <v>-13.346902532996772</v>
      </c>
      <c r="R348" s="35">
        <v>-8.3707886443155637</v>
      </c>
      <c r="S348" s="35">
        <v>-10.886746875040547</v>
      </c>
      <c r="T348" s="35">
        <v>-15.794707010616964</v>
      </c>
      <c r="U348" s="35">
        <v>-14.952020223239519</v>
      </c>
      <c r="V348" s="35">
        <v>-15.748472642365401</v>
      </c>
      <c r="W348" s="35">
        <v>-17.005960224150684</v>
      </c>
      <c r="X348" s="35">
        <v>-17.080545855952732</v>
      </c>
      <c r="Y348" s="35">
        <v>-17.080545855952732</v>
      </c>
      <c r="Z348" s="35">
        <v>-18.136085206601493</v>
      </c>
      <c r="AA348" s="35">
        <v>-20.088396832016311</v>
      </c>
      <c r="AB348" s="35">
        <v>-19.662247299097391</v>
      </c>
      <c r="AC348" s="35">
        <v>-22.063537192229013</v>
      </c>
      <c r="AD348" s="35">
        <v>-27.58110778936852</v>
      </c>
      <c r="AE348" s="35">
        <v>-31.628225586781372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-72.170975784406522</v>
      </c>
      <c r="D364" s="21">
        <f t="shared" si="83"/>
        <v>-93.331202920586378</v>
      </c>
      <c r="E364" s="21">
        <f t="shared" si="83"/>
        <v>-120.03882187840482</v>
      </c>
      <c r="F364" s="21">
        <f t="shared" si="83"/>
        <v>-148.57904511141726</v>
      </c>
      <c r="G364" s="21">
        <f t="shared" si="83"/>
        <v>-181.81308939953175</v>
      </c>
      <c r="H364" s="21">
        <f t="shared" si="83"/>
        <v>-193.58327505678335</v>
      </c>
      <c r="I364" s="21">
        <f t="shared" si="83"/>
        <v>-208.42623037991203</v>
      </c>
      <c r="J364" s="21">
        <f t="shared" si="83"/>
        <v>-225.80935123301268</v>
      </c>
      <c r="K364" s="21">
        <f t="shared" si="83"/>
        <v>-252.77172919920224</v>
      </c>
      <c r="L364" s="21">
        <f t="shared" si="83"/>
        <v>-240.18304604357706</v>
      </c>
      <c r="M364" s="21">
        <f t="shared" si="83"/>
        <v>-258.1586376376215</v>
      </c>
      <c r="N364" s="21">
        <f t="shared" si="83"/>
        <v>-270.34472290786465</v>
      </c>
      <c r="O364" s="21">
        <f t="shared" si="83"/>
        <v>-277.38883388284103</v>
      </c>
      <c r="P364" s="21">
        <f t="shared" si="83"/>
        <v>-266.71405050188849</v>
      </c>
      <c r="Q364" s="21">
        <f t="shared" si="83"/>
        <v>-356.3944016641679</v>
      </c>
      <c r="R364" s="21">
        <f t="shared" si="83"/>
        <v>-373.87719634172475</v>
      </c>
      <c r="S364" s="21">
        <f t="shared" si="83"/>
        <v>-415.47341131263971</v>
      </c>
      <c r="T364" s="21">
        <f t="shared" si="83"/>
        <v>-460.11046611881181</v>
      </c>
      <c r="U364" s="21">
        <f t="shared" si="83"/>
        <v>-453.67135986049067</v>
      </c>
      <c r="V364" s="21">
        <f t="shared" si="83"/>
        <v>-473.92505514078363</v>
      </c>
      <c r="W364" s="21">
        <f t="shared" si="83"/>
        <v>-467.64318243193424</v>
      </c>
      <c r="X364" s="21">
        <f t="shared" si="83"/>
        <v>-527.96819047385918</v>
      </c>
      <c r="Y364" s="21">
        <f t="shared" si="83"/>
        <v>-552.38584794471376</v>
      </c>
      <c r="Z364" s="21">
        <f t="shared" si="83"/>
        <v>-544.80344597508918</v>
      </c>
      <c r="AA364" s="21">
        <f t="shared" si="83"/>
        <v>-520.82544754834998</v>
      </c>
      <c r="AB364" s="21">
        <f t="shared" si="83"/>
        <v>-522.94958849886291</v>
      </c>
      <c r="AC364" s="21">
        <f t="shared" si="83"/>
        <v>-489.17701363542602</v>
      </c>
      <c r="AD364" s="21">
        <f t="shared" si="83"/>
        <v>-470.63792488091281</v>
      </c>
      <c r="AE364" s="21">
        <f t="shared" si="83"/>
        <v>-426.88021276245439</v>
      </c>
    </row>
    <row r="365" spans="1:31" x14ac:dyDescent="0.2">
      <c r="A365" s="9" t="s">
        <v>632</v>
      </c>
      <c r="B365" s="4" t="s">
        <v>633</v>
      </c>
      <c r="C365" s="35">
        <v>-0.30139412357720641</v>
      </c>
      <c r="D365" s="35">
        <v>-0.60278824715441282</v>
      </c>
      <c r="E365" s="35">
        <v>-0.90418237073161878</v>
      </c>
      <c r="F365" s="35">
        <v>-1.2055764943088256</v>
      </c>
      <c r="G365" s="35">
        <v>-1.5069706178860316</v>
      </c>
      <c r="H365" s="35">
        <v>-1.8083647414632376</v>
      </c>
      <c r="I365" s="35">
        <v>-2.1097588650404449</v>
      </c>
      <c r="J365" s="35">
        <v>-2.4111529886176513</v>
      </c>
      <c r="K365" s="35">
        <v>-2.7125471121948577</v>
      </c>
      <c r="L365" s="35">
        <v>-3.0139412357720632</v>
      </c>
      <c r="M365" s="35">
        <v>-3.3153353593492683</v>
      </c>
      <c r="N365" s="35">
        <v>-3.6167294829264778</v>
      </c>
      <c r="O365" s="35">
        <v>-3.8554923725776504</v>
      </c>
      <c r="P365" s="35">
        <v>-4.0942552622288275</v>
      </c>
      <c r="Q365" s="35">
        <v>-4.3330181518799993</v>
      </c>
      <c r="R365" s="35">
        <v>-4.5717810415311728</v>
      </c>
      <c r="S365" s="35">
        <v>-4.8105439311823508</v>
      </c>
      <c r="T365" s="35">
        <v>-5.0493068208335226</v>
      </c>
      <c r="U365" s="35">
        <v>-5.2021137411655216</v>
      </c>
      <c r="V365" s="35">
        <v>-5.3549206614975233</v>
      </c>
      <c r="W365" s="35">
        <v>-5.2063334582523177</v>
      </c>
      <c r="X365" s="35">
        <v>-5.0577462550071104</v>
      </c>
      <c r="Y365" s="35">
        <v>-4.9091590517619039</v>
      </c>
      <c r="Z365" s="35">
        <v>-4.7605718485166957</v>
      </c>
      <c r="AA365" s="35">
        <v>-4.4767211156625422</v>
      </c>
      <c r="AB365" s="35">
        <v>-4.1928703828083815</v>
      </c>
      <c r="AC365" s="35">
        <v>-3.9090196499542209</v>
      </c>
      <c r="AD365" s="35">
        <v>-3.6076255263770172</v>
      </c>
      <c r="AE365" s="35">
        <v>-3.3062314027998121</v>
      </c>
    </row>
    <row r="366" spans="1:31" x14ac:dyDescent="0.2">
      <c r="A366" s="9" t="s">
        <v>634</v>
      </c>
      <c r="B366" s="4" t="s">
        <v>635</v>
      </c>
      <c r="C366" s="35">
        <v>-71.869581660829311</v>
      </c>
      <c r="D366" s="35">
        <v>-92.728414673431971</v>
      </c>
      <c r="E366" s="35">
        <v>-119.1346395076732</v>
      </c>
      <c r="F366" s="35">
        <v>-147.37346861710844</v>
      </c>
      <c r="G366" s="35">
        <v>-180.30611878164572</v>
      </c>
      <c r="H366" s="35">
        <v>-191.77491031532011</v>
      </c>
      <c r="I366" s="35">
        <v>-206.31647151487158</v>
      </c>
      <c r="J366" s="35">
        <v>-223.39819824439502</v>
      </c>
      <c r="K366" s="35">
        <v>-250.05918208700737</v>
      </c>
      <c r="L366" s="35">
        <v>-237.16910480780501</v>
      </c>
      <c r="M366" s="35">
        <v>-254.8433022782722</v>
      </c>
      <c r="N366" s="35">
        <v>-266.72799342493818</v>
      </c>
      <c r="O366" s="35">
        <v>-273.53334151026337</v>
      </c>
      <c r="P366" s="35">
        <v>-262.61979523965965</v>
      </c>
      <c r="Q366" s="35">
        <v>-352.06138351228788</v>
      </c>
      <c r="R366" s="35">
        <v>-369.3054153001936</v>
      </c>
      <c r="S366" s="35">
        <v>-410.66286738145737</v>
      </c>
      <c r="T366" s="35">
        <v>-455.06115929797829</v>
      </c>
      <c r="U366" s="35">
        <v>-448.46924611932513</v>
      </c>
      <c r="V366" s="35">
        <v>-468.57013447928608</v>
      </c>
      <c r="W366" s="35">
        <v>-462.43684897368189</v>
      </c>
      <c r="X366" s="35">
        <v>-522.91044421885204</v>
      </c>
      <c r="Y366" s="35">
        <v>-547.47668889295187</v>
      </c>
      <c r="Z366" s="35">
        <v>-540.04287412657243</v>
      </c>
      <c r="AA366" s="35">
        <v>-516.34872643268739</v>
      </c>
      <c r="AB366" s="35">
        <v>-518.75671811605457</v>
      </c>
      <c r="AC366" s="35">
        <v>-485.26799398547178</v>
      </c>
      <c r="AD366" s="35">
        <v>-467.03029935453577</v>
      </c>
      <c r="AE366" s="35">
        <v>-423.57398135965457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-372.71580608221313</v>
      </c>
      <c r="D367" s="21">
        <f t="shared" si="84"/>
        <v>-482.14835359883074</v>
      </c>
      <c r="E367" s="21">
        <f t="shared" si="84"/>
        <v>-620.20422283344897</v>
      </c>
      <c r="F367" s="21">
        <f t="shared" si="84"/>
        <v>-767.70611260887188</v>
      </c>
      <c r="G367" s="21">
        <f t="shared" si="84"/>
        <v>-939.43169211405223</v>
      </c>
      <c r="H367" s="21">
        <f t="shared" si="84"/>
        <v>-1000.398605534915</v>
      </c>
      <c r="I367" s="21">
        <f t="shared" si="84"/>
        <v>-1077.2149310023842</v>
      </c>
      <c r="J367" s="21">
        <f t="shared" si="84"/>
        <v>-1167.1445014173462</v>
      </c>
      <c r="K367" s="21">
        <f t="shared" si="84"/>
        <v>-1306.5036014256807</v>
      </c>
      <c r="L367" s="21">
        <f t="shared" si="84"/>
        <v>-1241.7693119741812</v>
      </c>
      <c r="M367" s="21">
        <f t="shared" si="84"/>
        <v>-1334.7543695282261</v>
      </c>
      <c r="N367" s="21">
        <f t="shared" si="84"/>
        <v>-1397.866030596939</v>
      </c>
      <c r="O367" s="21">
        <f t="shared" si="84"/>
        <v>-1418.0137200442787</v>
      </c>
      <c r="P367" s="21">
        <f t="shared" si="84"/>
        <v>-1350.5188646080205</v>
      </c>
      <c r="Q367" s="21">
        <f t="shared" si="84"/>
        <v>-1788.2244201703149</v>
      </c>
      <c r="R367" s="21">
        <f t="shared" si="84"/>
        <v>-1862.1327560769794</v>
      </c>
      <c r="S367" s="21">
        <f t="shared" si="84"/>
        <v>-2055.5201854208904</v>
      </c>
      <c r="T367" s="21">
        <f t="shared" si="84"/>
        <v>-2262.8547675666164</v>
      </c>
      <c r="U367" s="21">
        <f t="shared" si="84"/>
        <v>-2189.9970443597854</v>
      </c>
      <c r="V367" s="21">
        <f t="shared" si="84"/>
        <v>-2249.9033706669925</v>
      </c>
      <c r="W367" s="21">
        <f t="shared" si="84"/>
        <v>-2176.6809006915469</v>
      </c>
      <c r="X367" s="21">
        <f t="shared" si="84"/>
        <v>-2408.5311037763331</v>
      </c>
      <c r="Y367" s="21">
        <f t="shared" si="84"/>
        <v>-2471.1820432898585</v>
      </c>
      <c r="Z367" s="21">
        <f t="shared" si="84"/>
        <v>-2391.4309880111487</v>
      </c>
      <c r="AA367" s="21">
        <f t="shared" si="84"/>
        <v>-2261.8228494237419</v>
      </c>
      <c r="AB367" s="21">
        <f t="shared" si="84"/>
        <v>-2243.7506515535451</v>
      </c>
      <c r="AC367" s="21">
        <f t="shared" si="84"/>
        <v>-2071.7634146074361</v>
      </c>
      <c r="AD367" s="21">
        <f t="shared" si="84"/>
        <v>-1962.4705853556768</v>
      </c>
      <c r="AE367" s="21">
        <f t="shared" si="84"/>
        <v>-1749.8666219398774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-1.5159916483265146</v>
      </c>
      <c r="D368" s="21">
        <f t="shared" si="85"/>
        <v>-1.9420419375785001</v>
      </c>
      <c r="E368" s="21">
        <f t="shared" si="85"/>
        <v>-2.4780299600166629</v>
      </c>
      <c r="F368" s="21">
        <f t="shared" si="85"/>
        <v>-3.0405219160145145</v>
      </c>
      <c r="G368" s="21">
        <f t="shared" si="85"/>
        <v>-3.700641047818519</v>
      </c>
      <c r="H368" s="21">
        <f t="shared" si="85"/>
        <v>-3.9255150136409074</v>
      </c>
      <c r="I368" s="21">
        <f t="shared" si="85"/>
        <v>-4.2058812531262175</v>
      </c>
      <c r="J368" s="21">
        <f t="shared" si="85"/>
        <v>-4.5431377657221397</v>
      </c>
      <c r="K368" s="21">
        <f t="shared" si="85"/>
        <v>-5.0729049019192853</v>
      </c>
      <c r="L368" s="21">
        <f t="shared" si="85"/>
        <v>-4.8002396681076442</v>
      </c>
      <c r="M368" s="21">
        <f t="shared" si="85"/>
        <v>-5.1477061373807302</v>
      </c>
      <c r="N368" s="21">
        <f t="shared" si="85"/>
        <v>-5.3796194827987565</v>
      </c>
      <c r="O368" s="21">
        <f t="shared" si="85"/>
        <v>-5.6543866932919249</v>
      </c>
      <c r="P368" s="21">
        <f t="shared" si="85"/>
        <v>-5.5283056095158916</v>
      </c>
      <c r="Q368" s="21">
        <f t="shared" si="85"/>
        <v>-7.5680101224821374</v>
      </c>
      <c r="R368" s="21">
        <f t="shared" si="85"/>
        <v>-8.0727981413125764</v>
      </c>
      <c r="S368" s="21">
        <f t="shared" si="85"/>
        <v>-9.1006133159447025</v>
      </c>
      <c r="T368" s="21">
        <f t="shared" si="85"/>
        <v>-10.212780684356456</v>
      </c>
      <c r="U368" s="21">
        <f t="shared" si="85"/>
        <v>-10.438575380317117</v>
      </c>
      <c r="V368" s="21">
        <f t="shared" si="85"/>
        <v>-11.241602362387797</v>
      </c>
      <c r="W368" s="21">
        <f t="shared" si="85"/>
        <v>-11.482381634570011</v>
      </c>
      <c r="X368" s="21">
        <f t="shared" si="85"/>
        <v>-13.402498936885504</v>
      </c>
      <c r="Y368" s="21">
        <f t="shared" si="85"/>
        <v>-14.455625862794729</v>
      </c>
      <c r="Z368" s="21">
        <f t="shared" si="85"/>
        <v>-14.680842988431694</v>
      </c>
      <c r="AA368" s="21">
        <f t="shared" si="85"/>
        <v>-14.246693875227569</v>
      </c>
      <c r="AB368" s="21">
        <f t="shared" si="85"/>
        <v>-14.545016469033273</v>
      </c>
      <c r="AC368" s="21">
        <f t="shared" si="85"/>
        <v>-13.856920928470313</v>
      </c>
      <c r="AD368" s="21">
        <f t="shared" si="85"/>
        <v>-13.499278581892984</v>
      </c>
      <c r="AE368" s="21">
        <f t="shared" si="85"/>
        <v>-12.412023971429658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-1.5159916483265146</v>
      </c>
      <c r="D370" s="35">
        <v>-1.9420419375785001</v>
      </c>
      <c r="E370" s="35">
        <v>-2.4780299600166629</v>
      </c>
      <c r="F370" s="35">
        <v>-3.0405219160145145</v>
      </c>
      <c r="G370" s="35">
        <v>-3.700641047818519</v>
      </c>
      <c r="H370" s="35">
        <v>-3.9255150136409074</v>
      </c>
      <c r="I370" s="35">
        <v>-4.2058812531262175</v>
      </c>
      <c r="J370" s="35">
        <v>-4.5431377657221397</v>
      </c>
      <c r="K370" s="35">
        <v>-5.0729049019192853</v>
      </c>
      <c r="L370" s="35">
        <v>-4.8002396681076442</v>
      </c>
      <c r="M370" s="35">
        <v>-5.1477061373807302</v>
      </c>
      <c r="N370" s="35">
        <v>-5.3796194827987565</v>
      </c>
      <c r="O370" s="35">
        <v>-5.6543866932919249</v>
      </c>
      <c r="P370" s="35">
        <v>-5.5283056095158916</v>
      </c>
      <c r="Q370" s="35">
        <v>-7.5680101224821374</v>
      </c>
      <c r="R370" s="35">
        <v>-8.0727981413125764</v>
      </c>
      <c r="S370" s="35">
        <v>-9.1006133159447025</v>
      </c>
      <c r="T370" s="35">
        <v>-10.212780684356456</v>
      </c>
      <c r="U370" s="35">
        <v>-10.438575380317117</v>
      </c>
      <c r="V370" s="35">
        <v>-11.241602362387797</v>
      </c>
      <c r="W370" s="35">
        <v>-11.482381634570011</v>
      </c>
      <c r="X370" s="35">
        <v>-13.402498936885504</v>
      </c>
      <c r="Y370" s="35">
        <v>-14.455625862794729</v>
      </c>
      <c r="Z370" s="35">
        <v>-14.680842988431694</v>
      </c>
      <c r="AA370" s="35">
        <v>-14.246693875227569</v>
      </c>
      <c r="AB370" s="35">
        <v>-14.545016469033273</v>
      </c>
      <c r="AC370" s="35">
        <v>-13.856920928470313</v>
      </c>
      <c r="AD370" s="35">
        <v>-13.499278581892984</v>
      </c>
      <c r="AE370" s="35">
        <v>-12.412023971429658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-370.27462573981688</v>
      </c>
      <c r="D371" s="21">
        <f t="shared" si="86"/>
        <v>-479.01260385201886</v>
      </c>
      <c r="E371" s="21">
        <f t="shared" si="86"/>
        <v>-616.19255348111278</v>
      </c>
      <c r="F371" s="21">
        <f t="shared" si="86"/>
        <v>-762.76842830760995</v>
      </c>
      <c r="G371" s="21">
        <f t="shared" si="86"/>
        <v>-933.4099413740189</v>
      </c>
      <c r="H371" s="21">
        <f t="shared" si="86"/>
        <v>-994.00434122943454</v>
      </c>
      <c r="I371" s="21">
        <f t="shared" si="86"/>
        <v>-1070.3531045992399</v>
      </c>
      <c r="J371" s="21">
        <f t="shared" si="86"/>
        <v>-1159.7255226836514</v>
      </c>
      <c r="K371" s="21">
        <f t="shared" si="86"/>
        <v>-1298.2116444189778</v>
      </c>
      <c r="L371" s="21">
        <f t="shared" si="86"/>
        <v>-1233.915956241111</v>
      </c>
      <c r="M371" s="21">
        <f t="shared" si="86"/>
        <v>-1326.326024536706</v>
      </c>
      <c r="N371" s="21">
        <f t="shared" si="86"/>
        <v>-1389.052778717708</v>
      </c>
      <c r="O371" s="21">
        <f t="shared" si="86"/>
        <v>-1408.7806739329408</v>
      </c>
      <c r="P371" s="21">
        <f t="shared" si="86"/>
        <v>-1341.5081018169064</v>
      </c>
      <c r="Q371" s="21">
        <f t="shared" si="86"/>
        <v>-1775.9344588892407</v>
      </c>
      <c r="R371" s="21">
        <f t="shared" si="86"/>
        <v>-1849.0581767123367</v>
      </c>
      <c r="S371" s="21">
        <f t="shared" si="86"/>
        <v>-2040.8104627336072</v>
      </c>
      <c r="T371" s="21">
        <f t="shared" si="86"/>
        <v>-2246.3803503605886</v>
      </c>
      <c r="U371" s="21">
        <f t="shared" si="86"/>
        <v>-2173.2422490921035</v>
      </c>
      <c r="V371" s="21">
        <f t="shared" si="86"/>
        <v>-2231.9301593898572</v>
      </c>
      <c r="W371" s="21">
        <f t="shared" si="86"/>
        <v>-2158.4031640616613</v>
      </c>
      <c r="X371" s="21">
        <f t="shared" si="86"/>
        <v>-2387.2786776993235</v>
      </c>
      <c r="Y371" s="21">
        <f t="shared" si="86"/>
        <v>-2448.3397289559484</v>
      </c>
      <c r="Z371" s="21">
        <f t="shared" si="86"/>
        <v>-2368.3170410559992</v>
      </c>
      <c r="AA371" s="21">
        <f t="shared" si="86"/>
        <v>-2239.4701869478477</v>
      </c>
      <c r="AB371" s="21">
        <f t="shared" si="86"/>
        <v>-2221.0149349141634</v>
      </c>
      <c r="AC371" s="21">
        <f t="shared" si="86"/>
        <v>-2050.1965239897672</v>
      </c>
      <c r="AD371" s="21">
        <f t="shared" si="86"/>
        <v>-1941.5059431687719</v>
      </c>
      <c r="AE371" s="21">
        <f t="shared" si="86"/>
        <v>-1730.6387415361157</v>
      </c>
    </row>
    <row r="372" spans="1:31" x14ac:dyDescent="0.2">
      <c r="A372" s="9" t="s">
        <v>646</v>
      </c>
      <c r="B372" s="4" t="s">
        <v>647</v>
      </c>
      <c r="C372" s="35">
        <v>-1.7928850856171992</v>
      </c>
      <c r="D372" s="35">
        <v>-3.5857701712343983</v>
      </c>
      <c r="E372" s="35">
        <v>-5.3786552568515971</v>
      </c>
      <c r="F372" s="35">
        <v>-7.1715403424687967</v>
      </c>
      <c r="G372" s="35">
        <v>-8.9644254280859954</v>
      </c>
      <c r="H372" s="35">
        <v>-10.757310513703194</v>
      </c>
      <c r="I372" s="35">
        <v>-12.550195599320393</v>
      </c>
      <c r="J372" s="35">
        <v>-14.343080684937593</v>
      </c>
      <c r="K372" s="35">
        <v>-16.13596577055479</v>
      </c>
      <c r="L372" s="35">
        <v>-17.928850856171991</v>
      </c>
      <c r="M372" s="35">
        <v>-19.721735941789188</v>
      </c>
      <c r="N372" s="35">
        <v>-21.514621027406388</v>
      </c>
      <c r="O372" s="35">
        <v>-23.168480508213712</v>
      </c>
      <c r="P372" s="35">
        <v>-24.822339989021035</v>
      </c>
      <c r="Q372" s="35">
        <v>-26.476199469828355</v>
      </c>
      <c r="R372" s="35">
        <v>-28.130058950635682</v>
      </c>
      <c r="S372" s="35">
        <v>-29.783918431443002</v>
      </c>
      <c r="T372" s="35">
        <v>-31.437777912250326</v>
      </c>
      <c r="U372" s="35">
        <v>-33.000758867565843</v>
      </c>
      <c r="V372" s="35">
        <v>-34.563739822881359</v>
      </c>
      <c r="W372" s="35">
        <v>-34.333835692579683</v>
      </c>
      <c r="X372" s="35">
        <v>-34.103931562277999</v>
      </c>
      <c r="Y372" s="35">
        <v>-33.874027431976309</v>
      </c>
      <c r="Z372" s="35">
        <v>-33.644123301674632</v>
      </c>
      <c r="AA372" s="35">
        <v>-31.859840413300564</v>
      </c>
      <c r="AB372" s="35">
        <v>-30.075557524926484</v>
      </c>
      <c r="AC372" s="35">
        <v>-28.291274636552401</v>
      </c>
      <c r="AD372" s="35">
        <v>-26.562432477910605</v>
      </c>
      <c r="AE372" s="35">
        <v>-24.833590319268801</v>
      </c>
    </row>
    <row r="373" spans="1:31" x14ac:dyDescent="0.2">
      <c r="A373" s="9" t="s">
        <v>648</v>
      </c>
      <c r="B373" s="4" t="s">
        <v>649</v>
      </c>
      <c r="C373" s="35">
        <v>-368.48174065419971</v>
      </c>
      <c r="D373" s="35">
        <v>-475.42683368078445</v>
      </c>
      <c r="E373" s="35">
        <v>-610.81389822426115</v>
      </c>
      <c r="F373" s="35">
        <v>-755.59688796514115</v>
      </c>
      <c r="G373" s="35">
        <v>-924.44551594593293</v>
      </c>
      <c r="H373" s="35">
        <v>-983.2470307157314</v>
      </c>
      <c r="I373" s="35">
        <v>-1057.8029089999195</v>
      </c>
      <c r="J373" s="35">
        <v>-1145.3824419987138</v>
      </c>
      <c r="K373" s="35">
        <v>-1282.075678648423</v>
      </c>
      <c r="L373" s="35">
        <v>-1215.987105384939</v>
      </c>
      <c r="M373" s="35">
        <v>-1306.6042885949169</v>
      </c>
      <c r="N373" s="35">
        <v>-1367.5381576903017</v>
      </c>
      <c r="O373" s="35">
        <v>-1385.6121934247271</v>
      </c>
      <c r="P373" s="35">
        <v>-1316.6857618278855</v>
      </c>
      <c r="Q373" s="35">
        <v>-1749.4582594194123</v>
      </c>
      <c r="R373" s="35">
        <v>-1820.9281177617011</v>
      </c>
      <c r="S373" s="35">
        <v>-2011.0265443021642</v>
      </c>
      <c r="T373" s="35">
        <v>-2214.9425724483385</v>
      </c>
      <c r="U373" s="35">
        <v>-2140.2414902245378</v>
      </c>
      <c r="V373" s="35">
        <v>-2197.3664195669758</v>
      </c>
      <c r="W373" s="35">
        <v>-2124.0693283690816</v>
      </c>
      <c r="X373" s="35">
        <v>-2353.1747461370455</v>
      </c>
      <c r="Y373" s="35">
        <v>-2414.4657015239723</v>
      </c>
      <c r="Z373" s="35">
        <v>-2334.6729177543248</v>
      </c>
      <c r="AA373" s="35">
        <v>-2207.6103465345473</v>
      </c>
      <c r="AB373" s="35">
        <v>-2190.9393773892371</v>
      </c>
      <c r="AC373" s="35">
        <v>-2021.9052493532149</v>
      </c>
      <c r="AD373" s="35">
        <v>-1914.9435106908613</v>
      </c>
      <c r="AE373" s="35">
        <v>-1705.805151216847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-0.9251886940697388</v>
      </c>
      <c r="D374" s="21">
        <f t="shared" si="87"/>
        <v>-1.1937078092334028</v>
      </c>
      <c r="E374" s="21">
        <f t="shared" si="87"/>
        <v>-1.5336393923195319</v>
      </c>
      <c r="F374" s="21">
        <f t="shared" si="87"/>
        <v>-1.8971623852473785</v>
      </c>
      <c r="G374" s="21">
        <f t="shared" si="87"/>
        <v>-2.3211096922147996</v>
      </c>
      <c r="H374" s="21">
        <f t="shared" si="87"/>
        <v>-2.4687492918394836</v>
      </c>
      <c r="I374" s="21">
        <f t="shared" si="87"/>
        <v>-2.6559451500182552</v>
      </c>
      <c r="J374" s="21">
        <f t="shared" si="87"/>
        <v>-2.8758409679725898</v>
      </c>
      <c r="K374" s="21">
        <f t="shared" si="87"/>
        <v>-3.2190521047838225</v>
      </c>
      <c r="L374" s="21">
        <f t="shared" si="87"/>
        <v>-3.0531160649626368</v>
      </c>
      <c r="M374" s="21">
        <f t="shared" si="87"/>
        <v>-3.2806388541393066</v>
      </c>
      <c r="N374" s="21">
        <f t="shared" si="87"/>
        <v>-3.4336323964323028</v>
      </c>
      <c r="O374" s="21">
        <f t="shared" si="87"/>
        <v>-3.5786594180461058</v>
      </c>
      <c r="P374" s="21">
        <f t="shared" si="87"/>
        <v>-3.4824571815982064</v>
      </c>
      <c r="Q374" s="21">
        <f t="shared" si="87"/>
        <v>-4.7219511585922929</v>
      </c>
      <c r="R374" s="21">
        <f t="shared" si="87"/>
        <v>-5.0017812233300063</v>
      </c>
      <c r="S374" s="21">
        <f t="shared" si="87"/>
        <v>-5.6091093713384899</v>
      </c>
      <c r="T374" s="21">
        <f t="shared" si="87"/>
        <v>-6.261636521671508</v>
      </c>
      <c r="U374" s="21">
        <f t="shared" si="87"/>
        <v>-6.316219887364622</v>
      </c>
      <c r="V374" s="21">
        <f t="shared" si="87"/>
        <v>-6.7316089147473717</v>
      </c>
      <c r="W374" s="21">
        <f t="shared" si="87"/>
        <v>-6.7953549953155719</v>
      </c>
      <c r="X374" s="21">
        <f t="shared" si="87"/>
        <v>-7.8499271401241728</v>
      </c>
      <c r="Y374" s="21">
        <f t="shared" si="87"/>
        <v>-8.3866884711149758</v>
      </c>
      <c r="Z374" s="21">
        <f t="shared" si="87"/>
        <v>-8.4331039667178462</v>
      </c>
      <c r="AA374" s="21">
        <f t="shared" si="87"/>
        <v>-8.1059686006664222</v>
      </c>
      <c r="AB374" s="21">
        <f t="shared" si="87"/>
        <v>-8.1907001703482489</v>
      </c>
      <c r="AC374" s="21">
        <f t="shared" si="87"/>
        <v>-7.7099696891986564</v>
      </c>
      <c r="AD374" s="21">
        <f t="shared" si="87"/>
        <v>-7.4653636050121346</v>
      </c>
      <c r="AE374" s="21">
        <f t="shared" si="87"/>
        <v>-6.8158564323321071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-0.9251886940697388</v>
      </c>
      <c r="D376" s="35">
        <v>-1.1937078092334028</v>
      </c>
      <c r="E376" s="35">
        <v>-1.5336393923195319</v>
      </c>
      <c r="F376" s="35">
        <v>-1.8971623852473785</v>
      </c>
      <c r="G376" s="35">
        <v>-2.3211096922147996</v>
      </c>
      <c r="H376" s="35">
        <v>-2.4687492918394836</v>
      </c>
      <c r="I376" s="35">
        <v>-2.6559451500182552</v>
      </c>
      <c r="J376" s="35">
        <v>-2.8758409679725898</v>
      </c>
      <c r="K376" s="35">
        <v>-3.2190521047838225</v>
      </c>
      <c r="L376" s="35">
        <v>-3.0531160649626368</v>
      </c>
      <c r="M376" s="35">
        <v>-3.2806388541393066</v>
      </c>
      <c r="N376" s="35">
        <v>-3.4336323964323028</v>
      </c>
      <c r="O376" s="35">
        <v>-3.5786594180461058</v>
      </c>
      <c r="P376" s="35">
        <v>-3.4824571815982064</v>
      </c>
      <c r="Q376" s="35">
        <v>-4.7219511585922929</v>
      </c>
      <c r="R376" s="35">
        <v>-5.0017812233300063</v>
      </c>
      <c r="S376" s="35">
        <v>-5.6091093713384899</v>
      </c>
      <c r="T376" s="35">
        <v>-6.261636521671508</v>
      </c>
      <c r="U376" s="35">
        <v>-6.316219887364622</v>
      </c>
      <c r="V376" s="35">
        <v>-6.7316089147473717</v>
      </c>
      <c r="W376" s="35">
        <v>-6.7953549953155719</v>
      </c>
      <c r="X376" s="35">
        <v>-7.8499271401241728</v>
      </c>
      <c r="Y376" s="35">
        <v>-8.3866884711149758</v>
      </c>
      <c r="Z376" s="35">
        <v>-8.4331039667178462</v>
      </c>
      <c r="AA376" s="35">
        <v>-8.1059686006664222</v>
      </c>
      <c r="AB376" s="35">
        <v>-8.1907001703482489</v>
      </c>
      <c r="AC376" s="35">
        <v>-7.7099696891986564</v>
      </c>
      <c r="AD376" s="35">
        <v>-7.4653636050121346</v>
      </c>
      <c r="AE376" s="35">
        <v>-6.8158564323321071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-0.65894526586900015</v>
      </c>
      <c r="D391" s="21">
        <f t="shared" si="92"/>
        <v>-1.3178905317380003</v>
      </c>
      <c r="E391" s="21">
        <f t="shared" si="92"/>
        <v>-1.9768357976070006</v>
      </c>
      <c r="F391" s="21">
        <f t="shared" si="92"/>
        <v>-2.6357810634760006</v>
      </c>
      <c r="G391" s="21">
        <f t="shared" si="92"/>
        <v>-3.2947263293450004</v>
      </c>
      <c r="H391" s="21">
        <f t="shared" si="92"/>
        <v>-3.9536715952140011</v>
      </c>
      <c r="I391" s="21">
        <f t="shared" si="92"/>
        <v>-4.6126168610830005</v>
      </c>
      <c r="J391" s="21">
        <f t="shared" si="92"/>
        <v>-5.2715621269520021</v>
      </c>
      <c r="K391" s="21">
        <f t="shared" si="92"/>
        <v>-5.9305073928210019</v>
      </c>
      <c r="L391" s="21">
        <f t="shared" si="92"/>
        <v>-6.5894526586900009</v>
      </c>
      <c r="M391" s="21">
        <f t="shared" si="92"/>
        <v>-7.2483979245590024</v>
      </c>
      <c r="N391" s="21">
        <f t="shared" si="92"/>
        <v>-7.9073431904280023</v>
      </c>
      <c r="O391" s="21">
        <f t="shared" si="92"/>
        <v>-8.4307623187535032</v>
      </c>
      <c r="P391" s="21">
        <f t="shared" si="92"/>
        <v>-8.9541814470790051</v>
      </c>
      <c r="Q391" s="21">
        <f t="shared" si="92"/>
        <v>-9.4776005754045052</v>
      </c>
      <c r="R391" s="21">
        <f t="shared" si="92"/>
        <v>-10.001019703730005</v>
      </c>
      <c r="S391" s="21">
        <f t="shared" si="92"/>
        <v>-10.524438832055505</v>
      </c>
      <c r="T391" s="21">
        <f t="shared" si="92"/>
        <v>-11.047857960381009</v>
      </c>
      <c r="U391" s="21">
        <f t="shared" si="92"/>
        <v>-11.385832232940006</v>
      </c>
      <c r="V391" s="21">
        <f t="shared" si="92"/>
        <v>-11.723806505499008</v>
      </c>
      <c r="W391" s="21">
        <f t="shared" si="92"/>
        <v>-11.402835512189005</v>
      </c>
      <c r="X391" s="21">
        <f t="shared" si="92"/>
        <v>-11.08186451887901</v>
      </c>
      <c r="Y391" s="21">
        <f t="shared" si="92"/>
        <v>-10.760893525569008</v>
      </c>
      <c r="Z391" s="21">
        <f t="shared" si="92"/>
        <v>-10.439922532259006</v>
      </c>
      <c r="AA391" s="21">
        <f t="shared" si="92"/>
        <v>-9.7866601805775044</v>
      </c>
      <c r="AB391" s="21">
        <f t="shared" si="92"/>
        <v>-9.1333978288960012</v>
      </c>
      <c r="AC391" s="21">
        <f t="shared" si="92"/>
        <v>-8.4801354772144979</v>
      </c>
      <c r="AD391" s="21">
        <f t="shared" si="92"/>
        <v>-7.8320104799584982</v>
      </c>
      <c r="AE391" s="21">
        <f t="shared" si="92"/>
        <v>-7.1838854827024985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-0.65894526586900015</v>
      </c>
      <c r="D393" s="21">
        <f t="shared" si="93"/>
        <v>-1.3178905317380003</v>
      </c>
      <c r="E393" s="21">
        <f t="shared" si="93"/>
        <v>-1.9768357976070006</v>
      </c>
      <c r="F393" s="21">
        <f t="shared" si="93"/>
        <v>-2.6357810634760006</v>
      </c>
      <c r="G393" s="21">
        <f t="shared" si="93"/>
        <v>-3.2947263293450004</v>
      </c>
      <c r="H393" s="21">
        <f t="shared" si="93"/>
        <v>-3.9536715952140011</v>
      </c>
      <c r="I393" s="21">
        <f t="shared" si="93"/>
        <v>-4.6126168610830005</v>
      </c>
      <c r="J393" s="21">
        <f t="shared" si="93"/>
        <v>-5.2715621269520021</v>
      </c>
      <c r="K393" s="21">
        <f t="shared" si="93"/>
        <v>-5.9305073928210019</v>
      </c>
      <c r="L393" s="21">
        <f t="shared" si="93"/>
        <v>-6.5894526586900009</v>
      </c>
      <c r="M393" s="21">
        <f t="shared" si="93"/>
        <v>-7.2483979245590024</v>
      </c>
      <c r="N393" s="21">
        <f t="shared" si="93"/>
        <v>-7.9073431904280023</v>
      </c>
      <c r="O393" s="21">
        <f t="shared" si="93"/>
        <v>-8.4307623187535032</v>
      </c>
      <c r="P393" s="21">
        <f t="shared" si="93"/>
        <v>-8.9541814470790051</v>
      </c>
      <c r="Q393" s="21">
        <f t="shared" si="93"/>
        <v>-9.4776005754045052</v>
      </c>
      <c r="R393" s="21">
        <f t="shared" si="93"/>
        <v>-10.001019703730005</v>
      </c>
      <c r="S393" s="21">
        <f t="shared" si="93"/>
        <v>-10.524438832055505</v>
      </c>
      <c r="T393" s="21">
        <f t="shared" si="93"/>
        <v>-11.047857960381009</v>
      </c>
      <c r="U393" s="21">
        <f t="shared" si="93"/>
        <v>-11.385832232940006</v>
      </c>
      <c r="V393" s="21">
        <f t="shared" si="93"/>
        <v>-11.723806505499008</v>
      </c>
      <c r="W393" s="21">
        <f t="shared" si="93"/>
        <v>-11.402835512189005</v>
      </c>
      <c r="X393" s="21">
        <f t="shared" si="93"/>
        <v>-11.08186451887901</v>
      </c>
      <c r="Y393" s="21">
        <f t="shared" si="93"/>
        <v>-10.760893525569008</v>
      </c>
      <c r="Z393" s="21">
        <f t="shared" si="93"/>
        <v>-10.439922532259006</v>
      </c>
      <c r="AA393" s="21">
        <f t="shared" si="93"/>
        <v>-9.7866601805775044</v>
      </c>
      <c r="AB393" s="21">
        <f t="shared" si="93"/>
        <v>-9.1333978288960012</v>
      </c>
      <c r="AC393" s="21">
        <f t="shared" si="93"/>
        <v>-8.4801354772144979</v>
      </c>
      <c r="AD393" s="21">
        <f t="shared" si="93"/>
        <v>-7.8320104799584982</v>
      </c>
      <c r="AE393" s="21">
        <f t="shared" si="93"/>
        <v>-7.1838854827024985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-0.65894526586900015</v>
      </c>
      <c r="D395" s="35">
        <v>-1.3178905317380003</v>
      </c>
      <c r="E395" s="35">
        <v>-1.9768357976070006</v>
      </c>
      <c r="F395" s="35">
        <v>-2.6357810634760006</v>
      </c>
      <c r="G395" s="35">
        <v>-3.2947263293450004</v>
      </c>
      <c r="H395" s="35">
        <v>-3.9536715952140011</v>
      </c>
      <c r="I395" s="35">
        <v>-4.6126168610830005</v>
      </c>
      <c r="J395" s="35">
        <v>-5.2715621269520021</v>
      </c>
      <c r="K395" s="35">
        <v>-5.9305073928210019</v>
      </c>
      <c r="L395" s="35">
        <v>-6.5894526586900009</v>
      </c>
      <c r="M395" s="35">
        <v>-7.2483979245590024</v>
      </c>
      <c r="N395" s="35">
        <v>-7.9073431904280023</v>
      </c>
      <c r="O395" s="35">
        <v>-8.4307623187535032</v>
      </c>
      <c r="P395" s="35">
        <v>-8.9541814470790051</v>
      </c>
      <c r="Q395" s="35">
        <v>-9.4776005754045052</v>
      </c>
      <c r="R395" s="35">
        <v>-10.001019703730005</v>
      </c>
      <c r="S395" s="35">
        <v>-10.524438832055505</v>
      </c>
      <c r="T395" s="35">
        <v>-11.047857960381009</v>
      </c>
      <c r="U395" s="35">
        <v>-11.385832232940006</v>
      </c>
      <c r="V395" s="35">
        <v>-11.723806505499008</v>
      </c>
      <c r="W395" s="35">
        <v>-11.402835512189005</v>
      </c>
      <c r="X395" s="35">
        <v>-11.08186451887901</v>
      </c>
      <c r="Y395" s="35">
        <v>-10.760893525569008</v>
      </c>
      <c r="Z395" s="35">
        <v>-10.439922532259006</v>
      </c>
      <c r="AA395" s="35">
        <v>-9.7866601805775044</v>
      </c>
      <c r="AB395" s="35">
        <v>-9.1333978288960012</v>
      </c>
      <c r="AC395" s="35">
        <v>-8.4801354772144979</v>
      </c>
      <c r="AD395" s="35">
        <v>-7.8320104799584982</v>
      </c>
      <c r="AE395" s="35">
        <v>-7.1838854827024985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-109.49028573306728</v>
      </c>
      <c r="D423" s="35">
        <v>-95.551988544591978</v>
      </c>
      <c r="E423" s="35">
        <v>-77.986294293649507</v>
      </c>
      <c r="F423" s="35">
        <v>-88.862811988182628</v>
      </c>
      <c r="G423" s="35">
        <v>-92.443413074868033</v>
      </c>
      <c r="H423" s="35">
        <v>-155.94410630906489</v>
      </c>
      <c r="I423" s="35">
        <v>-136.53116385648082</v>
      </c>
      <c r="J423" s="35">
        <v>-186.18493798104748</v>
      </c>
      <c r="K423" s="35">
        <v>-137.457009620821</v>
      </c>
      <c r="L423" s="35">
        <v>-125.04907391745023</v>
      </c>
      <c r="M423" s="35">
        <v>-150.11577139497899</v>
      </c>
      <c r="N423" s="35">
        <v>-174.9263442915364</v>
      </c>
      <c r="O423" s="35">
        <v>-161.25009656778124</v>
      </c>
      <c r="P423" s="35">
        <v>-142.55567653690375</v>
      </c>
      <c r="Q423" s="35">
        <v>-285.73261591986795</v>
      </c>
      <c r="R423" s="35">
        <v>-251.13532290724993</v>
      </c>
      <c r="S423" s="35">
        <v>-269.65607649819827</v>
      </c>
      <c r="T423" s="35">
        <v>-199.9053423695737</v>
      </c>
      <c r="U423" s="35">
        <v>-256.51755796612355</v>
      </c>
      <c r="V423" s="35">
        <v>-253.53415632578339</v>
      </c>
      <c r="W423" s="35">
        <v>-229.16726593774337</v>
      </c>
      <c r="X423" s="35">
        <v>-199.73793749117687</v>
      </c>
      <c r="Y423" s="35">
        <v>-202.39582275823699</v>
      </c>
      <c r="Z423" s="35">
        <v>-155.37192044919124</v>
      </c>
      <c r="AA423" s="35">
        <v>-223.10380930702129</v>
      </c>
      <c r="AB423" s="35">
        <v>-261.99964731828476</v>
      </c>
      <c r="AC423" s="35">
        <v>-306.63859605438245</v>
      </c>
      <c r="AD423" s="35">
        <v>-326.59534569705278</v>
      </c>
      <c r="AE423" s="35">
        <v>-398.23577299980138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-15013.610135987194</v>
      </c>
      <c r="D455" s="28">
        <f t="shared" si="105"/>
        <v>-15324.423171715491</v>
      </c>
      <c r="E455" s="28">
        <f t="shared" si="105"/>
        <v>-15712.497045141496</v>
      </c>
      <c r="F455" s="28">
        <f t="shared" si="105"/>
        <v>-16119.978061332185</v>
      </c>
      <c r="G455" s="28">
        <f t="shared" si="105"/>
        <v>-16576.445380272366</v>
      </c>
      <c r="H455" s="28">
        <f t="shared" si="105"/>
        <v>-16993.937428637972</v>
      </c>
      <c r="I455" s="28">
        <f t="shared" si="105"/>
        <v>-17330.732776953002</v>
      </c>
      <c r="J455" s="28">
        <f t="shared" si="105"/>
        <v>-17726.82999228144</v>
      </c>
      <c r="K455" s="28">
        <f t="shared" si="105"/>
        <v>-18083.811879782883</v>
      </c>
      <c r="L455" s="28">
        <f t="shared" si="105"/>
        <v>-18246.912243008304</v>
      </c>
      <c r="M455" s="28">
        <f t="shared" si="105"/>
        <v>-18622.675219537065</v>
      </c>
      <c r="N455" s="28">
        <f t="shared" si="105"/>
        <v>-18970.545509132215</v>
      </c>
      <c r="O455" s="28">
        <f t="shared" si="105"/>
        <v>-19211.972607228654</v>
      </c>
      <c r="P455" s="28">
        <f t="shared" si="105"/>
        <v>-19167.317707652004</v>
      </c>
      <c r="Q455" s="28">
        <f t="shared" si="105"/>
        <v>-19931.03367499595</v>
      </c>
      <c r="R455" s="28">
        <f t="shared" si="105"/>
        <v>-19988.149215653782</v>
      </c>
      <c r="S455" s="28">
        <f t="shared" si="105"/>
        <v>-20314.291133794912</v>
      </c>
      <c r="T455" s="28">
        <f t="shared" si="105"/>
        <v>-20552.133600080324</v>
      </c>
      <c r="U455" s="28">
        <f t="shared" si="105"/>
        <v>-20597.472478736134</v>
      </c>
      <c r="V455" s="28">
        <f t="shared" si="105"/>
        <v>-20754.605212665032</v>
      </c>
      <c r="W455" s="28">
        <f t="shared" si="105"/>
        <v>-20758.695141277276</v>
      </c>
      <c r="X455" s="28">
        <f t="shared" si="105"/>
        <v>-21184.012914926039</v>
      </c>
      <c r="Y455" s="28">
        <f t="shared" si="105"/>
        <v>-21476.871329755249</v>
      </c>
      <c r="Z455" s="28">
        <f t="shared" si="105"/>
        <v>-21559.677439294923</v>
      </c>
      <c r="AA455" s="28">
        <f t="shared" si="105"/>
        <v>-21723.894653502219</v>
      </c>
      <c r="AB455" s="28">
        <f t="shared" si="105"/>
        <v>-21878.484366504781</v>
      </c>
      <c r="AC455" s="28">
        <f t="shared" si="105"/>
        <v>-21867.107890891664</v>
      </c>
      <c r="AD455" s="28">
        <f t="shared" si="105"/>
        <v>-21897.404273040993</v>
      </c>
      <c r="AE455" s="28">
        <f t="shared" si="105"/>
        <v>-21902.466636869711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-15013.610135987194</v>
      </c>
      <c r="D555" s="28">
        <f t="shared" ref="D555:AE555" si="144">+D556+D559+D562+D565+D568++D571+D574+D575</f>
        <v>-15324.423171715491</v>
      </c>
      <c r="E555" s="28">
        <f t="shared" si="144"/>
        <v>-15712.497045141496</v>
      </c>
      <c r="F555" s="28">
        <f t="shared" si="144"/>
        <v>-16119.978061332185</v>
      </c>
      <c r="G555" s="28">
        <f t="shared" si="144"/>
        <v>-16576.445380272366</v>
      </c>
      <c r="H555" s="28">
        <f t="shared" si="144"/>
        <v>-16993.937428637972</v>
      </c>
      <c r="I555" s="28">
        <f t="shared" si="144"/>
        <v>-17330.732776953002</v>
      </c>
      <c r="J555" s="28">
        <f t="shared" si="144"/>
        <v>-17726.82999228144</v>
      </c>
      <c r="K555" s="28">
        <f t="shared" si="144"/>
        <v>-18083.811879782883</v>
      </c>
      <c r="L555" s="28">
        <f t="shared" si="144"/>
        <v>-18246.912243008304</v>
      </c>
      <c r="M555" s="28">
        <f t="shared" si="144"/>
        <v>-18622.675219537065</v>
      </c>
      <c r="N555" s="28">
        <f t="shared" si="144"/>
        <v>-18970.545509132215</v>
      </c>
      <c r="O555" s="28">
        <f t="shared" si="144"/>
        <v>-19211.972607228654</v>
      </c>
      <c r="P555" s="28">
        <f t="shared" si="144"/>
        <v>-19167.317707652004</v>
      </c>
      <c r="Q555" s="28">
        <f t="shared" si="144"/>
        <v>-19931.03367499595</v>
      </c>
      <c r="R555" s="28">
        <f t="shared" si="144"/>
        <v>-19988.149215653782</v>
      </c>
      <c r="S555" s="28">
        <f t="shared" si="144"/>
        <v>-20314.291133794912</v>
      </c>
      <c r="T555" s="28">
        <f t="shared" si="144"/>
        <v>-20552.133600080324</v>
      </c>
      <c r="U555" s="28">
        <f t="shared" si="144"/>
        <v>-20597.472478736134</v>
      </c>
      <c r="V555" s="28">
        <f t="shared" si="144"/>
        <v>-20754.605212665032</v>
      </c>
      <c r="W555" s="28">
        <f t="shared" si="144"/>
        <v>-20758.695141277276</v>
      </c>
      <c r="X555" s="28">
        <f t="shared" si="144"/>
        <v>-21184.012914926039</v>
      </c>
      <c r="Y555" s="28">
        <f t="shared" si="144"/>
        <v>-21476.871329755249</v>
      </c>
      <c r="Z555" s="28">
        <f t="shared" si="144"/>
        <v>-21559.677439294923</v>
      </c>
      <c r="AA555" s="28">
        <f t="shared" si="144"/>
        <v>-21723.894653502219</v>
      </c>
      <c r="AB555" s="28">
        <f t="shared" si="144"/>
        <v>-21878.484366504781</v>
      </c>
      <c r="AC555" s="28">
        <f t="shared" si="144"/>
        <v>-21867.107890891664</v>
      </c>
      <c r="AD555" s="28">
        <f t="shared" si="144"/>
        <v>-21897.404273040993</v>
      </c>
      <c r="AE555" s="28">
        <f t="shared" si="144"/>
        <v>-21902.466636869711</v>
      </c>
    </row>
    <row r="556" spans="1:31" x14ac:dyDescent="0.2">
      <c r="A556" s="9" t="s">
        <v>549</v>
      </c>
      <c r="B556" s="4" t="s">
        <v>550</v>
      </c>
      <c r="C556" s="21">
        <f>+C557+C558</f>
        <v>-14903.460904988258</v>
      </c>
      <c r="D556" s="21">
        <f t="shared" ref="D556:AE556" si="145">+D557+D558</f>
        <v>-15227.553292639161</v>
      </c>
      <c r="E556" s="21">
        <f t="shared" si="145"/>
        <v>-15632.53391505024</v>
      </c>
      <c r="F556" s="21">
        <f t="shared" si="145"/>
        <v>-16028.479468280526</v>
      </c>
      <c r="G556" s="21">
        <f t="shared" si="145"/>
        <v>-16480.707240868152</v>
      </c>
      <c r="H556" s="21">
        <f t="shared" si="145"/>
        <v>-16834.039650733695</v>
      </c>
      <c r="I556" s="21">
        <f t="shared" si="145"/>
        <v>-17189.588996235438</v>
      </c>
      <c r="J556" s="21">
        <f t="shared" si="145"/>
        <v>-17535.373492173439</v>
      </c>
      <c r="K556" s="21">
        <f t="shared" si="145"/>
        <v>-17940.424362769238</v>
      </c>
      <c r="L556" s="21">
        <f t="shared" si="145"/>
        <v>-18115.273716432166</v>
      </c>
      <c r="M556" s="21">
        <f t="shared" si="145"/>
        <v>-18465.311050217526</v>
      </c>
      <c r="N556" s="21">
        <f t="shared" si="145"/>
        <v>-18787.711821650249</v>
      </c>
      <c r="O556" s="21">
        <f t="shared" si="145"/>
        <v>-19042.291748342119</v>
      </c>
      <c r="P556" s="21">
        <f t="shared" si="145"/>
        <v>-19015.807849668021</v>
      </c>
      <c r="Q556" s="21">
        <f t="shared" si="145"/>
        <v>-19635.823458500679</v>
      </c>
      <c r="R556" s="21">
        <f t="shared" si="145"/>
        <v>-19727.012873042804</v>
      </c>
      <c r="S556" s="21">
        <f t="shared" si="145"/>
        <v>-20034.110618464656</v>
      </c>
      <c r="T556" s="21">
        <f t="shared" si="145"/>
        <v>-20341.18039975037</v>
      </c>
      <c r="U556" s="21">
        <f t="shared" si="145"/>
        <v>-20329.569088537071</v>
      </c>
      <c r="V556" s="21">
        <f t="shared" si="145"/>
        <v>-20489.347249833751</v>
      </c>
      <c r="W556" s="21">
        <f t="shared" si="145"/>
        <v>-20518.125039827344</v>
      </c>
      <c r="X556" s="21">
        <f t="shared" si="145"/>
        <v>-20973.193112915986</v>
      </c>
      <c r="Y556" s="21">
        <f t="shared" si="145"/>
        <v>-21263.714613471442</v>
      </c>
      <c r="Z556" s="21">
        <f t="shared" si="145"/>
        <v>-21393.865596313473</v>
      </c>
      <c r="AA556" s="21">
        <f t="shared" si="145"/>
        <v>-21491.004184014622</v>
      </c>
      <c r="AB556" s="21">
        <f t="shared" si="145"/>
        <v>-21607.351321357601</v>
      </c>
      <c r="AC556" s="21">
        <f t="shared" si="145"/>
        <v>-21551.98915936007</v>
      </c>
      <c r="AD556" s="21">
        <f t="shared" si="145"/>
        <v>-21562.976916863983</v>
      </c>
      <c r="AE556" s="21">
        <f t="shared" si="145"/>
        <v>-21497.046978387207</v>
      </c>
    </row>
    <row r="557" spans="1:31" x14ac:dyDescent="0.2">
      <c r="A557" s="9" t="s">
        <v>551</v>
      </c>
      <c r="B557" s="4" t="s">
        <v>552</v>
      </c>
      <c r="C557" s="35">
        <f>+C299</f>
        <v>-14530.745098906045</v>
      </c>
      <c r="D557" s="35">
        <f t="shared" ref="D557:AE557" si="146">+D299</f>
        <v>-14745.404939040331</v>
      </c>
      <c r="E557" s="35">
        <f t="shared" si="146"/>
        <v>-15012.329692216792</v>
      </c>
      <c r="F557" s="35">
        <f t="shared" si="146"/>
        <v>-15260.773355671654</v>
      </c>
      <c r="G557" s="35">
        <f t="shared" si="146"/>
        <v>-15541.2755487541</v>
      </c>
      <c r="H557" s="35">
        <f t="shared" si="146"/>
        <v>-15833.641045198779</v>
      </c>
      <c r="I557" s="35">
        <f t="shared" si="146"/>
        <v>-16112.374065233054</v>
      </c>
      <c r="J557" s="35">
        <f t="shared" si="146"/>
        <v>-16368.228990756092</v>
      </c>
      <c r="K557" s="35">
        <f t="shared" si="146"/>
        <v>-16633.920761343557</v>
      </c>
      <c r="L557" s="35">
        <f t="shared" si="146"/>
        <v>-16873.504404457984</v>
      </c>
      <c r="M557" s="35">
        <f t="shared" si="146"/>
        <v>-17130.5566806893</v>
      </c>
      <c r="N557" s="35">
        <f t="shared" si="146"/>
        <v>-17389.845791053311</v>
      </c>
      <c r="O557" s="35">
        <f t="shared" si="146"/>
        <v>-17624.278028297838</v>
      </c>
      <c r="P557" s="35">
        <f t="shared" si="146"/>
        <v>-17665.28898506</v>
      </c>
      <c r="Q557" s="35">
        <f t="shared" si="146"/>
        <v>-17847.599038330365</v>
      </c>
      <c r="R557" s="35">
        <f t="shared" si="146"/>
        <v>-17864.880116965825</v>
      </c>
      <c r="S557" s="35">
        <f t="shared" si="146"/>
        <v>-17978.590433043766</v>
      </c>
      <c r="T557" s="35">
        <f t="shared" si="146"/>
        <v>-18078.325632183754</v>
      </c>
      <c r="U557" s="35">
        <f t="shared" si="146"/>
        <v>-18139.572044177286</v>
      </c>
      <c r="V557" s="35">
        <f t="shared" si="146"/>
        <v>-18239.44387916676</v>
      </c>
      <c r="W557" s="35">
        <f t="shared" si="146"/>
        <v>-18341.444139135798</v>
      </c>
      <c r="X557" s="35">
        <f t="shared" si="146"/>
        <v>-18564.662009139651</v>
      </c>
      <c r="Y557" s="35">
        <f t="shared" si="146"/>
        <v>-18792.532570181585</v>
      </c>
      <c r="Z557" s="35">
        <f t="shared" si="146"/>
        <v>-19002.434608302323</v>
      </c>
      <c r="AA557" s="35">
        <f t="shared" si="146"/>
        <v>-19229.181334590881</v>
      </c>
      <c r="AB557" s="35">
        <f t="shared" si="146"/>
        <v>-19363.600669804055</v>
      </c>
      <c r="AC557" s="35">
        <f t="shared" si="146"/>
        <v>-19480.225744752632</v>
      </c>
      <c r="AD557" s="35">
        <f t="shared" si="146"/>
        <v>-19600.506331508306</v>
      </c>
      <c r="AE557" s="35">
        <f t="shared" si="146"/>
        <v>-19747.18035644733</v>
      </c>
    </row>
    <row r="558" spans="1:31" x14ac:dyDescent="0.2">
      <c r="A558" s="9" t="s">
        <v>636</v>
      </c>
      <c r="B558" s="4" t="s">
        <v>637</v>
      </c>
      <c r="C558" s="35">
        <f>+C367</f>
        <v>-372.71580608221313</v>
      </c>
      <c r="D558" s="35">
        <f t="shared" ref="D558:AE558" si="147">+D367</f>
        <v>-482.14835359883074</v>
      </c>
      <c r="E558" s="35">
        <f t="shared" si="147"/>
        <v>-620.20422283344897</v>
      </c>
      <c r="F558" s="35">
        <f t="shared" si="147"/>
        <v>-767.70611260887188</v>
      </c>
      <c r="G558" s="35">
        <f t="shared" si="147"/>
        <v>-939.43169211405223</v>
      </c>
      <c r="H558" s="35">
        <f t="shared" si="147"/>
        <v>-1000.398605534915</v>
      </c>
      <c r="I558" s="35">
        <f t="shared" si="147"/>
        <v>-1077.2149310023842</v>
      </c>
      <c r="J558" s="35">
        <f t="shared" si="147"/>
        <v>-1167.1445014173462</v>
      </c>
      <c r="K558" s="35">
        <f t="shared" si="147"/>
        <v>-1306.5036014256807</v>
      </c>
      <c r="L558" s="35">
        <f t="shared" si="147"/>
        <v>-1241.7693119741812</v>
      </c>
      <c r="M558" s="35">
        <f t="shared" si="147"/>
        <v>-1334.7543695282261</v>
      </c>
      <c r="N558" s="35">
        <f t="shared" si="147"/>
        <v>-1397.866030596939</v>
      </c>
      <c r="O558" s="35">
        <f t="shared" si="147"/>
        <v>-1418.0137200442787</v>
      </c>
      <c r="P558" s="35">
        <f t="shared" si="147"/>
        <v>-1350.5188646080205</v>
      </c>
      <c r="Q558" s="35">
        <f t="shared" si="147"/>
        <v>-1788.2244201703149</v>
      </c>
      <c r="R558" s="35">
        <f t="shared" si="147"/>
        <v>-1862.1327560769794</v>
      </c>
      <c r="S558" s="35">
        <f t="shared" si="147"/>
        <v>-2055.5201854208904</v>
      </c>
      <c r="T558" s="35">
        <f t="shared" si="147"/>
        <v>-2262.8547675666164</v>
      </c>
      <c r="U558" s="35">
        <f t="shared" si="147"/>
        <v>-2189.9970443597854</v>
      </c>
      <c r="V558" s="35">
        <f t="shared" si="147"/>
        <v>-2249.9033706669925</v>
      </c>
      <c r="W558" s="35">
        <f t="shared" si="147"/>
        <v>-2176.6809006915469</v>
      </c>
      <c r="X558" s="35">
        <f t="shared" si="147"/>
        <v>-2408.5311037763331</v>
      </c>
      <c r="Y558" s="35">
        <f t="shared" si="147"/>
        <v>-2471.1820432898585</v>
      </c>
      <c r="Z558" s="35">
        <f t="shared" si="147"/>
        <v>-2391.4309880111487</v>
      </c>
      <c r="AA558" s="35">
        <f t="shared" si="147"/>
        <v>-2261.8228494237419</v>
      </c>
      <c r="AB558" s="35">
        <f t="shared" si="147"/>
        <v>-2243.7506515535451</v>
      </c>
      <c r="AC558" s="35">
        <f t="shared" si="147"/>
        <v>-2071.7634146074361</v>
      </c>
      <c r="AD558" s="35">
        <f t="shared" si="147"/>
        <v>-1962.4705853556768</v>
      </c>
      <c r="AE558" s="35">
        <f t="shared" si="147"/>
        <v>-1749.8666219398774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-0.65894526586900015</v>
      </c>
      <c r="D562" s="21">
        <f t="shared" ref="D562:AE562" si="150">+D563+D564</f>
        <v>-1.3178905317380003</v>
      </c>
      <c r="E562" s="21">
        <f t="shared" si="150"/>
        <v>-1.9768357976070006</v>
      </c>
      <c r="F562" s="21">
        <f t="shared" si="150"/>
        <v>-2.6357810634760006</v>
      </c>
      <c r="G562" s="21">
        <f t="shared" si="150"/>
        <v>-3.2947263293450004</v>
      </c>
      <c r="H562" s="21">
        <f t="shared" si="150"/>
        <v>-3.9536715952140011</v>
      </c>
      <c r="I562" s="21">
        <f t="shared" si="150"/>
        <v>-4.6126168610830005</v>
      </c>
      <c r="J562" s="21">
        <f t="shared" si="150"/>
        <v>-5.2715621269520021</v>
      </c>
      <c r="K562" s="21">
        <f t="shared" si="150"/>
        <v>-5.9305073928210019</v>
      </c>
      <c r="L562" s="21">
        <f t="shared" si="150"/>
        <v>-6.5894526586900009</v>
      </c>
      <c r="M562" s="21">
        <f t="shared" si="150"/>
        <v>-7.2483979245590024</v>
      </c>
      <c r="N562" s="21">
        <f t="shared" si="150"/>
        <v>-7.9073431904280023</v>
      </c>
      <c r="O562" s="21">
        <f t="shared" si="150"/>
        <v>-8.4307623187535032</v>
      </c>
      <c r="P562" s="21">
        <f t="shared" si="150"/>
        <v>-8.9541814470790051</v>
      </c>
      <c r="Q562" s="21">
        <f t="shared" si="150"/>
        <v>-9.4776005754045052</v>
      </c>
      <c r="R562" s="21">
        <f t="shared" si="150"/>
        <v>-10.001019703730005</v>
      </c>
      <c r="S562" s="21">
        <f t="shared" si="150"/>
        <v>-10.524438832055505</v>
      </c>
      <c r="T562" s="21">
        <f t="shared" si="150"/>
        <v>-11.047857960381009</v>
      </c>
      <c r="U562" s="21">
        <f t="shared" si="150"/>
        <v>-11.385832232940006</v>
      </c>
      <c r="V562" s="21">
        <f t="shared" si="150"/>
        <v>-11.723806505499008</v>
      </c>
      <c r="W562" s="21">
        <f t="shared" si="150"/>
        <v>-11.402835512189005</v>
      </c>
      <c r="X562" s="21">
        <f t="shared" si="150"/>
        <v>-11.08186451887901</v>
      </c>
      <c r="Y562" s="21">
        <f t="shared" si="150"/>
        <v>-10.760893525569008</v>
      </c>
      <c r="Z562" s="21">
        <f t="shared" si="150"/>
        <v>-10.439922532259006</v>
      </c>
      <c r="AA562" s="21">
        <f t="shared" si="150"/>
        <v>-9.7866601805775044</v>
      </c>
      <c r="AB562" s="21">
        <f t="shared" si="150"/>
        <v>-9.1333978288960012</v>
      </c>
      <c r="AC562" s="21">
        <f t="shared" si="150"/>
        <v>-8.4801354772144979</v>
      </c>
      <c r="AD562" s="21">
        <f t="shared" si="150"/>
        <v>-7.8320104799584982</v>
      </c>
      <c r="AE562" s="21">
        <f t="shared" si="150"/>
        <v>-7.1838854827024985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-0.65894526586900015</v>
      </c>
      <c r="D564" s="35">
        <f t="shared" si="151"/>
        <v>-1.3178905317380003</v>
      </c>
      <c r="E564" s="35">
        <f t="shared" si="151"/>
        <v>-1.9768357976070006</v>
      </c>
      <c r="F564" s="35">
        <f t="shared" si="151"/>
        <v>-2.6357810634760006</v>
      </c>
      <c r="G564" s="35">
        <f t="shared" si="151"/>
        <v>-3.2947263293450004</v>
      </c>
      <c r="H564" s="35">
        <f t="shared" si="151"/>
        <v>-3.9536715952140011</v>
      </c>
      <c r="I564" s="35">
        <f t="shared" si="151"/>
        <v>-4.6126168610830005</v>
      </c>
      <c r="J564" s="35">
        <f t="shared" si="151"/>
        <v>-5.2715621269520021</v>
      </c>
      <c r="K564" s="35">
        <f t="shared" si="151"/>
        <v>-5.9305073928210019</v>
      </c>
      <c r="L564" s="35">
        <f t="shared" si="151"/>
        <v>-6.5894526586900009</v>
      </c>
      <c r="M564" s="35">
        <f t="shared" si="151"/>
        <v>-7.2483979245590024</v>
      </c>
      <c r="N564" s="35">
        <f t="shared" si="151"/>
        <v>-7.9073431904280023</v>
      </c>
      <c r="O564" s="35">
        <f t="shared" si="151"/>
        <v>-8.4307623187535032</v>
      </c>
      <c r="P564" s="35">
        <f t="shared" si="151"/>
        <v>-8.9541814470790051</v>
      </c>
      <c r="Q564" s="35">
        <f t="shared" si="151"/>
        <v>-9.4776005754045052</v>
      </c>
      <c r="R564" s="35">
        <f t="shared" si="151"/>
        <v>-10.001019703730005</v>
      </c>
      <c r="S564" s="35">
        <f t="shared" si="151"/>
        <v>-10.524438832055505</v>
      </c>
      <c r="T564" s="35">
        <f t="shared" si="151"/>
        <v>-11.047857960381009</v>
      </c>
      <c r="U564" s="35">
        <f t="shared" si="151"/>
        <v>-11.385832232940006</v>
      </c>
      <c r="V564" s="35">
        <f t="shared" si="151"/>
        <v>-11.723806505499008</v>
      </c>
      <c r="W564" s="35">
        <f t="shared" si="151"/>
        <v>-11.402835512189005</v>
      </c>
      <c r="X564" s="35">
        <f t="shared" si="151"/>
        <v>-11.08186451887901</v>
      </c>
      <c r="Y564" s="35">
        <f t="shared" si="151"/>
        <v>-10.760893525569008</v>
      </c>
      <c r="Z564" s="35">
        <f t="shared" si="151"/>
        <v>-10.439922532259006</v>
      </c>
      <c r="AA564" s="35">
        <f t="shared" si="151"/>
        <v>-9.7866601805775044</v>
      </c>
      <c r="AB564" s="35">
        <f t="shared" si="151"/>
        <v>-9.1333978288960012</v>
      </c>
      <c r="AC564" s="35">
        <f t="shared" si="151"/>
        <v>-8.4801354772144979</v>
      </c>
      <c r="AD564" s="35">
        <f t="shared" si="151"/>
        <v>-7.8320104799584982</v>
      </c>
      <c r="AE564" s="35">
        <f t="shared" si="151"/>
        <v>-7.1838854827024985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-109.49028573306728</v>
      </c>
      <c r="D574" s="37">
        <f t="shared" ref="D574:AE574" si="158">+D423</f>
        <v>-95.551988544591978</v>
      </c>
      <c r="E574" s="37">
        <f t="shared" si="158"/>
        <v>-77.986294293649507</v>
      </c>
      <c r="F574" s="37">
        <f t="shared" si="158"/>
        <v>-88.862811988182628</v>
      </c>
      <c r="G574" s="37">
        <f t="shared" si="158"/>
        <v>-92.443413074868033</v>
      </c>
      <c r="H574" s="37">
        <f t="shared" si="158"/>
        <v>-155.94410630906489</v>
      </c>
      <c r="I574" s="37">
        <f t="shared" si="158"/>
        <v>-136.53116385648082</v>
      </c>
      <c r="J574" s="37">
        <f t="shared" si="158"/>
        <v>-186.18493798104748</v>
      </c>
      <c r="K574" s="37">
        <f t="shared" si="158"/>
        <v>-137.457009620821</v>
      </c>
      <c r="L574" s="37">
        <f t="shared" si="158"/>
        <v>-125.04907391745023</v>
      </c>
      <c r="M574" s="37">
        <f t="shared" si="158"/>
        <v>-150.11577139497899</v>
      </c>
      <c r="N574" s="37">
        <f t="shared" si="158"/>
        <v>-174.9263442915364</v>
      </c>
      <c r="O574" s="37">
        <f t="shared" si="158"/>
        <v>-161.25009656778124</v>
      </c>
      <c r="P574" s="37">
        <f t="shared" si="158"/>
        <v>-142.55567653690375</v>
      </c>
      <c r="Q574" s="37">
        <f t="shared" si="158"/>
        <v>-285.73261591986795</v>
      </c>
      <c r="R574" s="37">
        <f t="shared" si="158"/>
        <v>-251.13532290724993</v>
      </c>
      <c r="S574" s="37">
        <f t="shared" si="158"/>
        <v>-269.65607649819827</v>
      </c>
      <c r="T574" s="37">
        <f t="shared" si="158"/>
        <v>-199.9053423695737</v>
      </c>
      <c r="U574" s="37">
        <f t="shared" si="158"/>
        <v>-256.51755796612355</v>
      </c>
      <c r="V574" s="37">
        <f t="shared" si="158"/>
        <v>-253.53415632578339</v>
      </c>
      <c r="W574" s="37">
        <f t="shared" si="158"/>
        <v>-229.16726593774337</v>
      </c>
      <c r="X574" s="37">
        <f t="shared" si="158"/>
        <v>-199.73793749117687</v>
      </c>
      <c r="Y574" s="37">
        <f t="shared" si="158"/>
        <v>-202.39582275823699</v>
      </c>
      <c r="Z574" s="37">
        <f t="shared" si="158"/>
        <v>-155.37192044919124</v>
      </c>
      <c r="AA574" s="37">
        <f t="shared" si="158"/>
        <v>-223.10380930702129</v>
      </c>
      <c r="AB574" s="37">
        <f t="shared" si="158"/>
        <v>-261.99964731828476</v>
      </c>
      <c r="AC574" s="37">
        <f t="shared" si="158"/>
        <v>-306.63859605438245</v>
      </c>
      <c r="AD574" s="37">
        <f t="shared" si="158"/>
        <v>-326.59534569705278</v>
      </c>
      <c r="AE574" s="37">
        <f t="shared" si="158"/>
        <v>-398.23577299980138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-15013.610135987194</v>
      </c>
      <c r="D599" s="28">
        <f t="shared" ref="D599:AE599" si="164">+D600+D604+D613+D624+D633</f>
        <v>-15324.423171715491</v>
      </c>
      <c r="E599" s="28">
        <f t="shared" si="164"/>
        <v>-15712.497045141496</v>
      </c>
      <c r="F599" s="28">
        <f t="shared" si="164"/>
        <v>-16119.978061332185</v>
      </c>
      <c r="G599" s="28">
        <f t="shared" si="164"/>
        <v>-16576.445380272366</v>
      </c>
      <c r="H599" s="28">
        <f t="shared" si="164"/>
        <v>-16993.937428637972</v>
      </c>
      <c r="I599" s="28">
        <f t="shared" si="164"/>
        <v>-17330.732776953002</v>
      </c>
      <c r="J599" s="28">
        <f t="shared" si="164"/>
        <v>-17726.82999228144</v>
      </c>
      <c r="K599" s="28">
        <f t="shared" si="164"/>
        <v>-18083.811879782883</v>
      </c>
      <c r="L599" s="28">
        <f t="shared" si="164"/>
        <v>-18246.912243008304</v>
      </c>
      <c r="M599" s="28">
        <f t="shared" si="164"/>
        <v>-18622.675219537065</v>
      </c>
      <c r="N599" s="28">
        <f t="shared" si="164"/>
        <v>-18970.545509132215</v>
      </c>
      <c r="O599" s="28">
        <f t="shared" si="164"/>
        <v>-19211.972607228654</v>
      </c>
      <c r="P599" s="28">
        <f t="shared" si="164"/>
        <v>-19167.317707652004</v>
      </c>
      <c r="Q599" s="28">
        <f t="shared" si="164"/>
        <v>-19931.03367499595</v>
      </c>
      <c r="R599" s="28">
        <f t="shared" si="164"/>
        <v>-19988.149215653782</v>
      </c>
      <c r="S599" s="28">
        <f t="shared" si="164"/>
        <v>-20314.291133794912</v>
      </c>
      <c r="T599" s="28">
        <f t="shared" si="164"/>
        <v>-20552.133600080324</v>
      </c>
      <c r="U599" s="28">
        <f t="shared" si="164"/>
        <v>-20597.472478736134</v>
      </c>
      <c r="V599" s="28">
        <f t="shared" si="164"/>
        <v>-20754.605212665032</v>
      </c>
      <c r="W599" s="28">
        <f t="shared" si="164"/>
        <v>-20758.695141277276</v>
      </c>
      <c r="X599" s="28">
        <f t="shared" si="164"/>
        <v>-21184.012914926039</v>
      </c>
      <c r="Y599" s="28">
        <f t="shared" si="164"/>
        <v>-21476.871329755249</v>
      </c>
      <c r="Z599" s="28">
        <f t="shared" si="164"/>
        <v>-21559.677439294923</v>
      </c>
      <c r="AA599" s="28">
        <f t="shared" si="164"/>
        <v>-21723.894653502219</v>
      </c>
      <c r="AB599" s="28">
        <f t="shared" si="164"/>
        <v>-21878.484366504781</v>
      </c>
      <c r="AC599" s="28">
        <f t="shared" si="164"/>
        <v>-21867.107890891664</v>
      </c>
      <c r="AD599" s="28">
        <f t="shared" si="164"/>
        <v>-21897.404273040993</v>
      </c>
      <c r="AE599" s="28">
        <f t="shared" si="164"/>
        <v>-21902.466636869711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-15013.610135987194</v>
      </c>
      <c r="D624" s="28">
        <f t="shared" ref="D624:AE624" si="181">+D625+D626+D627+D628+D629+D630+D631+D632</f>
        <v>-15324.423171715491</v>
      </c>
      <c r="E624" s="28">
        <f t="shared" si="181"/>
        <v>-15712.497045141496</v>
      </c>
      <c r="F624" s="28">
        <f t="shared" si="181"/>
        <v>-16119.978061332185</v>
      </c>
      <c r="G624" s="28">
        <f t="shared" si="181"/>
        <v>-16576.445380272366</v>
      </c>
      <c r="H624" s="28">
        <f t="shared" si="181"/>
        <v>-16993.937428637972</v>
      </c>
      <c r="I624" s="28">
        <f t="shared" si="181"/>
        <v>-17330.732776953002</v>
      </c>
      <c r="J624" s="28">
        <f t="shared" si="181"/>
        <v>-17726.82999228144</v>
      </c>
      <c r="K624" s="28">
        <f t="shared" si="181"/>
        <v>-18083.811879782883</v>
      </c>
      <c r="L624" s="28">
        <f t="shared" si="181"/>
        <v>-18246.912243008304</v>
      </c>
      <c r="M624" s="28">
        <f t="shared" si="181"/>
        <v>-18622.675219537065</v>
      </c>
      <c r="N624" s="28">
        <f t="shared" si="181"/>
        <v>-18970.545509132215</v>
      </c>
      <c r="O624" s="28">
        <f t="shared" si="181"/>
        <v>-19211.972607228654</v>
      </c>
      <c r="P624" s="28">
        <f t="shared" si="181"/>
        <v>-19167.317707652004</v>
      </c>
      <c r="Q624" s="28">
        <f t="shared" si="181"/>
        <v>-19931.03367499595</v>
      </c>
      <c r="R624" s="28">
        <f t="shared" si="181"/>
        <v>-19988.149215653782</v>
      </c>
      <c r="S624" s="28">
        <f t="shared" si="181"/>
        <v>-20314.291133794912</v>
      </c>
      <c r="T624" s="28">
        <f t="shared" si="181"/>
        <v>-20552.133600080324</v>
      </c>
      <c r="U624" s="28">
        <f t="shared" si="181"/>
        <v>-20597.472478736134</v>
      </c>
      <c r="V624" s="28">
        <f t="shared" si="181"/>
        <v>-20754.605212665032</v>
      </c>
      <c r="W624" s="28">
        <f t="shared" si="181"/>
        <v>-20758.695141277276</v>
      </c>
      <c r="X624" s="28">
        <f t="shared" si="181"/>
        <v>-21184.012914926039</v>
      </c>
      <c r="Y624" s="28">
        <f t="shared" si="181"/>
        <v>-21476.871329755249</v>
      </c>
      <c r="Z624" s="28">
        <f t="shared" si="181"/>
        <v>-21559.677439294923</v>
      </c>
      <c r="AA624" s="28">
        <f t="shared" si="181"/>
        <v>-21723.894653502219</v>
      </c>
      <c r="AB624" s="28">
        <f t="shared" si="181"/>
        <v>-21878.484366504781</v>
      </c>
      <c r="AC624" s="28">
        <f t="shared" si="181"/>
        <v>-21867.107890891664</v>
      </c>
      <c r="AD624" s="28">
        <f t="shared" si="181"/>
        <v>-21897.404273040993</v>
      </c>
      <c r="AE624" s="28">
        <f t="shared" si="181"/>
        <v>-21902.466636869711</v>
      </c>
    </row>
    <row r="625" spans="1:31" x14ac:dyDescent="0.2">
      <c r="A625" s="9" t="s">
        <v>549</v>
      </c>
      <c r="B625" s="4" t="s">
        <v>550</v>
      </c>
      <c r="C625" s="37">
        <f>+C556</f>
        <v>-14903.460904988258</v>
      </c>
      <c r="D625" s="37">
        <f t="shared" ref="D625:AE625" si="182">+D556</f>
        <v>-15227.553292639161</v>
      </c>
      <c r="E625" s="37">
        <f t="shared" si="182"/>
        <v>-15632.53391505024</v>
      </c>
      <c r="F625" s="37">
        <f t="shared" si="182"/>
        <v>-16028.479468280526</v>
      </c>
      <c r="G625" s="37">
        <f t="shared" si="182"/>
        <v>-16480.707240868152</v>
      </c>
      <c r="H625" s="37">
        <f t="shared" si="182"/>
        <v>-16834.039650733695</v>
      </c>
      <c r="I625" s="37">
        <f t="shared" si="182"/>
        <v>-17189.588996235438</v>
      </c>
      <c r="J625" s="37">
        <f t="shared" si="182"/>
        <v>-17535.373492173439</v>
      </c>
      <c r="K625" s="37">
        <f t="shared" si="182"/>
        <v>-17940.424362769238</v>
      </c>
      <c r="L625" s="37">
        <f t="shared" si="182"/>
        <v>-18115.273716432166</v>
      </c>
      <c r="M625" s="37">
        <f t="shared" si="182"/>
        <v>-18465.311050217526</v>
      </c>
      <c r="N625" s="37">
        <f t="shared" si="182"/>
        <v>-18787.711821650249</v>
      </c>
      <c r="O625" s="37">
        <f t="shared" si="182"/>
        <v>-19042.291748342119</v>
      </c>
      <c r="P625" s="37">
        <f t="shared" si="182"/>
        <v>-19015.807849668021</v>
      </c>
      <c r="Q625" s="37">
        <f t="shared" si="182"/>
        <v>-19635.823458500679</v>
      </c>
      <c r="R625" s="37">
        <f t="shared" si="182"/>
        <v>-19727.012873042804</v>
      </c>
      <c r="S625" s="37">
        <f t="shared" si="182"/>
        <v>-20034.110618464656</v>
      </c>
      <c r="T625" s="37">
        <f t="shared" si="182"/>
        <v>-20341.18039975037</v>
      </c>
      <c r="U625" s="37">
        <f t="shared" si="182"/>
        <v>-20329.569088537071</v>
      </c>
      <c r="V625" s="37">
        <f t="shared" si="182"/>
        <v>-20489.347249833751</v>
      </c>
      <c r="W625" s="37">
        <f t="shared" si="182"/>
        <v>-20518.125039827344</v>
      </c>
      <c r="X625" s="37">
        <f t="shared" si="182"/>
        <v>-20973.193112915986</v>
      </c>
      <c r="Y625" s="37">
        <f t="shared" si="182"/>
        <v>-21263.714613471442</v>
      </c>
      <c r="Z625" s="37">
        <f t="shared" si="182"/>
        <v>-21393.865596313473</v>
      </c>
      <c r="AA625" s="37">
        <f t="shared" si="182"/>
        <v>-21491.004184014622</v>
      </c>
      <c r="AB625" s="37">
        <f t="shared" si="182"/>
        <v>-21607.351321357601</v>
      </c>
      <c r="AC625" s="37">
        <f t="shared" si="182"/>
        <v>-21551.98915936007</v>
      </c>
      <c r="AD625" s="37">
        <f t="shared" si="182"/>
        <v>-21562.976916863983</v>
      </c>
      <c r="AE625" s="37">
        <f t="shared" si="182"/>
        <v>-21497.046978387207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-0.65894526586900015</v>
      </c>
      <c r="D627" s="37">
        <f t="shared" ref="D627:AE627" si="184">+D562</f>
        <v>-1.3178905317380003</v>
      </c>
      <c r="E627" s="37">
        <f t="shared" si="184"/>
        <v>-1.9768357976070006</v>
      </c>
      <c r="F627" s="37">
        <f t="shared" si="184"/>
        <v>-2.6357810634760006</v>
      </c>
      <c r="G627" s="37">
        <f t="shared" si="184"/>
        <v>-3.2947263293450004</v>
      </c>
      <c r="H627" s="37">
        <f t="shared" si="184"/>
        <v>-3.9536715952140011</v>
      </c>
      <c r="I627" s="37">
        <f t="shared" si="184"/>
        <v>-4.6126168610830005</v>
      </c>
      <c r="J627" s="37">
        <f t="shared" si="184"/>
        <v>-5.2715621269520021</v>
      </c>
      <c r="K627" s="37">
        <f t="shared" si="184"/>
        <v>-5.9305073928210019</v>
      </c>
      <c r="L627" s="37">
        <f t="shared" si="184"/>
        <v>-6.5894526586900009</v>
      </c>
      <c r="M627" s="37">
        <f t="shared" si="184"/>
        <v>-7.2483979245590024</v>
      </c>
      <c r="N627" s="37">
        <f t="shared" si="184"/>
        <v>-7.9073431904280023</v>
      </c>
      <c r="O627" s="37">
        <f t="shared" si="184"/>
        <v>-8.4307623187535032</v>
      </c>
      <c r="P627" s="37">
        <f t="shared" si="184"/>
        <v>-8.9541814470790051</v>
      </c>
      <c r="Q627" s="37">
        <f t="shared" si="184"/>
        <v>-9.4776005754045052</v>
      </c>
      <c r="R627" s="37">
        <f t="shared" si="184"/>
        <v>-10.001019703730005</v>
      </c>
      <c r="S627" s="37">
        <f t="shared" si="184"/>
        <v>-10.524438832055505</v>
      </c>
      <c r="T627" s="37">
        <f t="shared" si="184"/>
        <v>-11.047857960381009</v>
      </c>
      <c r="U627" s="37">
        <f t="shared" si="184"/>
        <v>-11.385832232940006</v>
      </c>
      <c r="V627" s="37">
        <f t="shared" si="184"/>
        <v>-11.723806505499008</v>
      </c>
      <c r="W627" s="37">
        <f t="shared" si="184"/>
        <v>-11.402835512189005</v>
      </c>
      <c r="X627" s="37">
        <f t="shared" si="184"/>
        <v>-11.08186451887901</v>
      </c>
      <c r="Y627" s="37">
        <f t="shared" si="184"/>
        <v>-10.760893525569008</v>
      </c>
      <c r="Z627" s="37">
        <f t="shared" si="184"/>
        <v>-10.439922532259006</v>
      </c>
      <c r="AA627" s="37">
        <f t="shared" si="184"/>
        <v>-9.7866601805775044</v>
      </c>
      <c r="AB627" s="37">
        <f t="shared" si="184"/>
        <v>-9.1333978288960012</v>
      </c>
      <c r="AC627" s="37">
        <f t="shared" si="184"/>
        <v>-8.4801354772144979</v>
      </c>
      <c r="AD627" s="37">
        <f t="shared" si="184"/>
        <v>-7.8320104799584982</v>
      </c>
      <c r="AE627" s="37">
        <f t="shared" si="184"/>
        <v>-7.1838854827024985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-109.49028573306728</v>
      </c>
      <c r="D631" s="37">
        <f t="shared" ref="D631:AE631" si="188">+D574</f>
        <v>-95.551988544591978</v>
      </c>
      <c r="E631" s="37">
        <f t="shared" si="188"/>
        <v>-77.986294293649507</v>
      </c>
      <c r="F631" s="37">
        <f t="shared" si="188"/>
        <v>-88.862811988182628</v>
      </c>
      <c r="G631" s="37">
        <f t="shared" si="188"/>
        <v>-92.443413074868033</v>
      </c>
      <c r="H631" s="37">
        <f t="shared" si="188"/>
        <v>-155.94410630906489</v>
      </c>
      <c r="I631" s="37">
        <f t="shared" si="188"/>
        <v>-136.53116385648082</v>
      </c>
      <c r="J631" s="37">
        <f t="shared" si="188"/>
        <v>-186.18493798104748</v>
      </c>
      <c r="K631" s="37">
        <f t="shared" si="188"/>
        <v>-137.457009620821</v>
      </c>
      <c r="L631" s="37">
        <f t="shared" si="188"/>
        <v>-125.04907391745023</v>
      </c>
      <c r="M631" s="37">
        <f t="shared" si="188"/>
        <v>-150.11577139497899</v>
      </c>
      <c r="N631" s="37">
        <f t="shared" si="188"/>
        <v>-174.9263442915364</v>
      </c>
      <c r="O631" s="37">
        <f t="shared" si="188"/>
        <v>-161.25009656778124</v>
      </c>
      <c r="P631" s="37">
        <f t="shared" si="188"/>
        <v>-142.55567653690375</v>
      </c>
      <c r="Q631" s="37">
        <f t="shared" si="188"/>
        <v>-285.73261591986795</v>
      </c>
      <c r="R631" s="37">
        <f t="shared" si="188"/>
        <v>-251.13532290724993</v>
      </c>
      <c r="S631" s="37">
        <f t="shared" si="188"/>
        <v>-269.65607649819827</v>
      </c>
      <c r="T631" s="37">
        <f t="shared" si="188"/>
        <v>-199.9053423695737</v>
      </c>
      <c r="U631" s="37">
        <f t="shared" si="188"/>
        <v>-256.51755796612355</v>
      </c>
      <c r="V631" s="37">
        <f t="shared" si="188"/>
        <v>-253.53415632578339</v>
      </c>
      <c r="W631" s="37">
        <f t="shared" si="188"/>
        <v>-229.16726593774337</v>
      </c>
      <c r="X631" s="37">
        <f t="shared" si="188"/>
        <v>-199.73793749117687</v>
      </c>
      <c r="Y631" s="37">
        <f t="shared" si="188"/>
        <v>-202.39582275823699</v>
      </c>
      <c r="Z631" s="37">
        <f t="shared" si="188"/>
        <v>-155.37192044919124</v>
      </c>
      <c r="AA631" s="37">
        <f t="shared" si="188"/>
        <v>-223.10380930702129</v>
      </c>
      <c r="AB631" s="37">
        <f t="shared" si="188"/>
        <v>-261.99964731828476</v>
      </c>
      <c r="AC631" s="37">
        <f t="shared" si="188"/>
        <v>-306.63859605438245</v>
      </c>
      <c r="AD631" s="37">
        <f t="shared" si="188"/>
        <v>-326.59534569705278</v>
      </c>
      <c r="AE631" s="37">
        <f t="shared" si="188"/>
        <v>-398.23577299980138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-15013.610135987194</v>
      </c>
      <c r="D656" s="28">
        <f t="shared" ref="D656:AE656" si="195">+D657+D658+D659+D660+D661</f>
        <v>-15324.423171715491</v>
      </c>
      <c r="E656" s="28">
        <f t="shared" si="195"/>
        <v>-15712.497045141496</v>
      </c>
      <c r="F656" s="28">
        <f t="shared" si="195"/>
        <v>-16119.978061332185</v>
      </c>
      <c r="G656" s="28">
        <f t="shared" si="195"/>
        <v>-16576.445380272366</v>
      </c>
      <c r="H656" s="28">
        <f t="shared" si="195"/>
        <v>-16993.937428637972</v>
      </c>
      <c r="I656" s="28">
        <f t="shared" si="195"/>
        <v>-17330.732776953002</v>
      </c>
      <c r="J656" s="28">
        <f t="shared" si="195"/>
        <v>-17726.82999228144</v>
      </c>
      <c r="K656" s="28">
        <f t="shared" si="195"/>
        <v>-18083.811879782883</v>
      </c>
      <c r="L656" s="28">
        <f t="shared" si="195"/>
        <v>-18246.912243008304</v>
      </c>
      <c r="M656" s="28">
        <f t="shared" si="195"/>
        <v>-18622.675219537065</v>
      </c>
      <c r="N656" s="28">
        <f t="shared" si="195"/>
        <v>-18970.545509132215</v>
      </c>
      <c r="O656" s="28">
        <f t="shared" si="195"/>
        <v>-19211.972607228654</v>
      </c>
      <c r="P656" s="28">
        <f t="shared" si="195"/>
        <v>-19167.317707652004</v>
      </c>
      <c r="Q656" s="28">
        <f t="shared" si="195"/>
        <v>-19931.03367499595</v>
      </c>
      <c r="R656" s="28">
        <f t="shared" si="195"/>
        <v>-19988.149215653782</v>
      </c>
      <c r="S656" s="28">
        <f t="shared" si="195"/>
        <v>-20314.291133794912</v>
      </c>
      <c r="T656" s="28">
        <f t="shared" si="195"/>
        <v>-20552.133600080324</v>
      </c>
      <c r="U656" s="28">
        <f t="shared" si="195"/>
        <v>-20597.472478736134</v>
      </c>
      <c r="V656" s="28">
        <f t="shared" si="195"/>
        <v>-20754.605212665032</v>
      </c>
      <c r="W656" s="28">
        <f t="shared" si="195"/>
        <v>-20758.695141277276</v>
      </c>
      <c r="X656" s="28">
        <f t="shared" si="195"/>
        <v>-21184.012914926039</v>
      </c>
      <c r="Y656" s="28">
        <f t="shared" si="195"/>
        <v>-21476.871329755249</v>
      </c>
      <c r="Z656" s="28">
        <f t="shared" si="195"/>
        <v>-21559.677439294923</v>
      </c>
      <c r="AA656" s="28">
        <f t="shared" si="195"/>
        <v>-21723.894653502219</v>
      </c>
      <c r="AB656" s="28">
        <f t="shared" si="195"/>
        <v>-21878.484366504781</v>
      </c>
      <c r="AC656" s="28">
        <f t="shared" si="195"/>
        <v>-21867.107890891664</v>
      </c>
      <c r="AD656" s="28">
        <f t="shared" si="195"/>
        <v>-21897.404273040993</v>
      </c>
      <c r="AE656" s="28">
        <f t="shared" si="195"/>
        <v>-21902.466636869711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-15013.610135987194</v>
      </c>
      <c r="D660" s="28">
        <f t="shared" ref="D660:AE660" si="199">+D624</f>
        <v>-15324.423171715491</v>
      </c>
      <c r="E660" s="28">
        <f t="shared" si="199"/>
        <v>-15712.497045141496</v>
      </c>
      <c r="F660" s="28">
        <f t="shared" si="199"/>
        <v>-16119.978061332185</v>
      </c>
      <c r="G660" s="28">
        <f t="shared" si="199"/>
        <v>-16576.445380272366</v>
      </c>
      <c r="H660" s="28">
        <f t="shared" si="199"/>
        <v>-16993.937428637972</v>
      </c>
      <c r="I660" s="28">
        <f t="shared" si="199"/>
        <v>-17330.732776953002</v>
      </c>
      <c r="J660" s="28">
        <f t="shared" si="199"/>
        <v>-17726.82999228144</v>
      </c>
      <c r="K660" s="28">
        <f t="shared" si="199"/>
        <v>-18083.811879782883</v>
      </c>
      <c r="L660" s="28">
        <f t="shared" si="199"/>
        <v>-18246.912243008304</v>
      </c>
      <c r="M660" s="28">
        <f t="shared" si="199"/>
        <v>-18622.675219537065</v>
      </c>
      <c r="N660" s="28">
        <f t="shared" si="199"/>
        <v>-18970.545509132215</v>
      </c>
      <c r="O660" s="28">
        <f t="shared" si="199"/>
        <v>-19211.972607228654</v>
      </c>
      <c r="P660" s="28">
        <f t="shared" si="199"/>
        <v>-19167.317707652004</v>
      </c>
      <c r="Q660" s="28">
        <f t="shared" si="199"/>
        <v>-19931.03367499595</v>
      </c>
      <c r="R660" s="28">
        <f t="shared" si="199"/>
        <v>-19988.149215653782</v>
      </c>
      <c r="S660" s="28">
        <f t="shared" si="199"/>
        <v>-20314.291133794912</v>
      </c>
      <c r="T660" s="28">
        <f t="shared" si="199"/>
        <v>-20552.133600080324</v>
      </c>
      <c r="U660" s="28">
        <f t="shared" si="199"/>
        <v>-20597.472478736134</v>
      </c>
      <c r="V660" s="28">
        <f t="shared" si="199"/>
        <v>-20754.605212665032</v>
      </c>
      <c r="W660" s="28">
        <f t="shared" si="199"/>
        <v>-20758.695141277276</v>
      </c>
      <c r="X660" s="28">
        <f t="shared" si="199"/>
        <v>-21184.012914926039</v>
      </c>
      <c r="Y660" s="28">
        <f t="shared" si="199"/>
        <v>-21476.871329755249</v>
      </c>
      <c r="Z660" s="28">
        <f t="shared" si="199"/>
        <v>-21559.677439294923</v>
      </c>
      <c r="AA660" s="28">
        <f t="shared" si="199"/>
        <v>-21723.894653502219</v>
      </c>
      <c r="AB660" s="28">
        <f t="shared" si="199"/>
        <v>-21878.484366504781</v>
      </c>
      <c r="AC660" s="28">
        <f t="shared" si="199"/>
        <v>-21867.107890891664</v>
      </c>
      <c r="AD660" s="28">
        <f t="shared" si="199"/>
        <v>-21897.404273040993</v>
      </c>
      <c r="AE660" s="28">
        <f t="shared" si="199"/>
        <v>-21902.466636869711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5" priority="236" operator="equal">
      <formula>0</formula>
    </cfRule>
  </conditionalFormatting>
  <conditionalFormatting sqref="AD2:AE2">
    <cfRule type="cellIs" dxfId="724" priority="235" operator="equal">
      <formula>0</formula>
    </cfRule>
  </conditionalFormatting>
  <conditionalFormatting sqref="A425:B426 A430:B431 A434:B437 A427:A429">
    <cfRule type="cellIs" dxfId="723" priority="234" operator="lessThan">
      <formula>0</formula>
    </cfRule>
  </conditionalFormatting>
  <conditionalFormatting sqref="A432:B433">
    <cfRule type="cellIs" dxfId="722" priority="233" operator="lessThan">
      <formula>0</formula>
    </cfRule>
  </conditionalFormatting>
  <conditionalFormatting sqref="B555 A576:B581">
    <cfRule type="cellIs" dxfId="721" priority="232" operator="lessThan">
      <formula>0</formula>
    </cfRule>
  </conditionalFormatting>
  <conditionalFormatting sqref="A633:B638 B624">
    <cfRule type="cellIs" dxfId="720" priority="231" operator="lessThan">
      <formula>0</formula>
    </cfRule>
  </conditionalFormatting>
  <conditionalFormatting sqref="A661:B661">
    <cfRule type="cellIs" dxfId="719" priority="230" operator="lessThan">
      <formula>0</formula>
    </cfRule>
  </conditionalFormatting>
  <conditionalFormatting sqref="B659:B660">
    <cfRule type="cellIs" dxfId="718" priority="229" operator="lessThan">
      <formula>0</formula>
    </cfRule>
  </conditionalFormatting>
  <conditionalFormatting sqref="B613">
    <cfRule type="cellIs" dxfId="717" priority="228" operator="lessThan">
      <formula>0</formula>
    </cfRule>
  </conditionalFormatting>
  <conditionalFormatting sqref="C192:C210 C212:C215">
    <cfRule type="cellIs" dxfId="716" priority="227" operator="lessThan">
      <formula>0</formula>
    </cfRule>
  </conditionalFormatting>
  <conditionalFormatting sqref="C291">
    <cfRule type="cellIs" dxfId="715" priority="226" operator="lessThan">
      <formula>0</formula>
    </cfRule>
  </conditionalFormatting>
  <conditionalFormatting sqref="C211">
    <cfRule type="cellIs" dxfId="714" priority="225" operator="lessThan">
      <formula>0</formula>
    </cfRule>
  </conditionalFormatting>
  <conditionalFormatting sqref="C287">
    <cfRule type="cellIs" dxfId="713" priority="224" operator="lessThan">
      <formula>0</formula>
    </cfRule>
  </conditionalFormatting>
  <conditionalFormatting sqref="C453">
    <cfRule type="cellIs" dxfId="712" priority="223" operator="lessThan">
      <formula>0</formula>
    </cfRule>
  </conditionalFormatting>
  <conditionalFormatting sqref="C453">
    <cfRule type="cellIs" dxfId="711" priority="221" operator="equal">
      <formula>0</formula>
    </cfRule>
    <cfRule type="cellIs" dxfId="710" priority="222" operator="equal">
      <formula>0</formula>
    </cfRule>
  </conditionalFormatting>
  <conditionalFormatting sqref="C597">
    <cfRule type="cellIs" dxfId="709" priority="220" operator="lessThan">
      <formula>0</formula>
    </cfRule>
  </conditionalFormatting>
  <conditionalFormatting sqref="C597">
    <cfRule type="cellIs" dxfId="708" priority="218" operator="equal">
      <formula>0</formula>
    </cfRule>
    <cfRule type="cellIs" dxfId="707" priority="219" operator="equal">
      <formula>0</formula>
    </cfRule>
  </conditionalFormatting>
  <conditionalFormatting sqref="C654">
    <cfRule type="cellIs" dxfId="706" priority="217" operator="lessThan">
      <formula>0</formula>
    </cfRule>
  </conditionalFormatting>
  <conditionalFormatting sqref="C654">
    <cfRule type="cellIs" dxfId="705" priority="215" operator="equal">
      <formula>0</formula>
    </cfRule>
    <cfRule type="cellIs" dxfId="704" priority="216" operator="equal">
      <formula>0</formula>
    </cfRule>
  </conditionalFormatting>
  <conditionalFormatting sqref="C187">
    <cfRule type="cellIs" dxfId="703" priority="214" operator="lessThan">
      <formula>0</formula>
    </cfRule>
  </conditionalFormatting>
  <conditionalFormatting sqref="C216:C225 C227:C270 C273:C278 C280:C285">
    <cfRule type="cellIs" dxfId="702" priority="213" operator="lessThan">
      <formula>0</formula>
    </cfRule>
  </conditionalFormatting>
  <conditionalFormatting sqref="C271">
    <cfRule type="cellIs" dxfId="701" priority="212" operator="lessThan">
      <formula>0</formula>
    </cfRule>
  </conditionalFormatting>
  <conditionalFormatting sqref="C226">
    <cfRule type="cellIs" dxfId="700" priority="211" operator="lessThan">
      <formula>0</formula>
    </cfRule>
  </conditionalFormatting>
  <conditionalFormatting sqref="C272">
    <cfRule type="cellIs" dxfId="699" priority="210" operator="lessThan">
      <formula>0</formula>
    </cfRule>
  </conditionalFormatting>
  <conditionalFormatting sqref="C279">
    <cfRule type="cellIs" dxfId="698" priority="209" operator="lessThan">
      <formula>0</formula>
    </cfRule>
  </conditionalFormatting>
  <conditionalFormatting sqref="C191">
    <cfRule type="cellIs" dxfId="697" priority="208" operator="lessThan">
      <formula>0</formula>
    </cfRule>
  </conditionalFormatting>
  <conditionalFormatting sqref="C315 C328 C341 C349:C350 C358:C359 C364 C368 C371 C374 C377 C380 C383 C297:C302">
    <cfRule type="cellIs" dxfId="696" priority="206" operator="lessThan">
      <formula>0</formula>
    </cfRule>
  </conditionalFormatting>
  <conditionalFormatting sqref="C385 C391 C393 C399 C401 C407 C409 C415 C417 C424">
    <cfRule type="cellIs" dxfId="695" priority="205" operator="lessThan">
      <formula>0</formula>
    </cfRule>
  </conditionalFormatting>
  <conditionalFormatting sqref="C367">
    <cfRule type="cellIs" dxfId="694" priority="207" operator="lessThan">
      <formula>0</formula>
    </cfRule>
  </conditionalFormatting>
  <conditionalFormatting sqref="C303:AE314">
    <cfRule type="cellIs" dxfId="693" priority="189" operator="lessThan">
      <formula>0</formula>
    </cfRule>
  </conditionalFormatting>
  <conditionalFormatting sqref="C355">
    <cfRule type="cellIs" dxfId="692" priority="186" operator="lessThan">
      <formula>0</formula>
    </cfRule>
  </conditionalFormatting>
  <conditionalFormatting sqref="C434:C437 C425:C429 C431">
    <cfRule type="cellIs" dxfId="691" priority="185" operator="lessThan">
      <formula>0</formula>
    </cfRule>
  </conditionalFormatting>
  <conditionalFormatting sqref="C566:C567">
    <cfRule type="cellIs" dxfId="690" priority="180" operator="lessThan">
      <formula>0</formula>
    </cfRule>
  </conditionalFormatting>
  <conditionalFormatting sqref="C555:C556 C580:C581 C574:C577 C571 C568 C565 C562 C559">
    <cfRule type="cellIs" dxfId="689" priority="184" operator="lessThan">
      <formula>0</formula>
    </cfRule>
  </conditionalFormatting>
  <conditionalFormatting sqref="C557:C558">
    <cfRule type="cellIs" dxfId="688" priority="183" operator="lessThan">
      <formula>0</formula>
    </cfRule>
  </conditionalFormatting>
  <conditionalFormatting sqref="C560:C561">
    <cfRule type="cellIs" dxfId="687" priority="182" operator="lessThan">
      <formula>0</formula>
    </cfRule>
  </conditionalFormatting>
  <conditionalFormatting sqref="C563:C564">
    <cfRule type="cellIs" dxfId="686" priority="181" operator="lessThan">
      <formula>0</formula>
    </cfRule>
  </conditionalFormatting>
  <conditionalFormatting sqref="C569:C570">
    <cfRule type="cellIs" dxfId="685" priority="179" operator="lessThan">
      <formula>0</formula>
    </cfRule>
  </conditionalFormatting>
  <conditionalFormatting sqref="C572:C573">
    <cfRule type="cellIs" dxfId="684" priority="178" operator="lessThan">
      <formula>0</formula>
    </cfRule>
  </conditionalFormatting>
  <conditionalFormatting sqref="C578:C579">
    <cfRule type="cellIs" dxfId="683" priority="177" operator="lessThan">
      <formula>0</formula>
    </cfRule>
  </conditionalFormatting>
  <conditionalFormatting sqref="C585:C586">
    <cfRule type="cellIs" dxfId="682" priority="176" operator="lessThan">
      <formula>0</formula>
    </cfRule>
  </conditionalFormatting>
  <conditionalFormatting sqref="C526:C554">
    <cfRule type="cellIs" dxfId="681" priority="175" operator="lessThan">
      <formula>0</formula>
    </cfRule>
  </conditionalFormatting>
  <conditionalFormatting sqref="C524:C525">
    <cfRule type="cellIs" dxfId="680" priority="174" operator="lessThan">
      <formula>0</formula>
    </cfRule>
  </conditionalFormatting>
  <conditionalFormatting sqref="C613">
    <cfRule type="cellIs" dxfId="679" priority="173" operator="lessThan">
      <formula>0</formula>
    </cfRule>
  </conditionalFormatting>
  <conditionalFormatting sqref="C637:C638 C632:C634 C624">
    <cfRule type="cellIs" dxfId="678" priority="172" operator="lessThan">
      <formula>0</formula>
    </cfRule>
  </conditionalFormatting>
  <conditionalFormatting sqref="C601:C602">
    <cfRule type="cellIs" dxfId="677" priority="171" operator="lessThan">
      <formula>0</formula>
    </cfRule>
  </conditionalFormatting>
  <conditionalFormatting sqref="C603">
    <cfRule type="cellIs" dxfId="676" priority="170" operator="lessThan">
      <formula>0</formula>
    </cfRule>
  </conditionalFormatting>
  <conditionalFormatting sqref="C605:C609">
    <cfRule type="cellIs" dxfId="675" priority="169" operator="lessThan">
      <formula>0</formula>
    </cfRule>
  </conditionalFormatting>
  <conditionalFormatting sqref="C611:C612">
    <cfRule type="cellIs" dxfId="674" priority="168" operator="lessThan">
      <formula>0</formula>
    </cfRule>
  </conditionalFormatting>
  <conditionalFormatting sqref="C625:C631">
    <cfRule type="cellIs" dxfId="673" priority="167" operator="lessThan">
      <formula>0</formula>
    </cfRule>
  </conditionalFormatting>
  <conditionalFormatting sqref="C635:C636">
    <cfRule type="cellIs" dxfId="672" priority="166" operator="lessThan">
      <formula>0</formula>
    </cfRule>
  </conditionalFormatting>
  <conditionalFormatting sqref="C642:C644">
    <cfRule type="cellIs" dxfId="671" priority="165" operator="lessThan">
      <formula>0</formula>
    </cfRule>
  </conditionalFormatting>
  <conditionalFormatting sqref="C645">
    <cfRule type="cellIs" dxfId="670" priority="164" operator="lessThan">
      <formula>0</formula>
    </cfRule>
  </conditionalFormatting>
  <conditionalFormatting sqref="C614:C623">
    <cfRule type="cellIs" dxfId="669" priority="163" operator="lessThan">
      <formula>0</formula>
    </cfRule>
  </conditionalFormatting>
  <conditionalFormatting sqref="C659">
    <cfRule type="cellIs" dxfId="668" priority="162" operator="lessThan">
      <formula>0</formula>
    </cfRule>
  </conditionalFormatting>
  <conditionalFormatting sqref="C660">
    <cfRule type="cellIs" dxfId="667" priority="161" operator="lessThan">
      <formula>0</formula>
    </cfRule>
  </conditionalFormatting>
  <conditionalFormatting sqref="C661">
    <cfRule type="cellIs" dxfId="666" priority="160" operator="lessThan">
      <formula>0</formula>
    </cfRule>
  </conditionalFormatting>
  <conditionalFormatting sqref="D192:AE210 D212:AE215">
    <cfRule type="cellIs" dxfId="665" priority="159" operator="lessThan">
      <formula>0</formula>
    </cfRule>
  </conditionalFormatting>
  <conditionalFormatting sqref="D291:AE291">
    <cfRule type="cellIs" dxfId="664" priority="158" operator="lessThan">
      <formula>0</formula>
    </cfRule>
  </conditionalFormatting>
  <conditionalFormatting sqref="D211:AE211">
    <cfRule type="cellIs" dxfId="663" priority="157" operator="lessThan">
      <formula>0</formula>
    </cfRule>
  </conditionalFormatting>
  <conditionalFormatting sqref="D287:AE287">
    <cfRule type="cellIs" dxfId="662" priority="156" operator="lessThan">
      <formula>0</formula>
    </cfRule>
  </conditionalFormatting>
  <conditionalFormatting sqref="D453:AE453">
    <cfRule type="cellIs" dxfId="661" priority="155" operator="lessThan">
      <formula>0</formula>
    </cfRule>
  </conditionalFormatting>
  <conditionalFormatting sqref="D453:AE453">
    <cfRule type="cellIs" dxfId="660" priority="153" operator="equal">
      <formula>0</formula>
    </cfRule>
    <cfRule type="cellIs" dxfId="659" priority="154" operator="equal">
      <formula>0</formula>
    </cfRule>
  </conditionalFormatting>
  <conditionalFormatting sqref="D597:AE597">
    <cfRule type="cellIs" dxfId="658" priority="152" operator="lessThan">
      <formula>0</formula>
    </cfRule>
  </conditionalFormatting>
  <conditionalFormatting sqref="D597:AE597">
    <cfRule type="cellIs" dxfId="657" priority="150" operator="equal">
      <formula>0</formula>
    </cfRule>
    <cfRule type="cellIs" dxfId="656" priority="151" operator="equal">
      <formula>0</formula>
    </cfRule>
  </conditionalFormatting>
  <conditionalFormatting sqref="D654:AE654">
    <cfRule type="cellIs" dxfId="655" priority="149" operator="lessThan">
      <formula>0</formula>
    </cfRule>
  </conditionalFormatting>
  <conditionalFormatting sqref="D654:AE654">
    <cfRule type="cellIs" dxfId="654" priority="147" operator="equal">
      <formula>0</formula>
    </cfRule>
    <cfRule type="cellIs" dxfId="653" priority="148" operator="equal">
      <formula>0</formula>
    </cfRule>
  </conditionalFormatting>
  <conditionalFormatting sqref="D187:AE187">
    <cfRule type="cellIs" dxfId="652" priority="146" operator="lessThan">
      <formula>0</formula>
    </cfRule>
  </conditionalFormatting>
  <conditionalFormatting sqref="D216:AE225 D227:AE270 D273:AE278 D280:AE285">
    <cfRule type="cellIs" dxfId="651" priority="145" operator="lessThan">
      <formula>0</formula>
    </cfRule>
  </conditionalFormatting>
  <conditionalFormatting sqref="D271:AE271">
    <cfRule type="cellIs" dxfId="650" priority="144" operator="lessThan">
      <formula>0</formula>
    </cfRule>
  </conditionalFormatting>
  <conditionalFormatting sqref="D226:AE226">
    <cfRule type="cellIs" dxfId="649" priority="143" operator="lessThan">
      <formula>0</formula>
    </cfRule>
  </conditionalFormatting>
  <conditionalFormatting sqref="D272:AE272">
    <cfRule type="cellIs" dxfId="648" priority="142" operator="lessThan">
      <formula>0</formula>
    </cfRule>
  </conditionalFormatting>
  <conditionalFormatting sqref="D279:AE279">
    <cfRule type="cellIs" dxfId="647" priority="141" operator="lessThan">
      <formula>0</formula>
    </cfRule>
  </conditionalFormatting>
  <conditionalFormatting sqref="D191:AE191">
    <cfRule type="cellIs" dxfId="646" priority="140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5" priority="138" operator="lessThan">
      <formula>0</formula>
    </cfRule>
  </conditionalFormatting>
  <conditionalFormatting sqref="D385:AE385 D391:AE391 D393:AE393 D399:AE399 D401:AE401 D407:AE407 D409:AE409 D415:AE415 D417:AE417 D424:AE424">
    <cfRule type="cellIs" dxfId="644" priority="137" operator="lessThan">
      <formula>0</formula>
    </cfRule>
  </conditionalFormatting>
  <conditionalFormatting sqref="D367:AE367">
    <cfRule type="cellIs" dxfId="643" priority="139" operator="lessThan">
      <formula>0</formula>
    </cfRule>
  </conditionalFormatting>
  <conditionalFormatting sqref="D355:AE355">
    <cfRule type="cellIs" dxfId="642" priority="118" operator="lessThan">
      <formula>0</formula>
    </cfRule>
  </conditionalFormatting>
  <conditionalFormatting sqref="D434:AE437 D425:AE429 D431:AE431">
    <cfRule type="cellIs" dxfId="641" priority="117" operator="lessThan">
      <formula>0</formula>
    </cfRule>
  </conditionalFormatting>
  <conditionalFormatting sqref="D566:AE567">
    <cfRule type="cellIs" dxfId="640" priority="112" operator="lessThan">
      <formula>0</formula>
    </cfRule>
  </conditionalFormatting>
  <conditionalFormatting sqref="D555:AE556 D580:AE581 D574:AE577 D571:AE571 D568:AE568 D565:AE565 D562:AE562 D559:AE559">
    <cfRule type="cellIs" dxfId="639" priority="116" operator="lessThan">
      <formula>0</formula>
    </cfRule>
  </conditionalFormatting>
  <conditionalFormatting sqref="D557:AE558">
    <cfRule type="cellIs" dxfId="638" priority="115" operator="lessThan">
      <formula>0</formula>
    </cfRule>
  </conditionalFormatting>
  <conditionalFormatting sqref="D560:AE561">
    <cfRule type="cellIs" dxfId="637" priority="114" operator="lessThan">
      <formula>0</formula>
    </cfRule>
  </conditionalFormatting>
  <conditionalFormatting sqref="D563:AE564">
    <cfRule type="cellIs" dxfId="636" priority="113" operator="lessThan">
      <formula>0</formula>
    </cfRule>
  </conditionalFormatting>
  <conditionalFormatting sqref="D569:AE570">
    <cfRule type="cellIs" dxfId="635" priority="111" operator="lessThan">
      <formula>0</formula>
    </cfRule>
  </conditionalFormatting>
  <conditionalFormatting sqref="D572:AE573">
    <cfRule type="cellIs" dxfId="634" priority="110" operator="lessThan">
      <formula>0</formula>
    </cfRule>
  </conditionalFormatting>
  <conditionalFormatting sqref="D578:AE579">
    <cfRule type="cellIs" dxfId="633" priority="109" operator="lessThan">
      <formula>0</formula>
    </cfRule>
  </conditionalFormatting>
  <conditionalFormatting sqref="D585:AE586">
    <cfRule type="cellIs" dxfId="632" priority="108" operator="lessThan">
      <formula>0</formula>
    </cfRule>
  </conditionalFormatting>
  <conditionalFormatting sqref="D526:AE554">
    <cfRule type="cellIs" dxfId="631" priority="107" operator="lessThan">
      <formula>0</formula>
    </cfRule>
  </conditionalFormatting>
  <conditionalFormatting sqref="D524:AE525">
    <cfRule type="cellIs" dxfId="630" priority="106" operator="lessThan">
      <formula>0</formula>
    </cfRule>
  </conditionalFormatting>
  <conditionalFormatting sqref="D613:AE613">
    <cfRule type="cellIs" dxfId="629" priority="105" operator="lessThan">
      <formula>0</formula>
    </cfRule>
  </conditionalFormatting>
  <conditionalFormatting sqref="D637:AE638 D632:AE634 D624:AE624">
    <cfRule type="cellIs" dxfId="628" priority="104" operator="lessThan">
      <formula>0</formula>
    </cfRule>
  </conditionalFormatting>
  <conditionalFormatting sqref="D601:AE602">
    <cfRule type="cellIs" dxfId="627" priority="103" operator="lessThan">
      <formula>0</formula>
    </cfRule>
  </conditionalFormatting>
  <conditionalFormatting sqref="D603:AE603">
    <cfRule type="cellIs" dxfId="626" priority="102" operator="lessThan">
      <formula>0</formula>
    </cfRule>
  </conditionalFormatting>
  <conditionalFormatting sqref="D605:AE609">
    <cfRule type="cellIs" dxfId="625" priority="101" operator="lessThan">
      <formula>0</formula>
    </cfRule>
  </conditionalFormatting>
  <conditionalFormatting sqref="D611:AE612">
    <cfRule type="cellIs" dxfId="624" priority="100" operator="lessThan">
      <formula>0</formula>
    </cfRule>
  </conditionalFormatting>
  <conditionalFormatting sqref="D625:AE631">
    <cfRule type="cellIs" dxfId="623" priority="99" operator="lessThan">
      <formula>0</formula>
    </cfRule>
  </conditionalFormatting>
  <conditionalFormatting sqref="D635:AE636">
    <cfRule type="cellIs" dxfId="622" priority="98" operator="lessThan">
      <formula>0</formula>
    </cfRule>
  </conditionalFormatting>
  <conditionalFormatting sqref="D642:AE644">
    <cfRule type="cellIs" dxfId="621" priority="97" operator="lessThan">
      <formula>0</formula>
    </cfRule>
  </conditionalFormatting>
  <conditionalFormatting sqref="D645:AE645">
    <cfRule type="cellIs" dxfId="620" priority="96" operator="lessThan">
      <formula>0</formula>
    </cfRule>
  </conditionalFormatting>
  <conditionalFormatting sqref="D614:AE623">
    <cfRule type="cellIs" dxfId="619" priority="95" operator="lessThan">
      <formula>0</formula>
    </cfRule>
  </conditionalFormatting>
  <conditionalFormatting sqref="D659:AE659">
    <cfRule type="cellIs" dxfId="618" priority="94" operator="lessThan">
      <formula>0</formula>
    </cfRule>
  </conditionalFormatting>
  <conditionalFormatting sqref="D660:AE660">
    <cfRule type="cellIs" dxfId="617" priority="93" operator="lessThan">
      <formula>0</formula>
    </cfRule>
  </conditionalFormatting>
  <conditionalFormatting sqref="D661:AE661">
    <cfRule type="cellIs" dxfId="616" priority="92" operator="lessThan">
      <formula>0</formula>
    </cfRule>
  </conditionalFormatting>
  <conditionalFormatting sqref="C430">
    <cfRule type="cellIs" dxfId="615" priority="52" operator="lessThan">
      <formula>0</formula>
    </cfRule>
  </conditionalFormatting>
  <conditionalFormatting sqref="D430:AE430">
    <cfRule type="cellIs" dxfId="614" priority="51" operator="lessThan">
      <formula>0</formula>
    </cfRule>
  </conditionalFormatting>
  <conditionalFormatting sqref="C432:C433">
    <cfRule type="cellIs" dxfId="613" priority="50" operator="lessThan">
      <formula>0</formula>
    </cfRule>
  </conditionalFormatting>
  <conditionalFormatting sqref="D432:AE433">
    <cfRule type="cellIs" dxfId="612" priority="49" operator="lessThan">
      <formula>0</formula>
    </cfRule>
  </conditionalFormatting>
  <conditionalFormatting sqref="C441:C444">
    <cfRule type="cellIs" dxfId="611" priority="48" operator="lessThan">
      <formula>0</formula>
    </cfRule>
  </conditionalFormatting>
  <conditionalFormatting sqref="D441:AE444">
    <cfRule type="cellIs" dxfId="610" priority="47" operator="lessThan">
      <formula>0</formula>
    </cfRule>
  </conditionalFormatting>
  <conditionalFormatting sqref="C316:AE327">
    <cfRule type="cellIs" dxfId="609" priority="23" operator="lessThan">
      <formula>0</formula>
    </cfRule>
  </conditionalFormatting>
  <conditionalFormatting sqref="C329:AE340">
    <cfRule type="cellIs" dxfId="608" priority="22" operator="lessThan">
      <formula>0</formula>
    </cfRule>
  </conditionalFormatting>
  <conditionalFormatting sqref="C342:AE348">
    <cfRule type="cellIs" dxfId="607" priority="21" operator="lessThan">
      <formula>0</formula>
    </cfRule>
  </conditionalFormatting>
  <conditionalFormatting sqref="C351:AE354">
    <cfRule type="cellIs" dxfId="606" priority="20" operator="lessThan">
      <formula>0</formula>
    </cfRule>
  </conditionalFormatting>
  <conditionalFormatting sqref="C356:AE357">
    <cfRule type="cellIs" dxfId="605" priority="19" operator="lessThan">
      <formula>0</formula>
    </cfRule>
  </conditionalFormatting>
  <conditionalFormatting sqref="C360:AE361">
    <cfRule type="cellIs" dxfId="604" priority="18" operator="lessThan">
      <formula>0</formula>
    </cfRule>
  </conditionalFormatting>
  <conditionalFormatting sqref="C362:AE363">
    <cfRule type="cellIs" dxfId="603" priority="17" operator="lessThan">
      <formula>0</formula>
    </cfRule>
  </conditionalFormatting>
  <conditionalFormatting sqref="C365:AE366">
    <cfRule type="cellIs" dxfId="602" priority="16" operator="lessThan">
      <formula>0</formula>
    </cfRule>
  </conditionalFormatting>
  <conditionalFormatting sqref="C369:AE370">
    <cfRule type="cellIs" dxfId="601" priority="15" operator="lessThan">
      <formula>0</formula>
    </cfRule>
  </conditionalFormatting>
  <conditionalFormatting sqref="C372:AE373">
    <cfRule type="cellIs" dxfId="600" priority="14" operator="lessThan">
      <formula>0</formula>
    </cfRule>
  </conditionalFormatting>
  <conditionalFormatting sqref="C375:AE376">
    <cfRule type="cellIs" dxfId="599" priority="13" operator="lessThan">
      <formula>0</formula>
    </cfRule>
  </conditionalFormatting>
  <conditionalFormatting sqref="C378:AE379">
    <cfRule type="cellIs" dxfId="598" priority="12" operator="lessThan">
      <formula>0</formula>
    </cfRule>
  </conditionalFormatting>
  <conditionalFormatting sqref="C381:AE382">
    <cfRule type="cellIs" dxfId="597" priority="11" operator="lessThan">
      <formula>0</formula>
    </cfRule>
  </conditionalFormatting>
  <conditionalFormatting sqref="C384:AE384">
    <cfRule type="cellIs" dxfId="596" priority="10" operator="lessThan">
      <formula>0</formula>
    </cfRule>
  </conditionalFormatting>
  <conditionalFormatting sqref="C386:AE390">
    <cfRule type="cellIs" dxfId="595" priority="9" operator="lessThan">
      <formula>0</formula>
    </cfRule>
  </conditionalFormatting>
  <conditionalFormatting sqref="C392:AE392">
    <cfRule type="cellIs" dxfId="594" priority="8" operator="lessThan">
      <formula>0</formula>
    </cfRule>
  </conditionalFormatting>
  <conditionalFormatting sqref="C394:AE398">
    <cfRule type="cellIs" dxfId="593" priority="7" operator="lessThan">
      <formula>0</formula>
    </cfRule>
  </conditionalFormatting>
  <conditionalFormatting sqref="C400:AE400">
    <cfRule type="cellIs" dxfId="592" priority="6" operator="lessThan">
      <formula>0</formula>
    </cfRule>
  </conditionalFormatting>
  <conditionalFormatting sqref="C402:AE406">
    <cfRule type="cellIs" dxfId="591" priority="5" operator="lessThan">
      <formula>0</formula>
    </cfRule>
  </conditionalFormatting>
  <conditionalFormatting sqref="C408:AE408">
    <cfRule type="cellIs" dxfId="590" priority="4" operator="lessThan">
      <formula>0</formula>
    </cfRule>
  </conditionalFormatting>
  <conditionalFormatting sqref="C410:AE414">
    <cfRule type="cellIs" dxfId="589" priority="3" operator="lessThan">
      <formula>0</formula>
    </cfRule>
  </conditionalFormatting>
  <conditionalFormatting sqref="C416:AE416">
    <cfRule type="cellIs" dxfId="588" priority="2" operator="lessThan">
      <formula>0</formula>
    </cfRule>
  </conditionalFormatting>
  <conditionalFormatting sqref="C418:AE423">
    <cfRule type="cellIs" dxfId="587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A415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 t="e">
        <f ca="1">+C4-INDIRECT("'"&amp;C3&amp;"'!$"&amp;"F"&amp;"4",1)</f>
        <v>#REF!</v>
      </c>
      <c r="D2" s="29" t="e">
        <f t="shared" ref="D2:AC2" ca="1" si="0">+D4-INDIRECT("'"&amp;D3&amp;"'!$"&amp;"F"&amp;"4",1)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+AD4-INDIRECT("'"&amp;AD3&amp;"'!$"&amp;"F"&amp;"4",1)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2">+C5+C111+C191+C297+C425</f>
        <v>64.467979876643341</v>
      </c>
      <c r="D4" s="28">
        <f t="shared" ref="D4:AE4" si="3">+D5+D111+D191+D297+D425</f>
        <v>65.321294729194889</v>
      </c>
      <c r="E4" s="28">
        <f t="shared" si="3"/>
        <v>67.473897298521678</v>
      </c>
      <c r="F4" s="28">
        <f t="shared" si="3"/>
        <v>70.027835712186956</v>
      </c>
      <c r="G4" s="28">
        <f t="shared" si="3"/>
        <v>71.667855833401035</v>
      </c>
      <c r="H4" s="28">
        <f t="shared" si="3"/>
        <v>72.735351166940475</v>
      </c>
      <c r="I4" s="28">
        <f t="shared" si="3"/>
        <v>79.90049072997985</v>
      </c>
      <c r="J4" s="28">
        <f t="shared" si="3"/>
        <v>77.388707998244939</v>
      </c>
      <c r="K4" s="28">
        <f t="shared" si="3"/>
        <v>100.01351052016869</v>
      </c>
      <c r="L4" s="28">
        <f t="shared" si="3"/>
        <v>77.764200957253621</v>
      </c>
      <c r="M4" s="28">
        <f t="shared" si="3"/>
        <v>78.403789252844433</v>
      </c>
      <c r="N4" s="28">
        <f t="shared" si="3"/>
        <v>76.451418989726974</v>
      </c>
      <c r="O4" s="28">
        <f t="shared" si="3"/>
        <v>77.833593796446891</v>
      </c>
      <c r="P4" s="28">
        <f t="shared" si="3"/>
        <v>76.478545855298407</v>
      </c>
      <c r="Q4" s="28">
        <f t="shared" si="3"/>
        <v>79.064569064250918</v>
      </c>
      <c r="R4" s="28">
        <f t="shared" si="3"/>
        <v>79.508984609126017</v>
      </c>
      <c r="S4" s="28">
        <f t="shared" si="3"/>
        <v>81.449459191520404</v>
      </c>
      <c r="T4" s="28">
        <f t="shared" si="3"/>
        <v>81.977703421420131</v>
      </c>
      <c r="U4" s="28">
        <f t="shared" si="3"/>
        <v>85.658586695315805</v>
      </c>
      <c r="V4" s="28">
        <f t="shared" si="3"/>
        <v>76.86609511489597</v>
      </c>
      <c r="W4" s="28">
        <f t="shared" si="3"/>
        <v>75.887676665008712</v>
      </c>
      <c r="X4" s="28">
        <f t="shared" si="3"/>
        <v>75.040717817675102</v>
      </c>
      <c r="Y4" s="28">
        <f t="shared" si="3"/>
        <v>80.050655277558718</v>
      </c>
      <c r="Z4" s="28">
        <f t="shared" si="3"/>
        <v>85.259448184488093</v>
      </c>
      <c r="AA4" s="28">
        <f t="shared" si="3"/>
        <v>84.713546203040664</v>
      </c>
      <c r="AB4" s="28">
        <f t="shared" si="3"/>
        <v>82.891751708235617</v>
      </c>
      <c r="AC4" s="28">
        <f t="shared" si="3"/>
        <v>79.477288858214862</v>
      </c>
      <c r="AD4" s="28">
        <f t="shared" si="3"/>
        <v>78.925866907240078</v>
      </c>
      <c r="AE4" s="28">
        <f t="shared" si="3"/>
        <v>80.107391800481778</v>
      </c>
    </row>
    <row r="5" spans="1:31" x14ac:dyDescent="0.2">
      <c r="A5" s="31" t="s">
        <v>19</v>
      </c>
      <c r="B5" s="7" t="s">
        <v>20</v>
      </c>
      <c r="C5" s="21">
        <f t="shared" ref="C5" si="4">+C7+C67+C102</f>
        <v>5.7841720317748173</v>
      </c>
      <c r="D5" s="21">
        <f t="shared" ref="D5:AE5" si="5">+D7+D67+D102</f>
        <v>6.0787102018626271</v>
      </c>
      <c r="E5" s="21">
        <f t="shared" si="5"/>
        <v>6.5580469880068257</v>
      </c>
      <c r="F5" s="21">
        <f t="shared" si="5"/>
        <v>7.1150723124690316</v>
      </c>
      <c r="G5" s="21">
        <f t="shared" si="5"/>
        <v>6.5816640505831963</v>
      </c>
      <c r="H5" s="21">
        <f t="shared" si="5"/>
        <v>6.3344530261104453</v>
      </c>
      <c r="I5" s="21">
        <f t="shared" si="5"/>
        <v>6.5063279497321584</v>
      </c>
      <c r="J5" s="21">
        <f t="shared" si="5"/>
        <v>5.8603604291825766</v>
      </c>
      <c r="K5" s="21">
        <f t="shared" si="5"/>
        <v>5.6953323832912544</v>
      </c>
      <c r="L5" s="21">
        <f t="shared" si="5"/>
        <v>5.150704476939751</v>
      </c>
      <c r="M5" s="21">
        <f t="shared" si="5"/>
        <v>6.163730555862899</v>
      </c>
      <c r="N5" s="21">
        <f t="shared" si="5"/>
        <v>3.9226178458070926</v>
      </c>
      <c r="O5" s="21">
        <f t="shared" si="5"/>
        <v>3.4886070773868396</v>
      </c>
      <c r="P5" s="21">
        <f t="shared" si="5"/>
        <v>3.4409272340491794</v>
      </c>
      <c r="Q5" s="21">
        <f t="shared" si="5"/>
        <v>3.6888292939169363</v>
      </c>
      <c r="R5" s="21">
        <f t="shared" si="5"/>
        <v>3.7792480268027973</v>
      </c>
      <c r="S5" s="21">
        <f t="shared" si="5"/>
        <v>3.683908880479926</v>
      </c>
      <c r="T5" s="21">
        <f t="shared" si="5"/>
        <v>3.76425911208695</v>
      </c>
      <c r="U5" s="21">
        <f t="shared" si="5"/>
        <v>3.7840647678597175</v>
      </c>
      <c r="V5" s="21">
        <f t="shared" si="5"/>
        <v>3.8546738505984814</v>
      </c>
      <c r="W5" s="21">
        <f t="shared" si="5"/>
        <v>3.870967565589654</v>
      </c>
      <c r="X5" s="21">
        <f t="shared" si="5"/>
        <v>3.9315190340586268</v>
      </c>
      <c r="Y5" s="21">
        <f t="shared" si="5"/>
        <v>3.9971917179766425</v>
      </c>
      <c r="Z5" s="21">
        <f t="shared" si="5"/>
        <v>4.063093522840477</v>
      </c>
      <c r="AA5" s="21">
        <f t="shared" si="5"/>
        <v>4.1717936088999421</v>
      </c>
      <c r="AB5" s="21">
        <f t="shared" si="5"/>
        <v>4.1775438060338104</v>
      </c>
      <c r="AC5" s="21">
        <f t="shared" si="5"/>
        <v>4.0758501865875134</v>
      </c>
      <c r="AD5" s="21">
        <f t="shared" si="5"/>
        <v>4.0640418216548362</v>
      </c>
      <c r="AE5" s="21">
        <f t="shared" si="5"/>
        <v>4.1557574213406943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6">+C8+C17+C31+C53+C60</f>
        <v>3.1286879082975849</v>
      </c>
      <c r="D7" s="21">
        <f t="shared" ref="D7:AE7" si="7">+D8+D17+D31+D53+D60</f>
        <v>3.2868653661095646</v>
      </c>
      <c r="E7" s="21">
        <f t="shared" si="7"/>
        <v>3.3718875530630341</v>
      </c>
      <c r="F7" s="21">
        <f t="shared" si="7"/>
        <v>3.4431829771448847</v>
      </c>
      <c r="G7" s="21">
        <f t="shared" si="7"/>
        <v>3.5329126075274062</v>
      </c>
      <c r="H7" s="21">
        <f t="shared" si="7"/>
        <v>3.4293450671967838</v>
      </c>
      <c r="I7" s="21">
        <f t="shared" si="7"/>
        <v>3.566012949732158</v>
      </c>
      <c r="J7" s="21">
        <f t="shared" si="7"/>
        <v>3.4735454291825767</v>
      </c>
      <c r="K7" s="21">
        <f t="shared" si="7"/>
        <v>3.4107422003829693</v>
      </c>
      <c r="L7" s="21">
        <f t="shared" si="7"/>
        <v>3.411894476939751</v>
      </c>
      <c r="M7" s="21">
        <f t="shared" si="7"/>
        <v>3.4872505558628988</v>
      </c>
      <c r="N7" s="21">
        <f t="shared" si="7"/>
        <v>3.4726428458070928</v>
      </c>
      <c r="O7" s="21">
        <f t="shared" si="7"/>
        <v>3.4886070773868396</v>
      </c>
      <c r="P7" s="21">
        <f t="shared" si="7"/>
        <v>3.4409272340491794</v>
      </c>
      <c r="Q7" s="21">
        <f t="shared" si="7"/>
        <v>3.6888292939169363</v>
      </c>
      <c r="R7" s="21">
        <f t="shared" si="7"/>
        <v>3.7792480268027973</v>
      </c>
      <c r="S7" s="21">
        <f t="shared" si="7"/>
        <v>3.683908880479926</v>
      </c>
      <c r="T7" s="21">
        <f t="shared" si="7"/>
        <v>3.76425911208695</v>
      </c>
      <c r="U7" s="21">
        <f t="shared" si="7"/>
        <v>3.7840647678597175</v>
      </c>
      <c r="V7" s="21">
        <f t="shared" si="7"/>
        <v>3.8546738505984814</v>
      </c>
      <c r="W7" s="21">
        <f t="shared" si="7"/>
        <v>3.870967565589654</v>
      </c>
      <c r="X7" s="21">
        <f t="shared" si="7"/>
        <v>3.9315190340586268</v>
      </c>
      <c r="Y7" s="21">
        <f t="shared" si="7"/>
        <v>3.9971917179766425</v>
      </c>
      <c r="Z7" s="21">
        <f t="shared" si="7"/>
        <v>4.063093522840477</v>
      </c>
      <c r="AA7" s="21">
        <f t="shared" si="7"/>
        <v>4.1717936088999421</v>
      </c>
      <c r="AB7" s="21">
        <f t="shared" si="7"/>
        <v>4.1775438060338104</v>
      </c>
      <c r="AC7" s="21">
        <f t="shared" si="7"/>
        <v>4.0758501865875134</v>
      </c>
      <c r="AD7" s="21">
        <f t="shared" si="7"/>
        <v>4.0640418216548362</v>
      </c>
      <c r="AE7" s="21">
        <f t="shared" si="7"/>
        <v>4.1547072429718837</v>
      </c>
    </row>
    <row r="8" spans="1:31" x14ac:dyDescent="0.2">
      <c r="A8" s="13" t="s">
        <v>25</v>
      </c>
      <c r="B8" s="4" t="s">
        <v>26</v>
      </c>
      <c r="C8" s="21">
        <f t="shared" ref="C8" si="8">+C9+C13+C14</f>
        <v>1.9173334440020456E-3</v>
      </c>
      <c r="D8" s="21">
        <f t="shared" ref="D8:AE8" si="9">+D9+D13+D14</f>
        <v>2.5416221267969248E-3</v>
      </c>
      <c r="E8" s="21">
        <f t="shared" si="9"/>
        <v>3.745177397544468E-3</v>
      </c>
      <c r="F8" s="21">
        <f t="shared" si="9"/>
        <v>5.7891559224658561E-3</v>
      </c>
      <c r="G8" s="21">
        <f t="shared" si="9"/>
        <v>5.0452223154255436E-3</v>
      </c>
      <c r="H8" s="21">
        <f t="shared" si="9"/>
        <v>5.7163884032909174E-3</v>
      </c>
      <c r="I8" s="21">
        <f t="shared" si="9"/>
        <v>6.065951814063367E-3</v>
      </c>
      <c r="J8" s="21">
        <f t="shared" si="9"/>
        <v>4.8204784338343873E-3</v>
      </c>
      <c r="K8" s="21">
        <f t="shared" si="9"/>
        <v>3.0022789652294244E-2</v>
      </c>
      <c r="L8" s="21">
        <f t="shared" si="9"/>
        <v>1.0160066295677984E-2</v>
      </c>
      <c r="M8" s="21">
        <f t="shared" si="9"/>
        <v>1.5787000037761685E-2</v>
      </c>
      <c r="N8" s="21">
        <f t="shared" si="9"/>
        <v>2.3497037098143985E-3</v>
      </c>
      <c r="O8" s="21">
        <f t="shared" si="9"/>
        <v>0</v>
      </c>
      <c r="P8" s="21">
        <f t="shared" si="9"/>
        <v>0</v>
      </c>
      <c r="Q8" s="21">
        <f t="shared" si="9"/>
        <v>0</v>
      </c>
      <c r="R8" s="21">
        <f t="shared" si="9"/>
        <v>8.4364492817418636E-5</v>
      </c>
      <c r="S8" s="21">
        <f t="shared" si="9"/>
        <v>3.78202565925746E-4</v>
      </c>
      <c r="T8" s="21">
        <f t="shared" si="9"/>
        <v>1.7380485679899475E-3</v>
      </c>
      <c r="U8" s="21">
        <f t="shared" si="9"/>
        <v>1.5449963460504744E-3</v>
      </c>
      <c r="V8" s="21">
        <f t="shared" si="9"/>
        <v>1.6015740705321367E-3</v>
      </c>
      <c r="W8" s="21">
        <f t="shared" si="9"/>
        <v>1.3056329043041671E-3</v>
      </c>
      <c r="X8" s="21">
        <f t="shared" si="9"/>
        <v>3.4992645149254228E-3</v>
      </c>
      <c r="Y8" s="21">
        <f t="shared" si="9"/>
        <v>2.7788470156905371E-3</v>
      </c>
      <c r="Z8" s="21">
        <f t="shared" si="9"/>
        <v>1.7817305031696618E-3</v>
      </c>
      <c r="AA8" s="21">
        <f t="shared" si="9"/>
        <v>1.6574520407749429E-3</v>
      </c>
      <c r="AB8" s="21">
        <f t="shared" si="9"/>
        <v>3.5761651356758539E-3</v>
      </c>
      <c r="AC8" s="21">
        <f t="shared" si="9"/>
        <v>1.6455456169555507E-3</v>
      </c>
      <c r="AD8" s="21">
        <f t="shared" si="9"/>
        <v>3.186367247693645E-4</v>
      </c>
      <c r="AE8" s="21">
        <f t="shared" si="9"/>
        <v>0</v>
      </c>
    </row>
    <row r="9" spans="1:31" x14ac:dyDescent="0.2">
      <c r="A9" s="13" t="s">
        <v>27</v>
      </c>
      <c r="B9" s="4" t="s">
        <v>28</v>
      </c>
      <c r="C9" s="21">
        <f t="shared" ref="C9" si="10">+C10+C11+C12</f>
        <v>0</v>
      </c>
      <c r="D9" s="21">
        <f t="shared" ref="D9:AE9" si="11">+D10+D11+D12</f>
        <v>0</v>
      </c>
      <c r="E9" s="21">
        <f t="shared" si="11"/>
        <v>0</v>
      </c>
      <c r="F9" s="21">
        <f t="shared" si="11"/>
        <v>0</v>
      </c>
      <c r="G9" s="21">
        <f t="shared" si="11"/>
        <v>0</v>
      </c>
      <c r="H9" s="21">
        <f t="shared" si="11"/>
        <v>0</v>
      </c>
      <c r="I9" s="21">
        <f t="shared" si="11"/>
        <v>0</v>
      </c>
      <c r="J9" s="21">
        <f t="shared" si="11"/>
        <v>0</v>
      </c>
      <c r="K9" s="21">
        <f t="shared" si="11"/>
        <v>0</v>
      </c>
      <c r="L9" s="21">
        <f t="shared" si="11"/>
        <v>0</v>
      </c>
      <c r="M9" s="21">
        <f t="shared" si="11"/>
        <v>0</v>
      </c>
      <c r="N9" s="21">
        <f t="shared" si="11"/>
        <v>0</v>
      </c>
      <c r="O9" s="21">
        <f t="shared" si="11"/>
        <v>0</v>
      </c>
      <c r="P9" s="21">
        <f t="shared" si="11"/>
        <v>0</v>
      </c>
      <c r="Q9" s="21">
        <f t="shared" si="11"/>
        <v>0</v>
      </c>
      <c r="R9" s="21">
        <f t="shared" si="11"/>
        <v>8.4364492817418636E-5</v>
      </c>
      <c r="S9" s="21">
        <f t="shared" si="11"/>
        <v>3.78202565925746E-4</v>
      </c>
      <c r="T9" s="21">
        <f t="shared" si="11"/>
        <v>1.7380485679899475E-3</v>
      </c>
      <c r="U9" s="21">
        <f t="shared" si="11"/>
        <v>1.5449963460504744E-3</v>
      </c>
      <c r="V9" s="21">
        <f t="shared" si="11"/>
        <v>1.6015740705321367E-3</v>
      </c>
      <c r="W9" s="21">
        <f t="shared" si="11"/>
        <v>1.3056329043041671E-3</v>
      </c>
      <c r="X9" s="21">
        <f t="shared" si="11"/>
        <v>3.4992645149254228E-3</v>
      </c>
      <c r="Y9" s="21">
        <f t="shared" si="11"/>
        <v>2.7788470156905371E-3</v>
      </c>
      <c r="Z9" s="21">
        <f t="shared" si="11"/>
        <v>1.7817305031696618E-3</v>
      </c>
      <c r="AA9" s="21">
        <f t="shared" si="11"/>
        <v>1.6574520407749429E-3</v>
      </c>
      <c r="AB9" s="21">
        <f t="shared" si="11"/>
        <v>3.5761651356758539E-3</v>
      </c>
      <c r="AC9" s="21">
        <f t="shared" si="11"/>
        <v>1.6455456169555507E-3</v>
      </c>
      <c r="AD9" s="21">
        <f t="shared" si="11"/>
        <v>3.186367247693645E-4</v>
      </c>
      <c r="AE9" s="21">
        <f t="shared" si="11"/>
        <v>0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8.4364492817418636E-5</v>
      </c>
      <c r="S10" s="27">
        <v>3.78202565925746E-4</v>
      </c>
      <c r="T10" s="27">
        <v>1.7380485679899475E-3</v>
      </c>
      <c r="U10" s="27">
        <v>1.5449963460504744E-3</v>
      </c>
      <c r="V10" s="27">
        <v>1.6015740705321367E-3</v>
      </c>
      <c r="W10" s="27">
        <v>1.3056329043041671E-3</v>
      </c>
      <c r="X10" s="27">
        <v>3.4992645149254228E-3</v>
      </c>
      <c r="Y10" s="27">
        <v>2.7788470156905371E-3</v>
      </c>
      <c r="Z10" s="27">
        <v>1.7817305031696618E-3</v>
      </c>
      <c r="AA10" s="27">
        <v>1.6574520407749429E-3</v>
      </c>
      <c r="AB10" s="27">
        <v>3.5761651356758539E-3</v>
      </c>
      <c r="AC10" s="27">
        <v>1.6455456169555507E-3</v>
      </c>
      <c r="AD10" s="27">
        <v>3.186367247693645E-4</v>
      </c>
      <c r="AE10" s="27">
        <v>0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2">+C15+C16</f>
        <v>1.9173334440020456E-3</v>
      </c>
      <c r="D14" s="21">
        <f t="shared" ref="D14:AE14" si="13">+D15+D16</f>
        <v>2.5416221267969248E-3</v>
      </c>
      <c r="E14" s="21">
        <f t="shared" si="13"/>
        <v>3.745177397544468E-3</v>
      </c>
      <c r="F14" s="21">
        <f t="shared" si="13"/>
        <v>5.7891559224658561E-3</v>
      </c>
      <c r="G14" s="21">
        <f t="shared" si="13"/>
        <v>5.0452223154255436E-3</v>
      </c>
      <c r="H14" s="21">
        <f t="shared" si="13"/>
        <v>5.7163884032909174E-3</v>
      </c>
      <c r="I14" s="21">
        <f t="shared" si="13"/>
        <v>6.065951814063367E-3</v>
      </c>
      <c r="J14" s="21">
        <f t="shared" si="13"/>
        <v>4.8204784338343873E-3</v>
      </c>
      <c r="K14" s="21">
        <f t="shared" si="13"/>
        <v>3.0022789652294244E-2</v>
      </c>
      <c r="L14" s="21">
        <f t="shared" si="13"/>
        <v>1.0160066295677984E-2</v>
      </c>
      <c r="M14" s="21">
        <f t="shared" si="13"/>
        <v>1.5787000037761685E-2</v>
      </c>
      <c r="N14" s="21">
        <f t="shared" si="13"/>
        <v>2.3497037098143985E-3</v>
      </c>
      <c r="O14" s="21">
        <f t="shared" si="13"/>
        <v>0</v>
      </c>
      <c r="P14" s="21">
        <f t="shared" si="13"/>
        <v>0</v>
      </c>
      <c r="Q14" s="21">
        <f t="shared" si="13"/>
        <v>0</v>
      </c>
      <c r="R14" s="21">
        <f t="shared" si="13"/>
        <v>0</v>
      </c>
      <c r="S14" s="21">
        <f t="shared" si="13"/>
        <v>0</v>
      </c>
      <c r="T14" s="21">
        <f t="shared" si="13"/>
        <v>0</v>
      </c>
      <c r="U14" s="21">
        <f t="shared" si="13"/>
        <v>0</v>
      </c>
      <c r="V14" s="21">
        <f t="shared" si="13"/>
        <v>0</v>
      </c>
      <c r="W14" s="21">
        <f t="shared" si="13"/>
        <v>0</v>
      </c>
      <c r="X14" s="21">
        <f t="shared" si="13"/>
        <v>0</v>
      </c>
      <c r="Y14" s="21">
        <f t="shared" si="13"/>
        <v>0</v>
      </c>
      <c r="Z14" s="21">
        <f t="shared" si="13"/>
        <v>0</v>
      </c>
      <c r="AA14" s="21">
        <f t="shared" si="13"/>
        <v>0</v>
      </c>
      <c r="AB14" s="21">
        <f t="shared" si="13"/>
        <v>0</v>
      </c>
      <c r="AC14" s="21">
        <f t="shared" si="13"/>
        <v>0</v>
      </c>
      <c r="AD14" s="21">
        <f t="shared" si="13"/>
        <v>0</v>
      </c>
      <c r="AE14" s="21">
        <f t="shared" si="13"/>
        <v>0</v>
      </c>
    </row>
    <row r="15" spans="1:31" x14ac:dyDescent="0.2">
      <c r="A15" s="13" t="s">
        <v>39</v>
      </c>
      <c r="B15" s="4" t="s">
        <v>40</v>
      </c>
      <c r="C15" s="27">
        <v>1.9167153912305107E-3</v>
      </c>
      <c r="D15" s="27">
        <v>2.5413840065693174E-3</v>
      </c>
      <c r="E15" s="27">
        <v>3.7448991181250934E-3</v>
      </c>
      <c r="F15" s="27">
        <v>5.7888426467071485E-3</v>
      </c>
      <c r="G15" s="27">
        <v>5.0448689360064192E-3</v>
      </c>
      <c r="H15" s="27">
        <v>5.7159926830136661E-3</v>
      </c>
      <c r="I15" s="27">
        <v>6.0655988889719891E-3</v>
      </c>
      <c r="J15" s="27">
        <v>4.8200438871591382E-3</v>
      </c>
      <c r="K15" s="27">
        <v>3.0020141793642516E-2</v>
      </c>
      <c r="L15" s="27">
        <v>1.0158449291318292E-2</v>
      </c>
      <c r="M15" s="27">
        <v>1.5787000037761685E-2</v>
      </c>
      <c r="N15" s="27">
        <v>2.3497037098143985E-3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6.1805277153487203E-7</v>
      </c>
      <c r="D16" s="27">
        <v>2.3812022760765052E-7</v>
      </c>
      <c r="E16" s="27">
        <v>2.7827941937468803E-7</v>
      </c>
      <c r="F16" s="27">
        <v>3.1327575870762803E-7</v>
      </c>
      <c r="G16" s="27">
        <v>3.5337941912477882E-7</v>
      </c>
      <c r="H16" s="27">
        <v>3.9572027725100455E-7</v>
      </c>
      <c r="I16" s="27">
        <v>3.5292509137765647E-7</v>
      </c>
      <c r="J16" s="27">
        <v>4.3454667524883366E-7</v>
      </c>
      <c r="K16" s="27">
        <v>2.6478586517264554E-6</v>
      </c>
      <c r="L16" s="27">
        <v>1.617004359692104E-6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4">+C18+C19+C20+C21+C22+C23+C24+C25+C26+C27+C28+C29+C30</f>
        <v>8.085969821753216E-3</v>
      </c>
      <c r="D17" s="79">
        <f t="shared" ref="D17:AE17" si="15">+D18+D19+D20+D21+D22+D23+D24+D25+D26+D27+D28+D29+D30</f>
        <v>7.5480634203453582E-3</v>
      </c>
      <c r="E17" s="79">
        <f t="shared" si="15"/>
        <v>1.0028196577498618E-2</v>
      </c>
      <c r="F17" s="79">
        <f t="shared" si="15"/>
        <v>1.0499176967388477E-2</v>
      </c>
      <c r="G17" s="79">
        <f t="shared" si="15"/>
        <v>1.0738692376080041E-2</v>
      </c>
      <c r="H17" s="79">
        <f t="shared" si="15"/>
        <v>1.2425615489091201E-2</v>
      </c>
      <c r="I17" s="79">
        <f t="shared" si="15"/>
        <v>1.6198332278758189E-2</v>
      </c>
      <c r="J17" s="79">
        <f t="shared" si="15"/>
        <v>2.3674432115769778E-2</v>
      </c>
      <c r="K17" s="79">
        <f t="shared" si="15"/>
        <v>1.9929169944424261E-2</v>
      </c>
      <c r="L17" s="79">
        <f t="shared" si="15"/>
        <v>2.1311847246622138E-2</v>
      </c>
      <c r="M17" s="79">
        <f t="shared" si="15"/>
        <v>1.9193624782456786E-2</v>
      </c>
      <c r="N17" s="79">
        <f t="shared" si="15"/>
        <v>2.1119924570026458E-2</v>
      </c>
      <c r="O17" s="79">
        <f t="shared" si="15"/>
        <v>2.0852913517542291E-2</v>
      </c>
      <c r="P17" s="79">
        <f t="shared" si="15"/>
        <v>2.0011861381577716E-2</v>
      </c>
      <c r="Q17" s="79">
        <f t="shared" si="15"/>
        <v>0.10010746274855405</v>
      </c>
      <c r="R17" s="79">
        <f t="shared" si="15"/>
        <v>0.20421733311223314</v>
      </c>
      <c r="S17" s="79">
        <f t="shared" si="15"/>
        <v>7.6614390300008356E-2</v>
      </c>
      <c r="T17" s="79">
        <f t="shared" si="15"/>
        <v>0.12673492423347787</v>
      </c>
      <c r="U17" s="79">
        <f t="shared" si="15"/>
        <v>0.10603028885290625</v>
      </c>
      <c r="V17" s="79">
        <f t="shared" si="15"/>
        <v>0.12431060779418748</v>
      </c>
      <c r="W17" s="79">
        <f t="shared" si="15"/>
        <v>9.4812975607851027E-2</v>
      </c>
      <c r="X17" s="79">
        <f t="shared" si="15"/>
        <v>7.6526099548692106E-2</v>
      </c>
      <c r="Y17" s="79">
        <f t="shared" si="15"/>
        <v>9.2454768715455243E-2</v>
      </c>
      <c r="Z17" s="79">
        <f t="shared" si="15"/>
        <v>8.809947502556402E-2</v>
      </c>
      <c r="AA17" s="79">
        <f t="shared" si="15"/>
        <v>0.12679858389321733</v>
      </c>
      <c r="AB17" s="79">
        <f t="shared" si="15"/>
        <v>9.468162713820974E-2</v>
      </c>
      <c r="AC17" s="79">
        <f t="shared" si="15"/>
        <v>9.8030538341922935E-2</v>
      </c>
      <c r="AD17" s="79">
        <f t="shared" si="15"/>
        <v>0.10940262043596832</v>
      </c>
      <c r="AE17" s="79">
        <f t="shared" si="15"/>
        <v>0.11571766046170809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8.1899728906317762E-2</v>
      </c>
      <c r="R21" s="27">
        <v>0.18760868503016415</v>
      </c>
      <c r="S21" s="27">
        <v>5.9755731796637616E-2</v>
      </c>
      <c r="T21" s="27">
        <v>0.10893010095173188</v>
      </c>
      <c r="U21" s="27">
        <v>8.1097281890476311E-2</v>
      </c>
      <c r="V21" s="27">
        <v>0.10218640133093769</v>
      </c>
      <c r="W21" s="27">
        <v>7.6535502526654434E-2</v>
      </c>
      <c r="X21" s="27">
        <v>5.2833608539624266E-2</v>
      </c>
      <c r="Y21" s="27">
        <v>7.2557836368000214E-2</v>
      </c>
      <c r="Z21" s="27">
        <v>6.53755800639199E-2</v>
      </c>
      <c r="AA21" s="27">
        <v>9.7005532956305041E-2</v>
      </c>
      <c r="AB21" s="27">
        <v>6.5322209420793143E-2</v>
      </c>
      <c r="AC21" s="27">
        <v>6.0769243158817127E-2</v>
      </c>
      <c r="AD21" s="27">
        <v>7.5179101798373102E-2</v>
      </c>
      <c r="AE21" s="27">
        <v>7.9325878350148427E-2</v>
      </c>
    </row>
    <row r="22" spans="1:31" x14ac:dyDescent="0.2">
      <c r="A22" s="13" t="s">
        <v>53</v>
      </c>
      <c r="B22" s="4" t="s">
        <v>54</v>
      </c>
      <c r="C22" s="27">
        <v>2.5655322986923646E-4</v>
      </c>
      <c r="D22" s="27">
        <v>2.5197335778685619E-4</v>
      </c>
      <c r="E22" s="27">
        <v>3.7482672754794824E-4</v>
      </c>
      <c r="F22" s="27">
        <v>2.7729734298277421E-4</v>
      </c>
      <c r="G22" s="27">
        <v>2.3107510939182258E-4</v>
      </c>
      <c r="H22" s="27">
        <v>1.6325669313299829E-4</v>
      </c>
      <c r="I22" s="27">
        <v>2.0976502123729401E-4</v>
      </c>
      <c r="J22" s="27">
        <v>2.5972999049422109E-4</v>
      </c>
      <c r="K22" s="27">
        <v>3.16447239599596E-4</v>
      </c>
      <c r="L22" s="27">
        <v>3.2905371588129776E-4</v>
      </c>
      <c r="M22" s="27">
        <v>3.530444913992595E-4</v>
      </c>
      <c r="N22" s="27">
        <v>3.1598676612755748E-4</v>
      </c>
      <c r="O22" s="27">
        <v>3.1316384340022611E-4</v>
      </c>
      <c r="P22" s="27">
        <v>1.737298278762192E-4</v>
      </c>
      <c r="Q22" s="27">
        <v>1.8894715885584603E-4</v>
      </c>
      <c r="R22" s="27">
        <v>1.7357957663699026E-4</v>
      </c>
      <c r="S22" s="27">
        <v>6.820442540990686E-6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5.3386742080502628E-4</v>
      </c>
      <c r="V23" s="27">
        <v>1.8765793008386798E-4</v>
      </c>
      <c r="W23" s="27">
        <v>1.9476546699643402E-4</v>
      </c>
      <c r="X23" s="27">
        <v>9.2747967551056715E-5</v>
      </c>
      <c r="Y23" s="27">
        <v>1.0902265969598038E-4</v>
      </c>
      <c r="Z23" s="27">
        <v>7.1737570385891738E-5</v>
      </c>
      <c r="AA23" s="27">
        <v>6.7578707596870375E-5</v>
      </c>
      <c r="AB23" s="27">
        <v>1.3354541114655004E-4</v>
      </c>
      <c r="AC23" s="27">
        <v>1.1073715375748154E-4</v>
      </c>
      <c r="AD23" s="27">
        <v>5.8880425428304671E-5</v>
      </c>
      <c r="AE23" s="27">
        <v>6.3159678479758713E-5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6.0584991774469583E-8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7.8294165918839798E-3</v>
      </c>
      <c r="D30" s="27">
        <v>7.2960900625585016E-3</v>
      </c>
      <c r="E30" s="27">
        <v>9.6533698499506691E-3</v>
      </c>
      <c r="F30" s="27">
        <v>1.0221879624405704E-2</v>
      </c>
      <c r="G30" s="27">
        <v>1.0507617266688219E-2</v>
      </c>
      <c r="H30" s="27">
        <v>1.2262358795958203E-2</v>
      </c>
      <c r="I30" s="27">
        <v>1.5988567257520896E-2</v>
      </c>
      <c r="J30" s="27">
        <v>2.3414702125275556E-2</v>
      </c>
      <c r="K30" s="27">
        <v>1.9612722704824666E-2</v>
      </c>
      <c r="L30" s="27">
        <v>2.098279353074084E-2</v>
      </c>
      <c r="M30" s="27">
        <v>1.8840580291057528E-2</v>
      </c>
      <c r="N30" s="27">
        <v>2.08039378038989E-2</v>
      </c>
      <c r="O30" s="27">
        <v>2.0539749674142065E-2</v>
      </c>
      <c r="P30" s="27">
        <v>1.9838131553701496E-2</v>
      </c>
      <c r="Q30" s="27">
        <v>1.8018786683380441E-2</v>
      </c>
      <c r="R30" s="27">
        <v>1.6435068505431995E-2</v>
      </c>
      <c r="S30" s="27">
        <v>1.6851838060829755E-2</v>
      </c>
      <c r="T30" s="27">
        <v>1.7804823281745992E-2</v>
      </c>
      <c r="U30" s="27">
        <v>2.4399139541624912E-2</v>
      </c>
      <c r="V30" s="27">
        <v>2.1936548533165928E-2</v>
      </c>
      <c r="W30" s="27">
        <v>1.808270761420017E-2</v>
      </c>
      <c r="X30" s="27">
        <v>2.3599743041516786E-2</v>
      </c>
      <c r="Y30" s="27">
        <v>1.9787909687759057E-2</v>
      </c>
      <c r="Z30" s="27">
        <v>2.2652157391258226E-2</v>
      </c>
      <c r="AA30" s="27">
        <v>2.972547222931541E-2</v>
      </c>
      <c r="AB30" s="27">
        <v>2.9225872306270051E-2</v>
      </c>
      <c r="AC30" s="27">
        <v>3.7150558029348323E-2</v>
      </c>
      <c r="AD30" s="27">
        <v>3.416463821216692E-2</v>
      </c>
      <c r="AE30" s="27">
        <v>3.632856184808813E-2</v>
      </c>
    </row>
    <row r="31" spans="1:31" x14ac:dyDescent="0.2">
      <c r="A31" s="13" t="s">
        <v>71</v>
      </c>
      <c r="B31" s="4" t="s">
        <v>72</v>
      </c>
      <c r="C31" s="21">
        <f t="shared" ref="C31" si="16">+C32+C35+C46+C47+C50</f>
        <v>0.12205741942647624</v>
      </c>
      <c r="D31" s="21">
        <f t="shared" ref="D31:AE31" si="17">+D32+D35+D46+D47+D50</f>
        <v>0.1278885011827639</v>
      </c>
      <c r="E31" s="21">
        <f t="shared" si="17"/>
        <v>0.14065646197487292</v>
      </c>
      <c r="F31" s="21">
        <f t="shared" si="17"/>
        <v>0.15130197629289352</v>
      </c>
      <c r="G31" s="21">
        <f t="shared" si="17"/>
        <v>0.17011409138538544</v>
      </c>
      <c r="H31" s="21">
        <f t="shared" si="17"/>
        <v>0.18308949518818002</v>
      </c>
      <c r="I31" s="21">
        <f t="shared" si="17"/>
        <v>0.19533695380542229</v>
      </c>
      <c r="J31" s="21">
        <f t="shared" si="17"/>
        <v>0.20197533381017041</v>
      </c>
      <c r="K31" s="21">
        <f t="shared" si="17"/>
        <v>0.20922929450703703</v>
      </c>
      <c r="L31" s="21">
        <f t="shared" si="17"/>
        <v>0.21316160289588337</v>
      </c>
      <c r="M31" s="21">
        <f t="shared" si="17"/>
        <v>0.21517189299283834</v>
      </c>
      <c r="N31" s="21">
        <f t="shared" si="17"/>
        <v>0.19829780247928058</v>
      </c>
      <c r="O31" s="21">
        <f t="shared" si="17"/>
        <v>0.20097968588282572</v>
      </c>
      <c r="P31" s="21">
        <f t="shared" si="17"/>
        <v>0.19141434196362156</v>
      </c>
      <c r="Q31" s="21">
        <f t="shared" si="17"/>
        <v>0.18870376495671862</v>
      </c>
      <c r="R31" s="21">
        <f t="shared" si="17"/>
        <v>0.19530530656021552</v>
      </c>
      <c r="S31" s="21">
        <f t="shared" si="17"/>
        <v>0.19569169093916947</v>
      </c>
      <c r="T31" s="21">
        <f t="shared" si="17"/>
        <v>0.20515055895773943</v>
      </c>
      <c r="U31" s="21">
        <f t="shared" si="17"/>
        <v>0.22206764499272263</v>
      </c>
      <c r="V31" s="21">
        <f t="shared" si="17"/>
        <v>0.24094476382142516</v>
      </c>
      <c r="W31" s="21">
        <f t="shared" si="17"/>
        <v>0.25007459241818475</v>
      </c>
      <c r="X31" s="21">
        <f t="shared" si="17"/>
        <v>0.23314955669165785</v>
      </c>
      <c r="Y31" s="21">
        <f t="shared" si="17"/>
        <v>0.23843054871879821</v>
      </c>
      <c r="Z31" s="21">
        <f t="shared" si="17"/>
        <v>0.25923130465662569</v>
      </c>
      <c r="AA31" s="21">
        <f t="shared" si="17"/>
        <v>0.27032202153324547</v>
      </c>
      <c r="AB31" s="21">
        <f t="shared" si="17"/>
        <v>0.28099561266587686</v>
      </c>
      <c r="AC31" s="21">
        <f t="shared" si="17"/>
        <v>0.3108770735316877</v>
      </c>
      <c r="AD31" s="21">
        <f t="shared" si="17"/>
        <v>0.32093098401153819</v>
      </c>
      <c r="AE31" s="21">
        <f t="shared" si="17"/>
        <v>0.32555102033461725</v>
      </c>
    </row>
    <row r="32" spans="1:31" x14ac:dyDescent="0.2">
      <c r="A32" s="13" t="s">
        <v>73</v>
      </c>
      <c r="B32" s="4" t="s">
        <v>74</v>
      </c>
      <c r="C32" s="21">
        <f t="shared" ref="C32" si="18">+C34</f>
        <v>3.0174473437686455E-4</v>
      </c>
      <c r="D32" s="21">
        <f t="shared" ref="D32:AE32" si="19">+D34</f>
        <v>1.8530296512316784E-4</v>
      </c>
      <c r="E32" s="21">
        <f t="shared" si="19"/>
        <v>2.6316911794311437E-4</v>
      </c>
      <c r="F32" s="21">
        <f t="shared" si="19"/>
        <v>3.2891286134180864E-4</v>
      </c>
      <c r="G32" s="21">
        <f t="shared" si="19"/>
        <v>2.6724570272479144E-4</v>
      </c>
      <c r="H32" s="21">
        <f t="shared" si="19"/>
        <v>3.9567448308214692E-4</v>
      </c>
      <c r="I32" s="21">
        <f t="shared" si="19"/>
        <v>4.2785308406582864E-4</v>
      </c>
      <c r="J32" s="21">
        <f t="shared" si="19"/>
        <v>5.4162621432125087E-4</v>
      </c>
      <c r="K32" s="21">
        <f t="shared" si="19"/>
        <v>5.0816462494557139E-4</v>
      </c>
      <c r="L32" s="21">
        <f t="shared" si="19"/>
        <v>4.5234850777772502E-4</v>
      </c>
      <c r="M32" s="21">
        <f t="shared" si="19"/>
        <v>3.917321981397334E-4</v>
      </c>
      <c r="N32" s="21">
        <f t="shared" si="19"/>
        <v>5.2278101128695677E-4</v>
      </c>
      <c r="O32" s="21">
        <f t="shared" si="19"/>
        <v>4.2288152125741311E-4</v>
      </c>
      <c r="P32" s="21">
        <f t="shared" si="19"/>
        <v>3.2924662649261218E-4</v>
      </c>
      <c r="Q32" s="21">
        <f t="shared" si="19"/>
        <v>3.9150225903547217E-4</v>
      </c>
      <c r="R32" s="21">
        <f t="shared" si="19"/>
        <v>4.9938879313791518E-4</v>
      </c>
      <c r="S32" s="21">
        <f t="shared" si="19"/>
        <v>4.5626342770685061E-4</v>
      </c>
      <c r="T32" s="21">
        <f t="shared" si="19"/>
        <v>5.1013824383088846E-4</v>
      </c>
      <c r="U32" s="21">
        <f t="shared" si="19"/>
        <v>6.7859927657472471E-4</v>
      </c>
      <c r="V32" s="21">
        <f t="shared" si="19"/>
        <v>4.5553803505777766E-4</v>
      </c>
      <c r="W32" s="21">
        <f t="shared" si="19"/>
        <v>3.2280964270085864E-4</v>
      </c>
      <c r="X32" s="21">
        <f t="shared" si="19"/>
        <v>3.1804325825037302E-4</v>
      </c>
      <c r="Y32" s="21">
        <f t="shared" si="19"/>
        <v>4.8344845427092251E-4</v>
      </c>
      <c r="Z32" s="21">
        <f t="shared" si="19"/>
        <v>4.1336992439461524E-4</v>
      </c>
      <c r="AA32" s="21">
        <f t="shared" si="19"/>
        <v>3.93170236017008E-4</v>
      </c>
      <c r="AB32" s="21">
        <f t="shared" si="19"/>
        <v>6.2069625907091935E-4</v>
      </c>
      <c r="AC32" s="21">
        <f t="shared" si="19"/>
        <v>5.451219636960176E-4</v>
      </c>
      <c r="AD32" s="21">
        <f t="shared" si="19"/>
        <v>7.3678841460670243E-4</v>
      </c>
      <c r="AE32" s="21">
        <f t="shared" si="19"/>
        <v>9.7449835102218199E-4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3.0174473437686455E-4</v>
      </c>
      <c r="D34" s="27">
        <v>1.8530296512316784E-4</v>
      </c>
      <c r="E34" s="27">
        <v>2.6316911794311437E-4</v>
      </c>
      <c r="F34" s="27">
        <v>3.2891286134180864E-4</v>
      </c>
      <c r="G34" s="27">
        <v>2.6724570272479144E-4</v>
      </c>
      <c r="H34" s="27">
        <v>3.9567448308214692E-4</v>
      </c>
      <c r="I34" s="27">
        <v>4.2785308406582864E-4</v>
      </c>
      <c r="J34" s="27">
        <v>5.4162621432125087E-4</v>
      </c>
      <c r="K34" s="27">
        <v>5.0816462494557139E-4</v>
      </c>
      <c r="L34" s="27">
        <v>4.5234850777772502E-4</v>
      </c>
      <c r="M34" s="27">
        <v>3.917321981397334E-4</v>
      </c>
      <c r="N34" s="27">
        <v>5.2278101128695677E-4</v>
      </c>
      <c r="O34" s="27">
        <v>4.2288152125741311E-4</v>
      </c>
      <c r="P34" s="27">
        <v>3.2924662649261218E-4</v>
      </c>
      <c r="Q34" s="27">
        <v>3.9150225903547217E-4</v>
      </c>
      <c r="R34" s="27">
        <v>4.9938879313791518E-4</v>
      </c>
      <c r="S34" s="27">
        <v>4.5626342770685061E-4</v>
      </c>
      <c r="T34" s="27">
        <v>5.1013824383088846E-4</v>
      </c>
      <c r="U34" s="27">
        <v>6.7859927657472471E-4</v>
      </c>
      <c r="V34" s="27">
        <v>4.5553803505777766E-4</v>
      </c>
      <c r="W34" s="27">
        <v>3.2280964270085864E-4</v>
      </c>
      <c r="X34" s="27">
        <v>3.1804325825037302E-4</v>
      </c>
      <c r="Y34" s="27">
        <v>4.8344845427092251E-4</v>
      </c>
      <c r="Z34" s="27">
        <v>4.1336992439461524E-4</v>
      </c>
      <c r="AA34" s="27">
        <v>3.93170236017008E-4</v>
      </c>
      <c r="AB34" s="27">
        <v>6.2069625907091935E-4</v>
      </c>
      <c r="AC34" s="27">
        <v>5.451219636960176E-4</v>
      </c>
      <c r="AD34" s="27">
        <v>7.3678841460670243E-4</v>
      </c>
      <c r="AE34" s="27">
        <v>9.7449835102218199E-4</v>
      </c>
    </row>
    <row r="35" spans="1:31" x14ac:dyDescent="0.2">
      <c r="A35" s="13" t="s">
        <v>79</v>
      </c>
      <c r="B35" s="4" t="s">
        <v>80</v>
      </c>
      <c r="C35" s="21">
        <f t="shared" ref="C35" si="20">+C36+C39+C42+C43+C44+C45</f>
        <v>9.3382888046688928E-2</v>
      </c>
      <c r="D35" s="21">
        <f t="shared" ref="D35:AE35" si="21">+D36+D39+D42+D43+D44+D45</f>
        <v>9.6799282718565902E-2</v>
      </c>
      <c r="E35" s="21">
        <f t="shared" si="21"/>
        <v>0.10574156423790772</v>
      </c>
      <c r="F35" s="21">
        <f t="shared" si="21"/>
        <v>0.11264363942533036</v>
      </c>
      <c r="G35" s="21">
        <f t="shared" si="21"/>
        <v>0.1263645322526363</v>
      </c>
      <c r="H35" s="21">
        <f t="shared" si="21"/>
        <v>0.13420881623838099</v>
      </c>
      <c r="I35" s="21">
        <f t="shared" si="21"/>
        <v>0.14117203009583523</v>
      </c>
      <c r="J35" s="21">
        <f t="shared" si="21"/>
        <v>0.14416326440951696</v>
      </c>
      <c r="K35" s="21">
        <f t="shared" si="21"/>
        <v>0.14771004879104496</v>
      </c>
      <c r="L35" s="21">
        <f t="shared" si="21"/>
        <v>0.14760151825252524</v>
      </c>
      <c r="M35" s="21">
        <f t="shared" si="21"/>
        <v>0.14656094142812967</v>
      </c>
      <c r="N35" s="21">
        <f t="shared" si="21"/>
        <v>0.13306069249011174</v>
      </c>
      <c r="O35" s="21">
        <f t="shared" si="21"/>
        <v>0.13821360846000505</v>
      </c>
      <c r="P35" s="21">
        <f t="shared" si="21"/>
        <v>0.13203224250891965</v>
      </c>
      <c r="Q35" s="21">
        <f t="shared" si="21"/>
        <v>0.12990166001427098</v>
      </c>
      <c r="R35" s="21">
        <f t="shared" si="21"/>
        <v>0.13583962333228908</v>
      </c>
      <c r="S35" s="21">
        <f t="shared" si="21"/>
        <v>0.13800582817030221</v>
      </c>
      <c r="T35" s="21">
        <f t="shared" si="21"/>
        <v>0.14658472048801569</v>
      </c>
      <c r="U35" s="21">
        <f t="shared" si="21"/>
        <v>0.15628491741372083</v>
      </c>
      <c r="V35" s="21">
        <f t="shared" si="21"/>
        <v>0.1641657951303066</v>
      </c>
      <c r="W35" s="21">
        <f t="shared" si="21"/>
        <v>0.17005650350246251</v>
      </c>
      <c r="X35" s="21">
        <f t="shared" si="21"/>
        <v>0.16259976162199052</v>
      </c>
      <c r="Y35" s="21">
        <f t="shared" si="21"/>
        <v>0.16591738039707793</v>
      </c>
      <c r="Z35" s="21">
        <f t="shared" si="21"/>
        <v>0.18031343920357404</v>
      </c>
      <c r="AA35" s="21">
        <f t="shared" si="21"/>
        <v>0.18658563179630372</v>
      </c>
      <c r="AB35" s="21">
        <f t="shared" si="21"/>
        <v>0.19670605137264269</v>
      </c>
      <c r="AC35" s="21">
        <f t="shared" si="21"/>
        <v>0.21158356524230593</v>
      </c>
      <c r="AD35" s="21">
        <f t="shared" si="21"/>
        <v>0.21363737108387112</v>
      </c>
      <c r="AE35" s="21">
        <f t="shared" si="21"/>
        <v>0.22462215817998393</v>
      </c>
    </row>
    <row r="36" spans="1:31" x14ac:dyDescent="0.2">
      <c r="A36" s="13" t="s">
        <v>81</v>
      </c>
      <c r="B36" s="4" t="s">
        <v>82</v>
      </c>
      <c r="C36" s="21">
        <f t="shared" ref="C36" si="22">+C37+C38</f>
        <v>2.7898163338590437E-2</v>
      </c>
      <c r="D36" s="21">
        <f t="shared" ref="D36:AE36" si="23">+D37+D38</f>
        <v>2.9019837113722597E-2</v>
      </c>
      <c r="E36" s="21">
        <f t="shared" si="23"/>
        <v>3.1484504549870909E-2</v>
      </c>
      <c r="F36" s="21">
        <f t="shared" si="23"/>
        <v>3.3485330495857835E-2</v>
      </c>
      <c r="G36" s="21">
        <f t="shared" si="23"/>
        <v>3.7623384432749513E-2</v>
      </c>
      <c r="H36" s="21">
        <f t="shared" si="23"/>
        <v>4.0735159189291256E-2</v>
      </c>
      <c r="I36" s="21">
        <f t="shared" si="23"/>
        <v>4.3623188830031849E-2</v>
      </c>
      <c r="J36" s="21">
        <f t="shared" si="23"/>
        <v>4.5250119698552853E-2</v>
      </c>
      <c r="K36" s="21">
        <f t="shared" si="23"/>
        <v>4.7107224622872548E-2</v>
      </c>
      <c r="L36" s="21">
        <f t="shared" si="23"/>
        <v>4.8776775544857334E-2</v>
      </c>
      <c r="M36" s="21">
        <f t="shared" si="23"/>
        <v>4.9119933546426631E-2</v>
      </c>
      <c r="N36" s="21">
        <f t="shared" si="23"/>
        <v>4.5119059159575065E-2</v>
      </c>
      <c r="O36" s="21">
        <f t="shared" si="23"/>
        <v>4.7176344339871931E-2</v>
      </c>
      <c r="P36" s="21">
        <f t="shared" si="23"/>
        <v>4.6424876390621192E-2</v>
      </c>
      <c r="Q36" s="21">
        <f t="shared" si="23"/>
        <v>4.7116371992647593E-2</v>
      </c>
      <c r="R36" s="21">
        <f t="shared" si="23"/>
        <v>5.0291960860166893E-2</v>
      </c>
      <c r="S36" s="21">
        <f t="shared" si="23"/>
        <v>5.2109939865951575E-2</v>
      </c>
      <c r="T36" s="21">
        <f t="shared" si="23"/>
        <v>5.4632199804842754E-2</v>
      </c>
      <c r="U36" s="21">
        <f t="shared" si="23"/>
        <v>5.8517030170748649E-2</v>
      </c>
      <c r="V36" s="21">
        <f t="shared" si="23"/>
        <v>6.6367479269959895E-2</v>
      </c>
      <c r="W36" s="21">
        <f t="shared" si="23"/>
        <v>7.4207320286990203E-2</v>
      </c>
      <c r="X36" s="21">
        <f t="shared" si="23"/>
        <v>7.172431595753416E-2</v>
      </c>
      <c r="Y36" s="21">
        <f t="shared" si="23"/>
        <v>8.0969990496647257E-2</v>
      </c>
      <c r="Z36" s="21">
        <f t="shared" si="23"/>
        <v>9.173388519627787E-2</v>
      </c>
      <c r="AA36" s="21">
        <f t="shared" si="23"/>
        <v>9.9521053814621965E-2</v>
      </c>
      <c r="AB36" s="21">
        <f t="shared" si="23"/>
        <v>0.10487460790578952</v>
      </c>
      <c r="AC36" s="21">
        <f t="shared" si="23"/>
        <v>0.11500948612227069</v>
      </c>
      <c r="AD36" s="21">
        <f t="shared" si="23"/>
        <v>0.12194228776107965</v>
      </c>
      <c r="AE36" s="21">
        <f t="shared" si="23"/>
        <v>0.12629679024444984</v>
      </c>
    </row>
    <row r="37" spans="1:31" x14ac:dyDescent="0.2">
      <c r="A37" s="13" t="s">
        <v>83</v>
      </c>
      <c r="B37" s="4" t="s">
        <v>84</v>
      </c>
      <c r="C37" s="27">
        <v>7.1684049363545494E-4</v>
      </c>
      <c r="D37" s="27">
        <v>8.7870770187571884E-4</v>
      </c>
      <c r="E37" s="27">
        <v>5.2028745505799153E-4</v>
      </c>
      <c r="F37" s="27">
        <v>6.8215466329825554E-4</v>
      </c>
      <c r="G37" s="27">
        <v>7.9777409775558695E-4</v>
      </c>
      <c r="H37" s="27">
        <v>3.9993295390904999E-3</v>
      </c>
      <c r="I37" s="27">
        <v>7.4221246259691884E-3</v>
      </c>
      <c r="J37" s="27">
        <v>1.069585477163843E-2</v>
      </c>
      <c r="K37" s="27">
        <v>1.4184784007379072E-2</v>
      </c>
      <c r="L37" s="27">
        <v>1.7608473660830699E-2</v>
      </c>
      <c r="M37" s="27">
        <v>2.0678199321477797E-2</v>
      </c>
      <c r="N37" s="27">
        <v>2.160315765644355E-2</v>
      </c>
      <c r="O37" s="27">
        <v>2.5752436035795089E-2</v>
      </c>
      <c r="P37" s="27">
        <v>2.7543178957753215E-2</v>
      </c>
      <c r="Q37" s="27">
        <v>3.0287028730761695E-2</v>
      </c>
      <c r="R37" s="27">
        <v>3.4547423703969765E-2</v>
      </c>
      <c r="S37" s="27">
        <v>3.8061291319232138E-2</v>
      </c>
      <c r="T37" s="27">
        <v>4.1758098459820626E-2</v>
      </c>
      <c r="U37" s="27">
        <v>4.6780530814112681E-2</v>
      </c>
      <c r="V37" s="27">
        <v>5.5180766288989901E-2</v>
      </c>
      <c r="W37" s="27">
        <v>6.3457792782706399E-2</v>
      </c>
      <c r="X37" s="27">
        <v>6.3078453267971207E-2</v>
      </c>
      <c r="Y37" s="27">
        <v>7.2999573527385869E-2</v>
      </c>
      <c r="Z37" s="27">
        <v>8.4082005976217705E-2</v>
      </c>
      <c r="AA37" s="27">
        <v>9.2576690447638735E-2</v>
      </c>
      <c r="AB37" s="27">
        <v>9.8726730657645353E-2</v>
      </c>
      <c r="AC37" s="27">
        <v>0.1093151662014359</v>
      </c>
      <c r="AD37" s="27">
        <v>0.11700681645674321</v>
      </c>
      <c r="AE37" s="27">
        <v>0.12203197830040852</v>
      </c>
    </row>
    <row r="38" spans="1:31" x14ac:dyDescent="0.2">
      <c r="A38" s="13" t="s">
        <v>85</v>
      </c>
      <c r="B38" s="4" t="s">
        <v>86</v>
      </c>
      <c r="C38" s="27">
        <v>2.7181322844954982E-2</v>
      </c>
      <c r="D38" s="27">
        <v>2.8141129411846877E-2</v>
      </c>
      <c r="E38" s="27">
        <v>3.0964217094812917E-2</v>
      </c>
      <c r="F38" s="27">
        <v>3.2803175832559581E-2</v>
      </c>
      <c r="G38" s="27">
        <v>3.6825610334993923E-2</v>
      </c>
      <c r="H38" s="27">
        <v>3.6735829650200759E-2</v>
      </c>
      <c r="I38" s="27">
        <v>3.6201064204062661E-2</v>
      </c>
      <c r="J38" s="27">
        <v>3.4554264926914421E-2</v>
      </c>
      <c r="K38" s="27">
        <v>3.292244061549348E-2</v>
      </c>
      <c r="L38" s="27">
        <v>3.1168301884026636E-2</v>
      </c>
      <c r="M38" s="27">
        <v>2.8441734224948837E-2</v>
      </c>
      <c r="N38" s="27">
        <v>2.3515901503131511E-2</v>
      </c>
      <c r="O38" s="27">
        <v>2.1423908304076839E-2</v>
      </c>
      <c r="P38" s="27">
        <v>1.888169743286798E-2</v>
      </c>
      <c r="Q38" s="27">
        <v>1.6829343261885898E-2</v>
      </c>
      <c r="R38" s="27">
        <v>1.5744537156197124E-2</v>
      </c>
      <c r="S38" s="27">
        <v>1.4048648546719437E-2</v>
      </c>
      <c r="T38" s="27">
        <v>1.2874101345022128E-2</v>
      </c>
      <c r="U38" s="27">
        <v>1.1736499356635972E-2</v>
      </c>
      <c r="V38" s="27">
        <v>1.1186712980969999E-2</v>
      </c>
      <c r="W38" s="27">
        <v>1.0749527504283804E-2</v>
      </c>
      <c r="X38" s="27">
        <v>8.6458626895629526E-3</v>
      </c>
      <c r="Y38" s="27">
        <v>7.9704169692613909E-3</v>
      </c>
      <c r="Z38" s="27">
        <v>7.6518792200601614E-3</v>
      </c>
      <c r="AA38" s="27">
        <v>6.9443633669832349E-3</v>
      </c>
      <c r="AB38" s="27">
        <v>6.1478772481441662E-3</v>
      </c>
      <c r="AC38" s="27">
        <v>5.6943199208347901E-3</v>
      </c>
      <c r="AD38" s="27">
        <v>4.9354713043364426E-3</v>
      </c>
      <c r="AE38" s="27">
        <v>4.2648119440413211E-3</v>
      </c>
    </row>
    <row r="39" spans="1:31" x14ac:dyDescent="0.2">
      <c r="A39" s="13" t="s">
        <v>87</v>
      </c>
      <c r="B39" s="4" t="s">
        <v>88</v>
      </c>
      <c r="C39" s="21">
        <f t="shared" ref="C39" si="24">+C40+C41</f>
        <v>3.3462349199041549E-2</v>
      </c>
      <c r="D39" s="21">
        <f t="shared" ref="D39:AE39" si="25">+D40+D41</f>
        <v>3.4711190923016229E-2</v>
      </c>
      <c r="E39" s="21">
        <f t="shared" si="25"/>
        <v>3.8275347043165278E-2</v>
      </c>
      <c r="F39" s="21">
        <f t="shared" si="25"/>
        <v>4.0640874617709211E-2</v>
      </c>
      <c r="G39" s="21">
        <f t="shared" si="25"/>
        <v>4.5741334678515065E-2</v>
      </c>
      <c r="H39" s="21">
        <f t="shared" si="25"/>
        <v>4.8501190365971107E-2</v>
      </c>
      <c r="I39" s="21">
        <f t="shared" si="25"/>
        <v>5.0930541726230842E-2</v>
      </c>
      <c r="J39" s="21">
        <f t="shared" si="25"/>
        <v>5.1951475344868311E-2</v>
      </c>
      <c r="K39" s="21">
        <f t="shared" si="25"/>
        <v>5.3067347120287101E-2</v>
      </c>
      <c r="L39" s="21">
        <f t="shared" si="25"/>
        <v>5.396971835238764E-2</v>
      </c>
      <c r="M39" s="21">
        <f t="shared" si="25"/>
        <v>5.3465672470153394E-2</v>
      </c>
      <c r="N39" s="21">
        <f t="shared" si="25"/>
        <v>4.7961571982344131E-2</v>
      </c>
      <c r="O39" s="21">
        <f t="shared" si="25"/>
        <v>4.8333186768178479E-2</v>
      </c>
      <c r="P39" s="21">
        <f t="shared" si="25"/>
        <v>4.5593736094940773E-2</v>
      </c>
      <c r="Q39" s="21">
        <f t="shared" si="25"/>
        <v>4.4484658338282933E-2</v>
      </c>
      <c r="R39" s="21">
        <f t="shared" si="25"/>
        <v>4.4625863916818796E-2</v>
      </c>
      <c r="S39" s="21">
        <f t="shared" si="25"/>
        <v>4.5220617605466633E-2</v>
      </c>
      <c r="T39" s="21">
        <f t="shared" si="25"/>
        <v>4.783193573644743E-2</v>
      </c>
      <c r="U39" s="21">
        <f t="shared" si="25"/>
        <v>5.1134384318812218E-2</v>
      </c>
      <c r="V39" s="21">
        <f t="shared" si="25"/>
        <v>5.4063563313681284E-2</v>
      </c>
      <c r="W39" s="21">
        <f t="shared" si="25"/>
        <v>5.6446936183454616E-2</v>
      </c>
      <c r="X39" s="21">
        <f t="shared" si="25"/>
        <v>5.146955872574889E-2</v>
      </c>
      <c r="Y39" s="21">
        <f t="shared" si="25"/>
        <v>4.9081653311632098E-2</v>
      </c>
      <c r="Z39" s="21">
        <f t="shared" si="25"/>
        <v>5.2146235745726216E-2</v>
      </c>
      <c r="AA39" s="21">
        <f t="shared" si="25"/>
        <v>5.2531521725697881E-2</v>
      </c>
      <c r="AB39" s="21">
        <f t="shared" si="25"/>
        <v>5.3828647818723346E-2</v>
      </c>
      <c r="AC39" s="21">
        <f t="shared" si="25"/>
        <v>5.7365518649294775E-2</v>
      </c>
      <c r="AD39" s="21">
        <f t="shared" si="25"/>
        <v>5.6923857909191924E-2</v>
      </c>
      <c r="AE39" s="21">
        <f t="shared" si="25"/>
        <v>5.7147745149439114E-2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3.9032754113646473E-19</v>
      </c>
      <c r="H40" s="27">
        <v>2.7342412840470902E-3</v>
      </c>
      <c r="I40" s="27">
        <v>5.6801564087539296E-3</v>
      </c>
      <c r="J40" s="27">
        <v>8.6001736104339109E-3</v>
      </c>
      <c r="K40" s="27">
        <v>1.1593785239730581E-2</v>
      </c>
      <c r="L40" s="27">
        <v>1.4586745261071406E-2</v>
      </c>
      <c r="M40" s="27">
        <v>1.7175569365897203E-2</v>
      </c>
      <c r="N40" s="27">
        <v>1.7816401746345724E-2</v>
      </c>
      <c r="O40" s="27">
        <v>2.0351538539609252E-2</v>
      </c>
      <c r="P40" s="27">
        <v>2.1438917184932068E-2</v>
      </c>
      <c r="Q40" s="27">
        <v>2.3076273646194377E-2</v>
      </c>
      <c r="R40" s="27">
        <v>2.5340418762710953E-2</v>
      </c>
      <c r="S40" s="27">
        <v>2.7871981890876148E-2</v>
      </c>
      <c r="T40" s="27">
        <v>3.1790771440163956E-2</v>
      </c>
      <c r="U40" s="27">
        <v>3.6489136465010813E-2</v>
      </c>
      <c r="V40" s="27">
        <v>3.9991622655520247E-2</v>
      </c>
      <c r="W40" s="27">
        <v>4.306115430064969E-2</v>
      </c>
      <c r="X40" s="27">
        <v>4.053299045025175E-2</v>
      </c>
      <c r="Y40" s="27">
        <v>3.9017223761611292E-2</v>
      </c>
      <c r="Z40" s="27">
        <v>4.2302551809097443E-2</v>
      </c>
      <c r="AA40" s="27">
        <v>4.3257142364863367E-2</v>
      </c>
      <c r="AB40" s="27">
        <v>4.5250080734706877E-2</v>
      </c>
      <c r="AC40" s="27">
        <v>4.9058496959512969E-2</v>
      </c>
      <c r="AD40" s="27">
        <v>4.9720002940620241E-2</v>
      </c>
      <c r="AE40" s="27">
        <v>5.0406923536422114E-2</v>
      </c>
    </row>
    <row r="41" spans="1:31" x14ac:dyDescent="0.2">
      <c r="A41" s="13" t="s">
        <v>91</v>
      </c>
      <c r="B41" s="4" t="s">
        <v>92</v>
      </c>
      <c r="C41" s="27">
        <v>3.3462349199041549E-2</v>
      </c>
      <c r="D41" s="27">
        <v>3.4711190923016229E-2</v>
      </c>
      <c r="E41" s="27">
        <v>3.8275347043165278E-2</v>
      </c>
      <c r="F41" s="27">
        <v>4.0640874617709211E-2</v>
      </c>
      <c r="G41" s="27">
        <v>4.5741334678515065E-2</v>
      </c>
      <c r="H41" s="27">
        <v>4.5766949081924017E-2</v>
      </c>
      <c r="I41" s="27">
        <v>4.525038531747691E-2</v>
      </c>
      <c r="J41" s="27">
        <v>4.3351301734434397E-2</v>
      </c>
      <c r="K41" s="27">
        <v>4.1473561880556523E-2</v>
      </c>
      <c r="L41" s="27">
        <v>3.9382973091316234E-2</v>
      </c>
      <c r="M41" s="27">
        <v>3.6290103104256191E-2</v>
      </c>
      <c r="N41" s="27">
        <v>3.0145170235998407E-2</v>
      </c>
      <c r="O41" s="27">
        <v>2.7981648228569224E-2</v>
      </c>
      <c r="P41" s="27">
        <v>2.4154818910008705E-2</v>
      </c>
      <c r="Q41" s="27">
        <v>2.1408384692088556E-2</v>
      </c>
      <c r="R41" s="27">
        <v>1.9285445154107843E-2</v>
      </c>
      <c r="S41" s="27">
        <v>1.7348635714590485E-2</v>
      </c>
      <c r="T41" s="27">
        <v>1.6041164296283474E-2</v>
      </c>
      <c r="U41" s="27">
        <v>1.4645247853801406E-2</v>
      </c>
      <c r="V41" s="27">
        <v>1.4071940658161036E-2</v>
      </c>
      <c r="W41" s="27">
        <v>1.3385781882804924E-2</v>
      </c>
      <c r="X41" s="27">
        <v>1.0936568275497141E-2</v>
      </c>
      <c r="Y41" s="27">
        <v>1.0064429550020808E-2</v>
      </c>
      <c r="Z41" s="27">
        <v>9.84368393662877E-3</v>
      </c>
      <c r="AA41" s="27">
        <v>9.2743793608345143E-3</v>
      </c>
      <c r="AB41" s="27">
        <v>8.5785670840164696E-3</v>
      </c>
      <c r="AC41" s="27">
        <v>8.3070216897818058E-3</v>
      </c>
      <c r="AD41" s="27">
        <v>7.203854968571682E-3</v>
      </c>
      <c r="AE41" s="27">
        <v>6.7408216130170001E-3</v>
      </c>
    </row>
    <row r="42" spans="1:31" x14ac:dyDescent="0.2">
      <c r="A42" s="13" t="s">
        <v>93</v>
      </c>
      <c r="B42" s="4" t="s">
        <v>94</v>
      </c>
      <c r="C42" s="27">
        <v>3.1988934135131285E-2</v>
      </c>
      <c r="D42" s="27">
        <v>3.3034644188421843E-2</v>
      </c>
      <c r="E42" s="27">
        <v>3.5945663607409195E-2</v>
      </c>
      <c r="F42" s="27">
        <v>3.8480364148896218E-2</v>
      </c>
      <c r="G42" s="27">
        <v>4.2959153559194788E-2</v>
      </c>
      <c r="H42" s="27">
        <v>4.4932783784890636E-2</v>
      </c>
      <c r="I42" s="27">
        <v>4.6579928782955464E-2</v>
      </c>
      <c r="J42" s="27">
        <v>4.6925611787681287E-2</v>
      </c>
      <c r="K42" s="27">
        <v>4.7501552977176974E-2</v>
      </c>
      <c r="L42" s="27">
        <v>4.4822673785589184E-2</v>
      </c>
      <c r="M42" s="27">
        <v>4.3947935597256647E-2</v>
      </c>
      <c r="N42" s="27">
        <v>3.9957162502095529E-2</v>
      </c>
      <c r="O42" s="27">
        <v>4.2683016364074199E-2</v>
      </c>
      <c r="P42" s="27">
        <v>3.999454269127941E-2</v>
      </c>
      <c r="Q42" s="27">
        <v>3.8286493047503194E-2</v>
      </c>
      <c r="R42" s="27">
        <v>4.090571812573008E-2</v>
      </c>
      <c r="S42" s="27">
        <v>4.0654647625853697E-2</v>
      </c>
      <c r="T42" s="27">
        <v>4.4091349330353087E-2</v>
      </c>
      <c r="U42" s="27">
        <v>4.6588773693091202E-2</v>
      </c>
      <c r="V42" s="27">
        <v>4.3678575696090349E-2</v>
      </c>
      <c r="W42" s="27">
        <v>3.9340521611903746E-2</v>
      </c>
      <c r="X42" s="27">
        <v>3.9343747801797946E-2</v>
      </c>
      <c r="Y42" s="27">
        <v>3.5786343830800503E-2</v>
      </c>
      <c r="Z42" s="27">
        <v>3.6337967144259256E-2</v>
      </c>
      <c r="AA42" s="27">
        <v>3.4419692990334858E-2</v>
      </c>
      <c r="AB42" s="27">
        <v>3.7881640564905471E-2</v>
      </c>
      <c r="AC42" s="27">
        <v>3.9079096841962771E-2</v>
      </c>
      <c r="AD42" s="27">
        <v>3.4638809657733069E-2</v>
      </c>
      <c r="AE42" s="27">
        <v>4.1053389553991508E-2</v>
      </c>
    </row>
    <row r="43" spans="1:31" x14ac:dyDescent="0.2">
      <c r="A43" s="13" t="s">
        <v>95</v>
      </c>
      <c r="B43" s="4" t="s">
        <v>96</v>
      </c>
      <c r="C43" s="27">
        <v>3.3441373925668634E-5</v>
      </c>
      <c r="D43" s="27">
        <v>3.3610493405237395E-5</v>
      </c>
      <c r="E43" s="27">
        <v>3.6049037462330858E-5</v>
      </c>
      <c r="F43" s="27">
        <v>3.7070162867097476E-5</v>
      </c>
      <c r="G43" s="27">
        <v>4.0659582176943506E-5</v>
      </c>
      <c r="H43" s="27">
        <v>3.9682898227992335E-5</v>
      </c>
      <c r="I43" s="27">
        <v>3.8370756617073255E-5</v>
      </c>
      <c r="J43" s="27">
        <v>3.6057578414528443E-5</v>
      </c>
      <c r="K43" s="27">
        <v>3.392407070833915E-5</v>
      </c>
      <c r="L43" s="27">
        <v>3.2350569691082245E-5</v>
      </c>
      <c r="M43" s="27">
        <v>2.7399814292992183E-5</v>
      </c>
      <c r="N43" s="27">
        <v>2.2898846097022001E-5</v>
      </c>
      <c r="O43" s="27">
        <v>2.1060987880446162E-5</v>
      </c>
      <c r="P43" s="27">
        <v>1.9087332078284367E-5</v>
      </c>
      <c r="Q43" s="27">
        <v>1.4136635837229984E-5</v>
      </c>
      <c r="R43" s="27">
        <v>1.6080429573336638E-5</v>
      </c>
      <c r="S43" s="27">
        <v>2.0623073030297784E-5</v>
      </c>
      <c r="T43" s="27">
        <v>2.9235616372404495E-5</v>
      </c>
      <c r="U43" s="27">
        <v>4.4729231068759753E-5</v>
      </c>
      <c r="V43" s="27">
        <v>5.6176850575067741E-5</v>
      </c>
      <c r="W43" s="27">
        <v>6.1725420113955745E-5</v>
      </c>
      <c r="X43" s="27">
        <v>6.2139136909516285E-5</v>
      </c>
      <c r="Y43" s="27">
        <v>7.9392757998062092E-5</v>
      </c>
      <c r="Z43" s="27">
        <v>9.5351117310701859E-5</v>
      </c>
      <c r="AA43" s="27">
        <v>1.133632656490221E-4</v>
      </c>
      <c r="AB43" s="27">
        <v>1.211550832243293E-4</v>
      </c>
      <c r="AC43" s="27">
        <v>1.2946362877768822E-4</v>
      </c>
      <c r="AD43" s="27">
        <v>1.3241575586644296E-4</v>
      </c>
      <c r="AE43" s="27">
        <v>1.2423323210348778E-4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26">+C49</f>
        <v>2.078559240455898E-3</v>
      </c>
      <c r="D47" s="21">
        <f t="shared" ref="D47:AE47" si="27">+D49</f>
        <v>2.7645595234965939E-3</v>
      </c>
      <c r="E47" s="21">
        <f t="shared" si="27"/>
        <v>2.5770874064881977E-3</v>
      </c>
      <c r="F47" s="21">
        <f t="shared" si="27"/>
        <v>3.2927937139505194E-3</v>
      </c>
      <c r="G47" s="21">
        <f t="shared" si="27"/>
        <v>2.7653924013360948E-3</v>
      </c>
      <c r="H47" s="21">
        <f t="shared" si="27"/>
        <v>3.0125791103787106E-3</v>
      </c>
      <c r="I47" s="21">
        <f t="shared" si="27"/>
        <v>3.4857482026193014E-3</v>
      </c>
      <c r="J47" s="21">
        <f t="shared" si="27"/>
        <v>3.3635329706391943E-3</v>
      </c>
      <c r="K47" s="21">
        <f t="shared" si="27"/>
        <v>3.1700525468871766E-3</v>
      </c>
      <c r="L47" s="21">
        <f t="shared" si="27"/>
        <v>2.2820031981377596E-3</v>
      </c>
      <c r="M47" s="21">
        <f t="shared" si="27"/>
        <v>2.3347370355289742E-3</v>
      </c>
      <c r="N47" s="21">
        <f t="shared" si="27"/>
        <v>1.8643288061407854E-3</v>
      </c>
      <c r="O47" s="21">
        <f t="shared" si="27"/>
        <v>1.531255441118329E-3</v>
      </c>
      <c r="P47" s="21">
        <f t="shared" si="27"/>
        <v>1.3459104622106921E-3</v>
      </c>
      <c r="Q47" s="21">
        <f t="shared" si="27"/>
        <v>2.3183279906407021E-3</v>
      </c>
      <c r="R47" s="21">
        <f t="shared" si="27"/>
        <v>2.5354284142331219E-3</v>
      </c>
      <c r="S47" s="21">
        <f t="shared" si="27"/>
        <v>2.2269105602750082E-3</v>
      </c>
      <c r="T47" s="21">
        <f t="shared" si="27"/>
        <v>7.2100736788646117E-4</v>
      </c>
      <c r="U47" s="21">
        <f t="shared" si="27"/>
        <v>2.5425181543332746E-3</v>
      </c>
      <c r="V47" s="21">
        <f t="shared" si="27"/>
        <v>2.5948993793803239E-3</v>
      </c>
      <c r="W47" s="21">
        <f t="shared" si="27"/>
        <v>8.9588192745470793E-4</v>
      </c>
      <c r="X47" s="21">
        <f t="shared" si="27"/>
        <v>1.016222803440561E-3</v>
      </c>
      <c r="Y47" s="21">
        <f t="shared" si="27"/>
        <v>7.5842621729062655E-4</v>
      </c>
      <c r="Z47" s="21">
        <f t="shared" si="27"/>
        <v>1.1930814284948762E-3</v>
      </c>
      <c r="AA47" s="21">
        <f t="shared" si="27"/>
        <v>2.6430525187295479E-3</v>
      </c>
      <c r="AB47" s="21">
        <f t="shared" si="27"/>
        <v>7.2952905001988898E-4</v>
      </c>
      <c r="AC47" s="21">
        <f t="shared" si="27"/>
        <v>8.4670152027078796E-3</v>
      </c>
      <c r="AD47" s="21">
        <f t="shared" si="27"/>
        <v>1.1468575732376364E-2</v>
      </c>
      <c r="AE47" s="21">
        <f t="shared" si="27"/>
        <v>1.21839223550769E-2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2.078559240455898E-3</v>
      </c>
      <c r="D49" s="27">
        <v>2.7645595234965939E-3</v>
      </c>
      <c r="E49" s="27">
        <v>2.5770874064881977E-3</v>
      </c>
      <c r="F49" s="27">
        <v>3.2927937139505194E-3</v>
      </c>
      <c r="G49" s="27">
        <v>2.7653924013360948E-3</v>
      </c>
      <c r="H49" s="27">
        <v>3.0125791103787106E-3</v>
      </c>
      <c r="I49" s="27">
        <v>3.4857482026193014E-3</v>
      </c>
      <c r="J49" s="27">
        <v>3.3635329706391943E-3</v>
      </c>
      <c r="K49" s="27">
        <v>3.1700525468871766E-3</v>
      </c>
      <c r="L49" s="27">
        <v>2.2820031981377596E-3</v>
      </c>
      <c r="M49" s="27">
        <v>2.3347370355289742E-3</v>
      </c>
      <c r="N49" s="27">
        <v>1.8643288061407854E-3</v>
      </c>
      <c r="O49" s="27">
        <v>1.531255441118329E-3</v>
      </c>
      <c r="P49" s="27">
        <v>1.3459104622106921E-3</v>
      </c>
      <c r="Q49" s="27">
        <v>2.3183279906407021E-3</v>
      </c>
      <c r="R49" s="27">
        <v>2.5354284142331219E-3</v>
      </c>
      <c r="S49" s="27">
        <v>2.2269105602750082E-3</v>
      </c>
      <c r="T49" s="27">
        <v>7.2100736788646117E-4</v>
      </c>
      <c r="U49" s="27">
        <v>2.5425181543332746E-3</v>
      </c>
      <c r="V49" s="27">
        <v>2.5948993793803239E-3</v>
      </c>
      <c r="W49" s="27">
        <v>8.9588192745470793E-4</v>
      </c>
      <c r="X49" s="27">
        <v>1.016222803440561E-3</v>
      </c>
      <c r="Y49" s="27">
        <v>7.5842621729062655E-4</v>
      </c>
      <c r="Z49" s="27">
        <v>1.1930814284948762E-3</v>
      </c>
      <c r="AA49" s="27">
        <v>2.6430525187295479E-3</v>
      </c>
      <c r="AB49" s="27">
        <v>7.2952905001988898E-4</v>
      </c>
      <c r="AC49" s="27">
        <v>8.4670152027078796E-3</v>
      </c>
      <c r="AD49" s="27">
        <v>1.1468575732376364E-2</v>
      </c>
      <c r="AE49" s="27">
        <v>1.21839223550769E-2</v>
      </c>
    </row>
    <row r="50" spans="1:31" x14ac:dyDescent="0.2">
      <c r="A50" s="13" t="s">
        <v>109</v>
      </c>
      <c r="B50" s="4" t="s">
        <v>110</v>
      </c>
      <c r="C50" s="21">
        <f t="shared" ref="C50" si="28">+C51+C52</f>
        <v>2.6294227404954545E-2</v>
      </c>
      <c r="D50" s="21">
        <f t="shared" ref="D50:AE50" si="29">+D51+D52</f>
        <v>2.8139355975578245E-2</v>
      </c>
      <c r="E50" s="21">
        <f t="shared" si="29"/>
        <v>3.207464121253388E-2</v>
      </c>
      <c r="F50" s="21">
        <f t="shared" si="29"/>
        <v>3.5036630292270832E-2</v>
      </c>
      <c r="G50" s="21">
        <f t="shared" si="29"/>
        <v>4.0716921028688263E-2</v>
      </c>
      <c r="H50" s="21">
        <f t="shared" si="29"/>
        <v>4.5472425356338178E-2</v>
      </c>
      <c r="I50" s="21">
        <f t="shared" si="29"/>
        <v>5.0251322422901951E-2</v>
      </c>
      <c r="J50" s="21">
        <f t="shared" si="29"/>
        <v>5.3906910215693035E-2</v>
      </c>
      <c r="K50" s="21">
        <f t="shared" si="29"/>
        <v>5.7841028544159304E-2</v>
      </c>
      <c r="L50" s="21">
        <f t="shared" si="29"/>
        <v>6.282573293744266E-2</v>
      </c>
      <c r="M50" s="21">
        <f t="shared" si="29"/>
        <v>6.5884482331039967E-2</v>
      </c>
      <c r="N50" s="21">
        <f t="shared" si="29"/>
        <v>6.2850000171741111E-2</v>
      </c>
      <c r="O50" s="21">
        <f t="shared" si="29"/>
        <v>6.0811940460444927E-2</v>
      </c>
      <c r="P50" s="21">
        <f t="shared" si="29"/>
        <v>5.7706942365998604E-2</v>
      </c>
      <c r="Q50" s="21">
        <f t="shared" si="29"/>
        <v>5.6092274692771484E-2</v>
      </c>
      <c r="R50" s="21">
        <f t="shared" si="29"/>
        <v>5.6430866020555422E-2</v>
      </c>
      <c r="S50" s="21">
        <f t="shared" si="29"/>
        <v>5.5002688780885378E-2</v>
      </c>
      <c r="T50" s="21">
        <f t="shared" si="29"/>
        <v>5.7334692858006395E-2</v>
      </c>
      <c r="U50" s="21">
        <f t="shared" si="29"/>
        <v>6.2561610148093791E-2</v>
      </c>
      <c r="V50" s="21">
        <f t="shared" si="29"/>
        <v>7.372853127668047E-2</v>
      </c>
      <c r="W50" s="21">
        <f t="shared" si="29"/>
        <v>7.8799397345566652E-2</v>
      </c>
      <c r="X50" s="21">
        <f t="shared" si="29"/>
        <v>6.9215529007976395E-2</v>
      </c>
      <c r="Y50" s="21">
        <f t="shared" si="29"/>
        <v>7.1271293650158704E-2</v>
      </c>
      <c r="Z50" s="21">
        <f t="shared" si="29"/>
        <v>7.7311414100162151E-2</v>
      </c>
      <c r="AA50" s="21">
        <f t="shared" si="29"/>
        <v>8.070016698219519E-2</v>
      </c>
      <c r="AB50" s="21">
        <f t="shared" si="29"/>
        <v>8.2939335984143395E-2</v>
      </c>
      <c r="AC50" s="21">
        <f t="shared" si="29"/>
        <v>9.0281371122977849E-2</v>
      </c>
      <c r="AD50" s="21">
        <f t="shared" si="29"/>
        <v>9.508824878068399E-2</v>
      </c>
      <c r="AE50" s="21">
        <f t="shared" si="29"/>
        <v>8.7770441448534228E-2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2.6294227404954545E-2</v>
      </c>
      <c r="D52" s="27">
        <v>2.8139355975578245E-2</v>
      </c>
      <c r="E52" s="27">
        <v>3.207464121253388E-2</v>
      </c>
      <c r="F52" s="27">
        <v>3.5036630292270832E-2</v>
      </c>
      <c r="G52" s="27">
        <v>4.0716921028688263E-2</v>
      </c>
      <c r="H52" s="27">
        <v>4.5472425356338178E-2</v>
      </c>
      <c r="I52" s="27">
        <v>5.0251322422901951E-2</v>
      </c>
      <c r="J52" s="27">
        <v>5.3906910215693035E-2</v>
      </c>
      <c r="K52" s="27">
        <v>5.7841028544159304E-2</v>
      </c>
      <c r="L52" s="27">
        <v>6.282573293744266E-2</v>
      </c>
      <c r="M52" s="27">
        <v>6.5884482331039967E-2</v>
      </c>
      <c r="N52" s="27">
        <v>6.2850000171741111E-2</v>
      </c>
      <c r="O52" s="27">
        <v>6.0811940460444927E-2</v>
      </c>
      <c r="P52" s="27">
        <v>5.7706942365998604E-2</v>
      </c>
      <c r="Q52" s="27">
        <v>5.6092274692771484E-2</v>
      </c>
      <c r="R52" s="27">
        <v>5.6430866020555422E-2</v>
      </c>
      <c r="S52" s="27">
        <v>5.5002688780885378E-2</v>
      </c>
      <c r="T52" s="27">
        <v>5.7334692858006395E-2</v>
      </c>
      <c r="U52" s="27">
        <v>6.2561610148093791E-2</v>
      </c>
      <c r="V52" s="27">
        <v>7.372853127668047E-2</v>
      </c>
      <c r="W52" s="27">
        <v>7.8799397345566652E-2</v>
      </c>
      <c r="X52" s="27">
        <v>6.9215529007976395E-2</v>
      </c>
      <c r="Y52" s="27">
        <v>7.1271293650158704E-2</v>
      </c>
      <c r="Z52" s="27">
        <v>7.7311414100162151E-2</v>
      </c>
      <c r="AA52" s="27">
        <v>8.070016698219519E-2</v>
      </c>
      <c r="AB52" s="27">
        <v>8.2939335984143395E-2</v>
      </c>
      <c r="AC52" s="27">
        <v>9.0281371122977849E-2</v>
      </c>
      <c r="AD52" s="27">
        <v>9.508824878068399E-2</v>
      </c>
      <c r="AE52" s="27">
        <v>8.7770441448534228E-2</v>
      </c>
    </row>
    <row r="53" spans="1:31" x14ac:dyDescent="0.2">
      <c r="A53" s="13" t="s">
        <v>115</v>
      </c>
      <c r="B53" s="4" t="s">
        <v>116</v>
      </c>
      <c r="C53" s="21">
        <f t="shared" ref="C53" si="30">+C54+C55+C56</f>
        <v>2.9966271856053535</v>
      </c>
      <c r="D53" s="21">
        <f t="shared" ref="D53:AE53" si="31">+D54+D55+D56</f>
        <v>3.1488871793796585</v>
      </c>
      <c r="E53" s="21">
        <f t="shared" si="31"/>
        <v>3.2174577171131182</v>
      </c>
      <c r="F53" s="21">
        <f t="shared" si="31"/>
        <v>3.2755926679621368</v>
      </c>
      <c r="G53" s="21">
        <f t="shared" si="31"/>
        <v>3.3470146014505153</v>
      </c>
      <c r="H53" s="21">
        <f t="shared" si="31"/>
        <v>3.2281135681162216</v>
      </c>
      <c r="I53" s="21">
        <f t="shared" si="31"/>
        <v>3.3484117118339141</v>
      </c>
      <c r="J53" s="21">
        <f t="shared" si="31"/>
        <v>3.2430751848228021</v>
      </c>
      <c r="K53" s="21">
        <f t="shared" si="31"/>
        <v>3.1515609462792136</v>
      </c>
      <c r="L53" s="21">
        <f t="shared" si="31"/>
        <v>3.1672609605015674</v>
      </c>
      <c r="M53" s="21">
        <f t="shared" si="31"/>
        <v>3.237098038049842</v>
      </c>
      <c r="N53" s="21">
        <f t="shared" si="31"/>
        <v>3.2508754150479713</v>
      </c>
      <c r="O53" s="21">
        <f t="shared" si="31"/>
        <v>3.2667744779864716</v>
      </c>
      <c r="P53" s="21">
        <f t="shared" si="31"/>
        <v>3.2295010307039802</v>
      </c>
      <c r="Q53" s="21">
        <f t="shared" si="31"/>
        <v>3.4000180662116635</v>
      </c>
      <c r="R53" s="21">
        <f t="shared" si="31"/>
        <v>3.3796410226375313</v>
      </c>
      <c r="S53" s="21">
        <f t="shared" si="31"/>
        <v>3.4112245966748223</v>
      </c>
      <c r="T53" s="21">
        <f t="shared" si="31"/>
        <v>3.4306355803277429</v>
      </c>
      <c r="U53" s="21">
        <f t="shared" si="31"/>
        <v>3.454421837668038</v>
      </c>
      <c r="V53" s="21">
        <f t="shared" si="31"/>
        <v>3.4878169049123366</v>
      </c>
      <c r="W53" s="21">
        <f t="shared" si="31"/>
        <v>3.5247662463847012</v>
      </c>
      <c r="X53" s="21">
        <f t="shared" si="31"/>
        <v>3.6183357600173127</v>
      </c>
      <c r="Y53" s="21">
        <f t="shared" si="31"/>
        <v>3.663478943970472</v>
      </c>
      <c r="Z53" s="21">
        <f t="shared" si="31"/>
        <v>3.7139227995510478</v>
      </c>
      <c r="AA53" s="21">
        <f t="shared" si="31"/>
        <v>3.7729598358280918</v>
      </c>
      <c r="AB53" s="21">
        <f t="shared" si="31"/>
        <v>3.7982432799650541</v>
      </c>
      <c r="AC53" s="21">
        <f t="shared" si="31"/>
        <v>3.6652933562264098</v>
      </c>
      <c r="AD53" s="21">
        <f t="shared" si="31"/>
        <v>3.6333839311674843</v>
      </c>
      <c r="AE53" s="21">
        <f t="shared" si="31"/>
        <v>3.7134364264280664</v>
      </c>
    </row>
    <row r="54" spans="1:31" x14ac:dyDescent="0.2">
      <c r="A54" s="13" t="s">
        <v>117</v>
      </c>
      <c r="B54" s="4" t="s">
        <v>118</v>
      </c>
      <c r="C54" s="27">
        <v>7.2393229872380199E-2</v>
      </c>
      <c r="D54" s="27">
        <v>6.9949760797221192E-2</v>
      </c>
      <c r="E54" s="27">
        <v>7.1146292670734496E-2</v>
      </c>
      <c r="F54" s="27">
        <v>7.1931167771583607E-2</v>
      </c>
      <c r="G54" s="27">
        <v>7.9622403816047793E-2</v>
      </c>
      <c r="H54" s="27">
        <v>8.2339843847525726E-2</v>
      </c>
      <c r="I54" s="27">
        <v>0.10040465119562238</v>
      </c>
      <c r="J54" s="27">
        <v>2.3180960875742243E-3</v>
      </c>
      <c r="K54" s="27">
        <v>1.191241961763732E-3</v>
      </c>
      <c r="L54" s="27">
        <v>1.2894633167605692E-3</v>
      </c>
      <c r="M54" s="27">
        <v>1.5570917242435944E-3</v>
      </c>
      <c r="N54" s="27">
        <v>1.2038002005414219E-3</v>
      </c>
      <c r="O54" s="27">
        <v>1.3350729607654167E-3</v>
      </c>
      <c r="P54" s="27">
        <v>2.1938988870746643E-3</v>
      </c>
      <c r="Q54" s="27">
        <v>5.9123420976349636E-3</v>
      </c>
      <c r="R54" s="27">
        <v>2.5552525466320665E-3</v>
      </c>
      <c r="S54" s="27">
        <v>2.594242548917409E-3</v>
      </c>
      <c r="T54" s="27">
        <v>2.9889981046902392E-3</v>
      </c>
      <c r="U54" s="27">
        <v>4.4396549946903122E-3</v>
      </c>
      <c r="V54" s="27">
        <v>4.1777216847192957E-3</v>
      </c>
      <c r="W54" s="27">
        <v>5.7131475305760345E-3</v>
      </c>
      <c r="X54" s="27">
        <v>5.9122954066755714E-3</v>
      </c>
      <c r="Y54" s="27">
        <v>5.5481671846178103E-3</v>
      </c>
      <c r="Z54" s="27">
        <v>5.3184232804962244E-3</v>
      </c>
      <c r="AA54" s="27">
        <v>3.3883943888201304E-2</v>
      </c>
      <c r="AB54" s="27">
        <v>8.925243853975192E-3</v>
      </c>
      <c r="AC54" s="27">
        <v>1.4055209279615949E-2</v>
      </c>
      <c r="AD54" s="27">
        <v>1.2638908717116983E-2</v>
      </c>
      <c r="AE54" s="27">
        <v>1.3803978361311317E-2</v>
      </c>
    </row>
    <row r="55" spans="1:31" x14ac:dyDescent="0.2">
      <c r="A55" s="13" t="s">
        <v>119</v>
      </c>
      <c r="B55" s="4" t="s">
        <v>120</v>
      </c>
      <c r="C55" s="27">
        <v>2.7958517856273333</v>
      </c>
      <c r="D55" s="27">
        <v>2.8343350749241134</v>
      </c>
      <c r="E55" s="27">
        <v>2.9148258237470137</v>
      </c>
      <c r="F55" s="27">
        <v>2.9956036813699378</v>
      </c>
      <c r="G55" s="27">
        <v>3.0860922605935102</v>
      </c>
      <c r="H55" s="27">
        <v>3.0225350903305164</v>
      </c>
      <c r="I55" s="27">
        <v>2.9561864595104761</v>
      </c>
      <c r="J55" s="27">
        <v>2.9621464653633787</v>
      </c>
      <c r="K55" s="27">
        <v>2.9750852727081236</v>
      </c>
      <c r="L55" s="27">
        <v>3.0614811352284064</v>
      </c>
      <c r="M55" s="27">
        <v>3.1428982534805971</v>
      </c>
      <c r="N55" s="27">
        <v>3.1553445231771691</v>
      </c>
      <c r="O55" s="27">
        <v>3.1646236526802487</v>
      </c>
      <c r="P55" s="27">
        <v>3.1688818868696811</v>
      </c>
      <c r="Q55" s="27">
        <v>3.2298631228141454</v>
      </c>
      <c r="R55" s="27">
        <v>3.2870500059640921</v>
      </c>
      <c r="S55" s="27">
        <v>3.3432788155654105</v>
      </c>
      <c r="T55" s="27">
        <v>3.3795294670489739</v>
      </c>
      <c r="U55" s="27">
        <v>3.4078890336475496</v>
      </c>
      <c r="V55" s="27">
        <v>3.4433632332115569</v>
      </c>
      <c r="W55" s="27">
        <v>3.4571451673405154</v>
      </c>
      <c r="X55" s="27">
        <v>3.5462720402788537</v>
      </c>
      <c r="Y55" s="27">
        <v>3.6188591861842956</v>
      </c>
      <c r="Z55" s="27">
        <v>3.6632330734973784</v>
      </c>
      <c r="AA55" s="27">
        <v>3.70331134851854</v>
      </c>
      <c r="AB55" s="27">
        <v>3.7548584060957588</v>
      </c>
      <c r="AC55" s="27">
        <v>3.6002496631558625</v>
      </c>
      <c r="AD55" s="27">
        <v>3.577038212220629</v>
      </c>
      <c r="AE55" s="27">
        <v>3.6533791435027156</v>
      </c>
    </row>
    <row r="56" spans="1:31" x14ac:dyDescent="0.2">
      <c r="A56" s="13" t="s">
        <v>121</v>
      </c>
      <c r="B56" s="4" t="s">
        <v>122</v>
      </c>
      <c r="C56" s="21">
        <f t="shared" ref="C56" si="32">+C57+C58+C59</f>
        <v>0.12838217010563988</v>
      </c>
      <c r="D56" s="21">
        <f t="shared" ref="D56:AE56" si="33">+D57+D58+D59</f>
        <v>0.24460234365832395</v>
      </c>
      <c r="E56" s="21">
        <f t="shared" si="33"/>
        <v>0.23148560069537003</v>
      </c>
      <c r="F56" s="21">
        <f t="shared" si="33"/>
        <v>0.20805781882061528</v>
      </c>
      <c r="G56" s="21">
        <f t="shared" si="33"/>
        <v>0.18129993704095737</v>
      </c>
      <c r="H56" s="21">
        <f t="shared" si="33"/>
        <v>0.12323863393817958</v>
      </c>
      <c r="I56" s="21">
        <f t="shared" si="33"/>
        <v>0.29182060112781544</v>
      </c>
      <c r="J56" s="21">
        <f t="shared" si="33"/>
        <v>0.27861062337184933</v>
      </c>
      <c r="K56" s="21">
        <f t="shared" si="33"/>
        <v>0.17528443160932597</v>
      </c>
      <c r="L56" s="21">
        <f t="shared" si="33"/>
        <v>0.10449036195640056</v>
      </c>
      <c r="M56" s="21">
        <f t="shared" si="33"/>
        <v>9.2642692845001012E-2</v>
      </c>
      <c r="N56" s="21">
        <f t="shared" si="33"/>
        <v>9.4327091670261029E-2</v>
      </c>
      <c r="O56" s="21">
        <f t="shared" si="33"/>
        <v>0.10081575234545734</v>
      </c>
      <c r="P56" s="21">
        <f t="shared" si="33"/>
        <v>5.8425244947224272E-2</v>
      </c>
      <c r="Q56" s="21">
        <f t="shared" si="33"/>
        <v>0.164242601299883</v>
      </c>
      <c r="R56" s="21">
        <f t="shared" si="33"/>
        <v>9.0035764126806847E-2</v>
      </c>
      <c r="S56" s="21">
        <f t="shared" si="33"/>
        <v>6.5351538560493971E-2</v>
      </c>
      <c r="T56" s="21">
        <f t="shared" si="33"/>
        <v>4.8117115174078469E-2</v>
      </c>
      <c r="U56" s="21">
        <f t="shared" si="33"/>
        <v>4.2093149025798443E-2</v>
      </c>
      <c r="V56" s="21">
        <f t="shared" si="33"/>
        <v>4.0275950016060547E-2</v>
      </c>
      <c r="W56" s="21">
        <f t="shared" si="33"/>
        <v>6.1907931513610112E-2</v>
      </c>
      <c r="X56" s="21">
        <f t="shared" si="33"/>
        <v>6.6151424331783365E-2</v>
      </c>
      <c r="Y56" s="21">
        <f t="shared" si="33"/>
        <v>3.9071590601558827E-2</v>
      </c>
      <c r="Z56" s="21">
        <f t="shared" si="33"/>
        <v>4.5371302773173E-2</v>
      </c>
      <c r="AA56" s="21">
        <f t="shared" si="33"/>
        <v>3.5764543421350381E-2</v>
      </c>
      <c r="AB56" s="21">
        <f t="shared" si="33"/>
        <v>3.4459630015320084E-2</v>
      </c>
      <c r="AC56" s="21">
        <f t="shared" si="33"/>
        <v>5.0988483790931592E-2</v>
      </c>
      <c r="AD56" s="21">
        <f t="shared" si="33"/>
        <v>4.3706810229738144E-2</v>
      </c>
      <c r="AE56" s="21">
        <f t="shared" si="33"/>
        <v>4.6253304564039588E-2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2.7765252563658144E-4</v>
      </c>
      <c r="D58" s="27">
        <v>3.4444029065637706E-4</v>
      </c>
      <c r="E58" s="27">
        <v>3.5821252639017852E-4</v>
      </c>
      <c r="F58" s="27">
        <v>3.9587369085757165E-4</v>
      </c>
      <c r="G58" s="27">
        <v>4.3586207726398776E-4</v>
      </c>
      <c r="H58" s="27">
        <v>4.8643907853629229E-4</v>
      </c>
      <c r="I58" s="27">
        <v>6.2962418044043024E-4</v>
      </c>
      <c r="J58" s="27">
        <v>7.2692595296156373E-4</v>
      </c>
      <c r="K58" s="27">
        <v>7.6062030660495957E-4</v>
      </c>
      <c r="L58" s="27">
        <v>6.8457710654297183E-4</v>
      </c>
      <c r="M58" s="27">
        <v>7.6002230800988947E-4</v>
      </c>
      <c r="N58" s="27">
        <v>7.6144233179654996E-4</v>
      </c>
      <c r="O58" s="27">
        <v>7.4853693347616762E-4</v>
      </c>
      <c r="P58" s="27">
        <v>5.5885828721260686E-4</v>
      </c>
      <c r="Q58" s="27">
        <v>5.7321146854159074E-4</v>
      </c>
      <c r="R58" s="27">
        <v>6.1762816707347501E-4</v>
      </c>
      <c r="S58" s="27">
        <v>5.9585615106304984E-4</v>
      </c>
      <c r="T58" s="27">
        <v>5.249498658224422E-4</v>
      </c>
      <c r="U58" s="27">
        <v>3.9709042587324607E-4</v>
      </c>
      <c r="V58" s="27">
        <v>3.7880385251759817E-4</v>
      </c>
      <c r="W58" s="27">
        <v>4.3935186268918364E-4</v>
      </c>
      <c r="X58" s="27">
        <v>5.4877223676747108E-4</v>
      </c>
      <c r="Y58" s="27">
        <v>4.7763089005393766E-4</v>
      </c>
      <c r="Z58" s="27">
        <v>5.2266793027177139E-4</v>
      </c>
      <c r="AA58" s="27">
        <v>5.3624166660463241E-4</v>
      </c>
      <c r="AB58" s="27">
        <v>5.2217343136073935E-4</v>
      </c>
      <c r="AC58" s="27">
        <v>5.8184385657118233E-4</v>
      </c>
      <c r="AD58" s="27">
        <v>3.8299048739389926E-4</v>
      </c>
      <c r="AE58" s="27">
        <v>4.5737927860025826E-4</v>
      </c>
    </row>
    <row r="59" spans="1:31" x14ac:dyDescent="0.2">
      <c r="A59" s="13" t="s">
        <v>127</v>
      </c>
      <c r="B59" s="4" t="s">
        <v>128</v>
      </c>
      <c r="C59" s="27">
        <v>0.1281045175800033</v>
      </c>
      <c r="D59" s="27">
        <v>0.24425790336766756</v>
      </c>
      <c r="E59" s="27">
        <v>0.23112738816897985</v>
      </c>
      <c r="F59" s="27">
        <v>0.20766194512975769</v>
      </c>
      <c r="G59" s="27">
        <v>0.18086407496369339</v>
      </c>
      <c r="H59" s="27">
        <v>0.12275219485964328</v>
      </c>
      <c r="I59" s="27">
        <v>0.291190976947375</v>
      </c>
      <c r="J59" s="27">
        <v>0.27788369741888774</v>
      </c>
      <c r="K59" s="27">
        <v>0.17452381130272102</v>
      </c>
      <c r="L59" s="27">
        <v>0.10380578484985759</v>
      </c>
      <c r="M59" s="27">
        <v>9.1882670536991118E-2</v>
      </c>
      <c r="N59" s="27">
        <v>9.3565649338464479E-2</v>
      </c>
      <c r="O59" s="27">
        <v>0.10006721541198117</v>
      </c>
      <c r="P59" s="27">
        <v>5.7866386660011662E-2</v>
      </c>
      <c r="Q59" s="27">
        <v>0.16366938983134141</v>
      </c>
      <c r="R59" s="27">
        <v>8.9418135959733372E-2</v>
      </c>
      <c r="S59" s="27">
        <v>6.4755682409430915E-2</v>
      </c>
      <c r="T59" s="27">
        <v>4.7592165308256024E-2</v>
      </c>
      <c r="U59" s="27">
        <v>4.1696058599925194E-2</v>
      </c>
      <c r="V59" s="27">
        <v>3.9897146163542951E-2</v>
      </c>
      <c r="W59" s="27">
        <v>6.1468579650920931E-2</v>
      </c>
      <c r="X59" s="27">
        <v>6.5602652095015895E-2</v>
      </c>
      <c r="Y59" s="27">
        <v>3.8593959711504887E-2</v>
      </c>
      <c r="Z59" s="27">
        <v>4.4848634842901226E-2</v>
      </c>
      <c r="AA59" s="27">
        <v>3.5228301754745749E-2</v>
      </c>
      <c r="AB59" s="27">
        <v>3.3937456583959344E-2</v>
      </c>
      <c r="AC59" s="27">
        <v>5.0406639934360412E-2</v>
      </c>
      <c r="AD59" s="27">
        <v>4.3323819742344248E-2</v>
      </c>
      <c r="AE59" s="27">
        <v>4.5795925285439333E-2</v>
      </c>
    </row>
    <row r="60" spans="1:31" x14ac:dyDescent="0.2">
      <c r="A60" s="13" t="s">
        <v>129</v>
      </c>
      <c r="B60" s="4" t="s">
        <v>130</v>
      </c>
      <c r="C60" s="21">
        <f t="shared" ref="C60" si="34">+C61+C62</f>
        <v>0</v>
      </c>
      <c r="D60" s="21">
        <f t="shared" ref="D60:AE60" si="35">+D61+D62</f>
        <v>0</v>
      </c>
      <c r="E60" s="21">
        <f t="shared" si="35"/>
        <v>0</v>
      </c>
      <c r="F60" s="21">
        <f t="shared" si="35"/>
        <v>0</v>
      </c>
      <c r="G60" s="21">
        <f t="shared" si="35"/>
        <v>0</v>
      </c>
      <c r="H60" s="21">
        <f t="shared" si="35"/>
        <v>0</v>
      </c>
      <c r="I60" s="21">
        <f t="shared" si="35"/>
        <v>0</v>
      </c>
      <c r="J60" s="21">
        <f t="shared" si="35"/>
        <v>0</v>
      </c>
      <c r="K60" s="21">
        <f t="shared" si="35"/>
        <v>0</v>
      </c>
      <c r="L60" s="21">
        <f t="shared" si="35"/>
        <v>0</v>
      </c>
      <c r="M60" s="21">
        <f t="shared" si="35"/>
        <v>0</v>
      </c>
      <c r="N60" s="21">
        <f t="shared" si="35"/>
        <v>0</v>
      </c>
      <c r="O60" s="21">
        <f t="shared" si="35"/>
        <v>0</v>
      </c>
      <c r="P60" s="21">
        <f t="shared" si="35"/>
        <v>0</v>
      </c>
      <c r="Q60" s="21">
        <f t="shared" si="35"/>
        <v>0</v>
      </c>
      <c r="R60" s="21">
        <f t="shared" si="35"/>
        <v>0</v>
      </c>
      <c r="S60" s="21">
        <f t="shared" si="35"/>
        <v>0</v>
      </c>
      <c r="T60" s="21">
        <f t="shared" si="35"/>
        <v>0</v>
      </c>
      <c r="U60" s="21">
        <f t="shared" si="35"/>
        <v>0</v>
      </c>
      <c r="V60" s="21">
        <f t="shared" si="35"/>
        <v>0</v>
      </c>
      <c r="W60" s="21">
        <f t="shared" si="35"/>
        <v>8.1182746128325915E-6</v>
      </c>
      <c r="X60" s="21">
        <f t="shared" si="35"/>
        <v>8.3532860387351404E-6</v>
      </c>
      <c r="Y60" s="21">
        <f t="shared" si="35"/>
        <v>4.8609556226275395E-5</v>
      </c>
      <c r="Z60" s="21">
        <f t="shared" si="35"/>
        <v>5.8213104069534403E-5</v>
      </c>
      <c r="AA60" s="21">
        <f t="shared" si="35"/>
        <v>5.5715604612258457E-5</v>
      </c>
      <c r="AB60" s="21">
        <f t="shared" si="35"/>
        <v>4.7121128993421594E-5</v>
      </c>
      <c r="AC60" s="21">
        <f t="shared" si="35"/>
        <v>3.6728705374784963E-6</v>
      </c>
      <c r="AD60" s="21">
        <f t="shared" si="35"/>
        <v>5.6493150764567086E-6</v>
      </c>
      <c r="AE60" s="21">
        <f t="shared" si="35"/>
        <v>2.1357474914376756E-6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6">+C63+C64+C65</f>
        <v>0</v>
      </c>
      <c r="D62" s="21">
        <f t="shared" ref="D62:AE62" si="37">+D63+D64+D65</f>
        <v>0</v>
      </c>
      <c r="E62" s="21">
        <f t="shared" si="37"/>
        <v>0</v>
      </c>
      <c r="F62" s="21">
        <f t="shared" si="37"/>
        <v>0</v>
      </c>
      <c r="G62" s="21">
        <f t="shared" si="37"/>
        <v>0</v>
      </c>
      <c r="H62" s="21">
        <f t="shared" si="37"/>
        <v>0</v>
      </c>
      <c r="I62" s="21">
        <f t="shared" si="37"/>
        <v>0</v>
      </c>
      <c r="J62" s="21">
        <f t="shared" si="37"/>
        <v>0</v>
      </c>
      <c r="K62" s="21">
        <f t="shared" si="37"/>
        <v>0</v>
      </c>
      <c r="L62" s="21">
        <f t="shared" si="37"/>
        <v>0</v>
      </c>
      <c r="M62" s="21">
        <f t="shared" si="37"/>
        <v>0</v>
      </c>
      <c r="N62" s="21">
        <f t="shared" si="37"/>
        <v>0</v>
      </c>
      <c r="O62" s="21">
        <f t="shared" si="37"/>
        <v>0</v>
      </c>
      <c r="P62" s="21">
        <f t="shared" si="37"/>
        <v>0</v>
      </c>
      <c r="Q62" s="21">
        <f t="shared" si="37"/>
        <v>0</v>
      </c>
      <c r="R62" s="21">
        <f t="shared" si="37"/>
        <v>0</v>
      </c>
      <c r="S62" s="21">
        <f t="shared" si="37"/>
        <v>0</v>
      </c>
      <c r="T62" s="21">
        <f t="shared" si="37"/>
        <v>0</v>
      </c>
      <c r="U62" s="21">
        <f t="shared" si="37"/>
        <v>0</v>
      </c>
      <c r="V62" s="21">
        <f t="shared" si="37"/>
        <v>0</v>
      </c>
      <c r="W62" s="21">
        <f t="shared" si="37"/>
        <v>8.1182746128325915E-6</v>
      </c>
      <c r="X62" s="21">
        <f t="shared" si="37"/>
        <v>8.3532860387351404E-6</v>
      </c>
      <c r="Y62" s="21">
        <f t="shared" si="37"/>
        <v>4.8609556226275395E-5</v>
      </c>
      <c r="Z62" s="21">
        <f t="shared" si="37"/>
        <v>5.8213104069534403E-5</v>
      </c>
      <c r="AA62" s="21">
        <f t="shared" si="37"/>
        <v>5.5715604612258457E-5</v>
      </c>
      <c r="AB62" s="21">
        <f t="shared" si="37"/>
        <v>4.7121128993421594E-5</v>
      </c>
      <c r="AC62" s="21">
        <f t="shared" si="37"/>
        <v>3.6728705374784963E-6</v>
      </c>
      <c r="AD62" s="21">
        <f t="shared" si="37"/>
        <v>5.6493150764567086E-6</v>
      </c>
      <c r="AE62" s="21">
        <f t="shared" si="37"/>
        <v>2.1357474914376756E-6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8.1182746128325915E-6</v>
      </c>
      <c r="X63" s="27">
        <v>8.3532860387351404E-6</v>
      </c>
      <c r="Y63" s="27">
        <v>4.8609556226275395E-5</v>
      </c>
      <c r="Z63" s="27">
        <v>5.8213104069534403E-5</v>
      </c>
      <c r="AA63" s="27">
        <v>5.5715604612258457E-5</v>
      </c>
      <c r="AB63" s="27">
        <v>4.7121128993421594E-5</v>
      </c>
      <c r="AC63" s="27">
        <v>3.6728705374784963E-6</v>
      </c>
      <c r="AD63" s="27">
        <v>5.6493150764567086E-6</v>
      </c>
      <c r="AE63" s="27">
        <v>2.1357474914376756E-6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8">+C68+C80+C101</f>
        <v>2.655484123477232</v>
      </c>
      <c r="D67" s="21">
        <f t="shared" ref="D67:AE67" si="39">+D68+D80+D101</f>
        <v>2.7918448357530621</v>
      </c>
      <c r="E67" s="21">
        <f t="shared" si="39"/>
        <v>3.1861594349437921</v>
      </c>
      <c r="F67" s="21">
        <f t="shared" si="39"/>
        <v>3.6718893353241469</v>
      </c>
      <c r="G67" s="21">
        <f t="shared" si="39"/>
        <v>3.0487514430557896</v>
      </c>
      <c r="H67" s="21">
        <f t="shared" si="39"/>
        <v>2.9051079589136615</v>
      </c>
      <c r="I67" s="21">
        <f t="shared" si="39"/>
        <v>2.940315</v>
      </c>
      <c r="J67" s="21">
        <f t="shared" si="39"/>
        <v>2.3868149999999999</v>
      </c>
      <c r="K67" s="21">
        <f t="shared" si="39"/>
        <v>2.2845901829082851</v>
      </c>
      <c r="L67" s="21">
        <f t="shared" si="39"/>
        <v>1.7388100000000002</v>
      </c>
      <c r="M67" s="21">
        <f t="shared" si="39"/>
        <v>2.6764800000000002</v>
      </c>
      <c r="N67" s="21">
        <f t="shared" si="39"/>
        <v>0.44997500000000001</v>
      </c>
      <c r="O67" s="21">
        <f t="shared" si="39"/>
        <v>0</v>
      </c>
      <c r="P67" s="21">
        <f t="shared" si="39"/>
        <v>0</v>
      </c>
      <c r="Q67" s="21">
        <f t="shared" si="39"/>
        <v>0</v>
      </c>
      <c r="R67" s="21">
        <f t="shared" si="39"/>
        <v>0</v>
      </c>
      <c r="S67" s="21">
        <f t="shared" si="39"/>
        <v>0</v>
      </c>
      <c r="T67" s="21">
        <f t="shared" si="39"/>
        <v>0</v>
      </c>
      <c r="U67" s="21">
        <f t="shared" si="39"/>
        <v>0</v>
      </c>
      <c r="V67" s="21">
        <f t="shared" si="39"/>
        <v>0</v>
      </c>
      <c r="W67" s="21">
        <f t="shared" si="39"/>
        <v>0</v>
      </c>
      <c r="X67" s="21">
        <f t="shared" si="39"/>
        <v>0</v>
      </c>
      <c r="Y67" s="21">
        <f t="shared" si="39"/>
        <v>0</v>
      </c>
      <c r="Z67" s="21">
        <f t="shared" si="39"/>
        <v>0</v>
      </c>
      <c r="AA67" s="21">
        <f t="shared" si="39"/>
        <v>0</v>
      </c>
      <c r="AB67" s="21">
        <f t="shared" si="39"/>
        <v>0</v>
      </c>
      <c r="AC67" s="21">
        <f t="shared" si="39"/>
        <v>0</v>
      </c>
      <c r="AD67" s="21">
        <f t="shared" si="39"/>
        <v>0</v>
      </c>
      <c r="AE67" s="21">
        <f t="shared" si="39"/>
        <v>1.0501783688108201E-3</v>
      </c>
    </row>
    <row r="68" spans="1:31" x14ac:dyDescent="0.2">
      <c r="A68" s="13" t="s">
        <v>144</v>
      </c>
      <c r="B68" s="4" t="s">
        <v>145</v>
      </c>
      <c r="C68" s="21">
        <f t="shared" ref="C68" si="40">+C69+C78</f>
        <v>2.655484123477232</v>
      </c>
      <c r="D68" s="21">
        <f t="shared" ref="D68:AE68" si="41">+D69+D78</f>
        <v>2.7918448357530621</v>
      </c>
      <c r="E68" s="21">
        <f t="shared" si="41"/>
        <v>3.1861594349437921</v>
      </c>
      <c r="F68" s="21">
        <f t="shared" si="41"/>
        <v>3.6718893353241469</v>
      </c>
      <c r="G68" s="21">
        <f t="shared" si="41"/>
        <v>3.0487514430557896</v>
      </c>
      <c r="H68" s="21">
        <f t="shared" si="41"/>
        <v>2.9051079589136615</v>
      </c>
      <c r="I68" s="21">
        <f t="shared" si="41"/>
        <v>2.940315</v>
      </c>
      <c r="J68" s="21">
        <f t="shared" si="41"/>
        <v>2.3868149999999999</v>
      </c>
      <c r="K68" s="21">
        <f t="shared" si="41"/>
        <v>2.2845901829082851</v>
      </c>
      <c r="L68" s="21">
        <f t="shared" si="41"/>
        <v>1.7388100000000002</v>
      </c>
      <c r="M68" s="21">
        <f t="shared" si="41"/>
        <v>2.6764800000000002</v>
      </c>
      <c r="N68" s="21">
        <f t="shared" si="41"/>
        <v>0.44997500000000001</v>
      </c>
      <c r="O68" s="21">
        <f t="shared" si="41"/>
        <v>0</v>
      </c>
      <c r="P68" s="21">
        <f t="shared" si="41"/>
        <v>0</v>
      </c>
      <c r="Q68" s="21">
        <f t="shared" si="41"/>
        <v>0</v>
      </c>
      <c r="R68" s="21">
        <f t="shared" si="41"/>
        <v>0</v>
      </c>
      <c r="S68" s="21">
        <f t="shared" si="41"/>
        <v>0</v>
      </c>
      <c r="T68" s="21">
        <f t="shared" si="41"/>
        <v>0</v>
      </c>
      <c r="U68" s="21">
        <f t="shared" si="41"/>
        <v>0</v>
      </c>
      <c r="V68" s="21">
        <f t="shared" si="41"/>
        <v>0</v>
      </c>
      <c r="W68" s="21">
        <f t="shared" si="41"/>
        <v>0</v>
      </c>
      <c r="X68" s="21">
        <f t="shared" si="41"/>
        <v>0</v>
      </c>
      <c r="Y68" s="21">
        <f t="shared" si="41"/>
        <v>0</v>
      </c>
      <c r="Z68" s="21">
        <f t="shared" si="41"/>
        <v>0</v>
      </c>
      <c r="AA68" s="21">
        <f t="shared" si="41"/>
        <v>0</v>
      </c>
      <c r="AB68" s="21">
        <f t="shared" si="41"/>
        <v>0</v>
      </c>
      <c r="AC68" s="21">
        <f t="shared" si="41"/>
        <v>0</v>
      </c>
      <c r="AD68" s="21">
        <f t="shared" si="41"/>
        <v>0</v>
      </c>
      <c r="AE68" s="21">
        <f t="shared" si="41"/>
        <v>0</v>
      </c>
    </row>
    <row r="69" spans="1:31" x14ac:dyDescent="0.2">
      <c r="A69" s="13" t="s">
        <v>146</v>
      </c>
      <c r="B69" s="4" t="s">
        <v>147</v>
      </c>
      <c r="C69" s="21">
        <f t="shared" ref="C69" si="42">+C70+C75</f>
        <v>2.655484123477232</v>
      </c>
      <c r="D69" s="21">
        <f t="shared" ref="D69:AE69" si="43">+D70+D75</f>
        <v>2.7918448357530621</v>
      </c>
      <c r="E69" s="21">
        <f t="shared" si="43"/>
        <v>3.1861594349437921</v>
      </c>
      <c r="F69" s="21">
        <f t="shared" si="43"/>
        <v>3.6718893353241469</v>
      </c>
      <c r="G69" s="21">
        <f t="shared" si="43"/>
        <v>3.0487514430557896</v>
      </c>
      <c r="H69" s="21">
        <f t="shared" si="43"/>
        <v>2.9051079589136615</v>
      </c>
      <c r="I69" s="21">
        <f t="shared" si="43"/>
        <v>2.940315</v>
      </c>
      <c r="J69" s="21">
        <f t="shared" si="43"/>
        <v>2.3868149999999999</v>
      </c>
      <c r="K69" s="21">
        <f t="shared" si="43"/>
        <v>2.2845901829082851</v>
      </c>
      <c r="L69" s="21">
        <f t="shared" si="43"/>
        <v>1.7388100000000002</v>
      </c>
      <c r="M69" s="21">
        <f t="shared" si="43"/>
        <v>2.6764800000000002</v>
      </c>
      <c r="N69" s="21">
        <f t="shared" si="43"/>
        <v>0.44997500000000001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21">
        <f t="shared" si="43"/>
        <v>0</v>
      </c>
      <c r="S69" s="21">
        <f t="shared" si="43"/>
        <v>0</v>
      </c>
      <c r="T69" s="21">
        <f t="shared" si="43"/>
        <v>0</v>
      </c>
      <c r="U69" s="21">
        <f t="shared" si="43"/>
        <v>0</v>
      </c>
      <c r="V69" s="21">
        <f t="shared" si="43"/>
        <v>0</v>
      </c>
      <c r="W69" s="21">
        <f t="shared" si="43"/>
        <v>0</v>
      </c>
      <c r="X69" s="21">
        <f t="shared" si="43"/>
        <v>0</v>
      </c>
      <c r="Y69" s="21">
        <f t="shared" si="43"/>
        <v>0</v>
      </c>
      <c r="Z69" s="21">
        <f t="shared" si="43"/>
        <v>0</v>
      </c>
      <c r="AA69" s="21">
        <f t="shared" si="43"/>
        <v>0</v>
      </c>
      <c r="AB69" s="21">
        <f t="shared" si="43"/>
        <v>0</v>
      </c>
      <c r="AC69" s="21">
        <f t="shared" si="43"/>
        <v>0</v>
      </c>
      <c r="AD69" s="21">
        <f t="shared" si="43"/>
        <v>0</v>
      </c>
      <c r="AE69" s="21">
        <f t="shared" si="43"/>
        <v>0</v>
      </c>
    </row>
    <row r="70" spans="1:31" x14ac:dyDescent="0.2">
      <c r="A70" s="13" t="s">
        <v>148</v>
      </c>
      <c r="B70" s="4" t="s">
        <v>149</v>
      </c>
      <c r="C70" s="21">
        <f t="shared" ref="C70" si="44">+C71+C72+C73+C74</f>
        <v>2.655484123477232</v>
      </c>
      <c r="D70" s="21">
        <f t="shared" ref="D70:AE70" si="45">+D71+D72+D73+D74</f>
        <v>2.7918448357530621</v>
      </c>
      <c r="E70" s="21">
        <f t="shared" si="45"/>
        <v>3.1861594349437921</v>
      </c>
      <c r="F70" s="21">
        <f t="shared" si="45"/>
        <v>3.6718893353241469</v>
      </c>
      <c r="G70" s="21">
        <f t="shared" si="45"/>
        <v>3.0487514430557896</v>
      </c>
      <c r="H70" s="21">
        <f t="shared" si="45"/>
        <v>2.9051079589136615</v>
      </c>
      <c r="I70" s="21">
        <f t="shared" si="45"/>
        <v>2.940315</v>
      </c>
      <c r="J70" s="21">
        <f t="shared" si="45"/>
        <v>2.3868149999999999</v>
      </c>
      <c r="K70" s="21">
        <f t="shared" si="45"/>
        <v>2.2845901829082851</v>
      </c>
      <c r="L70" s="21">
        <f t="shared" si="45"/>
        <v>1.7388100000000002</v>
      </c>
      <c r="M70" s="21">
        <f t="shared" si="45"/>
        <v>2.6764800000000002</v>
      </c>
      <c r="N70" s="21">
        <f t="shared" si="45"/>
        <v>0.44997500000000001</v>
      </c>
      <c r="O70" s="21">
        <f t="shared" si="45"/>
        <v>0</v>
      </c>
      <c r="P70" s="21">
        <f t="shared" si="45"/>
        <v>0</v>
      </c>
      <c r="Q70" s="21">
        <f t="shared" si="45"/>
        <v>0</v>
      </c>
      <c r="R70" s="21">
        <f t="shared" si="45"/>
        <v>0</v>
      </c>
      <c r="S70" s="21">
        <f t="shared" si="45"/>
        <v>0</v>
      </c>
      <c r="T70" s="21">
        <f t="shared" si="45"/>
        <v>0</v>
      </c>
      <c r="U70" s="21">
        <f t="shared" si="45"/>
        <v>0</v>
      </c>
      <c r="V70" s="21">
        <f t="shared" si="45"/>
        <v>0</v>
      </c>
      <c r="W70" s="21">
        <f t="shared" si="45"/>
        <v>0</v>
      </c>
      <c r="X70" s="21">
        <f t="shared" si="45"/>
        <v>0</v>
      </c>
      <c r="Y70" s="21">
        <f t="shared" si="45"/>
        <v>0</v>
      </c>
      <c r="Z70" s="21">
        <f t="shared" si="45"/>
        <v>0</v>
      </c>
      <c r="AA70" s="21">
        <f t="shared" si="45"/>
        <v>0</v>
      </c>
      <c r="AB70" s="21">
        <f t="shared" si="45"/>
        <v>0</v>
      </c>
      <c r="AC70" s="21">
        <f t="shared" si="45"/>
        <v>0</v>
      </c>
      <c r="AD70" s="21">
        <f t="shared" si="45"/>
        <v>0</v>
      </c>
      <c r="AE70" s="21">
        <f t="shared" si="45"/>
        <v>0</v>
      </c>
    </row>
    <row r="71" spans="1:31" x14ac:dyDescent="0.2">
      <c r="A71" s="13" t="s">
        <v>150</v>
      </c>
      <c r="B71" s="4" t="s">
        <v>151</v>
      </c>
      <c r="C71" s="27">
        <v>2.331644596223911</v>
      </c>
      <c r="D71" s="27">
        <v>2.4513759533441521</v>
      </c>
      <c r="E71" s="27">
        <v>2.7976034062921102</v>
      </c>
      <c r="F71" s="27">
        <v>3.2240979529675435</v>
      </c>
      <c r="G71" s="27">
        <v>2.6769524865855714</v>
      </c>
      <c r="H71" s="27">
        <v>2.5508265005095563</v>
      </c>
      <c r="I71" s="27">
        <v>2.5817399999999999</v>
      </c>
      <c r="J71" s="27">
        <v>2.0957399999999997</v>
      </c>
      <c r="K71" s="27">
        <v>2.0059816240170307</v>
      </c>
      <c r="L71" s="27">
        <v>1.5267600000000001</v>
      </c>
      <c r="M71" s="27">
        <v>2.3500800000000002</v>
      </c>
      <c r="N71" s="27">
        <v>0.39510000000000001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0.32383952725332099</v>
      </c>
      <c r="D72" s="27">
        <v>0.34046888240890999</v>
      </c>
      <c r="E72" s="27">
        <v>0.38855602865168198</v>
      </c>
      <c r="F72" s="27">
        <v>0.44779138235660326</v>
      </c>
      <c r="G72" s="27">
        <v>0.37179895647021821</v>
      </c>
      <c r="H72" s="27">
        <v>0.35428145840410502</v>
      </c>
      <c r="I72" s="27">
        <v>0.35857500000000003</v>
      </c>
      <c r="J72" s="27">
        <v>0.29107500000000003</v>
      </c>
      <c r="K72" s="27">
        <v>0.27860855889125424</v>
      </c>
      <c r="L72" s="27">
        <v>0.21204999999999999</v>
      </c>
      <c r="M72" s="27">
        <v>0.32640000000000002</v>
      </c>
      <c r="N72" s="27">
        <v>5.4875E-2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6">+D76+D77</f>
        <v>0</v>
      </c>
      <c r="E75" s="21">
        <f t="shared" si="46"/>
        <v>0</v>
      </c>
      <c r="F75" s="21">
        <f t="shared" si="46"/>
        <v>0</v>
      </c>
      <c r="G75" s="21">
        <f t="shared" si="46"/>
        <v>0</v>
      </c>
      <c r="H75" s="21">
        <f t="shared" si="46"/>
        <v>0</v>
      </c>
      <c r="I75" s="21">
        <f t="shared" si="46"/>
        <v>0</v>
      </c>
      <c r="J75" s="21">
        <f t="shared" si="46"/>
        <v>0</v>
      </c>
      <c r="K75" s="21">
        <f t="shared" si="46"/>
        <v>0</v>
      </c>
      <c r="L75" s="21">
        <f t="shared" si="46"/>
        <v>0</v>
      </c>
      <c r="M75" s="21">
        <f t="shared" si="46"/>
        <v>0</v>
      </c>
      <c r="N75" s="21">
        <f t="shared" si="46"/>
        <v>0</v>
      </c>
      <c r="O75" s="21">
        <f t="shared" si="46"/>
        <v>0</v>
      </c>
      <c r="P75" s="21">
        <f t="shared" si="46"/>
        <v>0</v>
      </c>
      <c r="Q75" s="21">
        <f t="shared" si="46"/>
        <v>0</v>
      </c>
      <c r="R75" s="21">
        <f t="shared" si="46"/>
        <v>0</v>
      </c>
      <c r="S75" s="21">
        <f t="shared" si="46"/>
        <v>0</v>
      </c>
      <c r="T75" s="21">
        <f t="shared" si="46"/>
        <v>0</v>
      </c>
      <c r="U75" s="21">
        <f t="shared" si="46"/>
        <v>0</v>
      </c>
      <c r="V75" s="21">
        <f t="shared" si="46"/>
        <v>0</v>
      </c>
      <c r="W75" s="21">
        <f t="shared" si="46"/>
        <v>0</v>
      </c>
      <c r="X75" s="21">
        <f t="shared" si="46"/>
        <v>0</v>
      </c>
      <c r="Y75" s="21">
        <f t="shared" si="46"/>
        <v>0</v>
      </c>
      <c r="Z75" s="21">
        <f t="shared" si="46"/>
        <v>0</v>
      </c>
      <c r="AA75" s="21">
        <f t="shared" si="46"/>
        <v>0</v>
      </c>
      <c r="AB75" s="21">
        <f t="shared" si="46"/>
        <v>0</v>
      </c>
      <c r="AC75" s="21">
        <f t="shared" si="46"/>
        <v>0</v>
      </c>
      <c r="AD75" s="21">
        <f t="shared" si="46"/>
        <v>0</v>
      </c>
      <c r="AE75" s="21">
        <f t="shared" si="46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7">+C81+C91</f>
        <v>0</v>
      </c>
      <c r="D80" s="21">
        <f t="shared" ref="D80:AE80" si="48">+D81+D91</f>
        <v>0</v>
      </c>
      <c r="E80" s="21">
        <f t="shared" si="48"/>
        <v>0</v>
      </c>
      <c r="F80" s="21">
        <f t="shared" si="48"/>
        <v>0</v>
      </c>
      <c r="G80" s="21">
        <f t="shared" si="48"/>
        <v>0</v>
      </c>
      <c r="H80" s="21">
        <f t="shared" si="48"/>
        <v>0</v>
      </c>
      <c r="I80" s="21">
        <f t="shared" si="48"/>
        <v>0</v>
      </c>
      <c r="J80" s="21">
        <f t="shared" si="48"/>
        <v>0</v>
      </c>
      <c r="K80" s="21">
        <f t="shared" si="48"/>
        <v>0</v>
      </c>
      <c r="L80" s="21">
        <f t="shared" si="48"/>
        <v>0</v>
      </c>
      <c r="M80" s="21">
        <f t="shared" si="48"/>
        <v>0</v>
      </c>
      <c r="N80" s="21">
        <f t="shared" si="48"/>
        <v>0</v>
      </c>
      <c r="O80" s="21">
        <f t="shared" si="48"/>
        <v>0</v>
      </c>
      <c r="P80" s="21">
        <f t="shared" si="48"/>
        <v>0</v>
      </c>
      <c r="Q80" s="21">
        <f t="shared" si="48"/>
        <v>0</v>
      </c>
      <c r="R80" s="21">
        <f t="shared" si="48"/>
        <v>0</v>
      </c>
      <c r="S80" s="21">
        <f t="shared" si="48"/>
        <v>0</v>
      </c>
      <c r="T80" s="21">
        <f t="shared" si="48"/>
        <v>0</v>
      </c>
      <c r="U80" s="21">
        <f t="shared" si="48"/>
        <v>0</v>
      </c>
      <c r="V80" s="21">
        <f t="shared" si="48"/>
        <v>0</v>
      </c>
      <c r="W80" s="21">
        <f t="shared" si="48"/>
        <v>0</v>
      </c>
      <c r="X80" s="21">
        <f t="shared" si="48"/>
        <v>0</v>
      </c>
      <c r="Y80" s="21">
        <f t="shared" si="48"/>
        <v>0</v>
      </c>
      <c r="Z80" s="21">
        <f t="shared" si="48"/>
        <v>0</v>
      </c>
      <c r="AA80" s="21">
        <f t="shared" si="48"/>
        <v>0</v>
      </c>
      <c r="AB80" s="21">
        <f t="shared" si="48"/>
        <v>0</v>
      </c>
      <c r="AC80" s="21">
        <f t="shared" si="48"/>
        <v>0</v>
      </c>
      <c r="AD80" s="21">
        <f t="shared" si="48"/>
        <v>0</v>
      </c>
      <c r="AE80" s="21">
        <f t="shared" si="48"/>
        <v>1.0501783688108201E-3</v>
      </c>
    </row>
    <row r="81" spans="1:31" x14ac:dyDescent="0.2">
      <c r="A81" s="13" t="s">
        <v>166</v>
      </c>
      <c r="B81" s="4" t="s">
        <v>167</v>
      </c>
      <c r="C81" s="21">
        <f t="shared" ref="C81" si="49">+C82+C83+C84</f>
        <v>0</v>
      </c>
      <c r="D81" s="21">
        <f t="shared" ref="D81:AE81" si="50">+D82+D83+D84</f>
        <v>0</v>
      </c>
      <c r="E81" s="21">
        <f t="shared" si="50"/>
        <v>0</v>
      </c>
      <c r="F81" s="21">
        <f t="shared" si="50"/>
        <v>0</v>
      </c>
      <c r="G81" s="21">
        <f t="shared" si="50"/>
        <v>0</v>
      </c>
      <c r="H81" s="21">
        <f t="shared" si="50"/>
        <v>0</v>
      </c>
      <c r="I81" s="21">
        <f t="shared" si="50"/>
        <v>0</v>
      </c>
      <c r="J81" s="21">
        <f t="shared" si="50"/>
        <v>0</v>
      </c>
      <c r="K81" s="21">
        <f t="shared" si="50"/>
        <v>0</v>
      </c>
      <c r="L81" s="21">
        <f t="shared" si="50"/>
        <v>0</v>
      </c>
      <c r="M81" s="21">
        <f t="shared" si="50"/>
        <v>0</v>
      </c>
      <c r="N81" s="21">
        <f t="shared" si="50"/>
        <v>0</v>
      </c>
      <c r="O81" s="21">
        <f t="shared" si="50"/>
        <v>0</v>
      </c>
      <c r="P81" s="21">
        <f t="shared" si="50"/>
        <v>0</v>
      </c>
      <c r="Q81" s="21">
        <f t="shared" si="50"/>
        <v>0</v>
      </c>
      <c r="R81" s="21">
        <f t="shared" si="50"/>
        <v>0</v>
      </c>
      <c r="S81" s="21">
        <f t="shared" si="50"/>
        <v>0</v>
      </c>
      <c r="T81" s="21">
        <f t="shared" si="50"/>
        <v>0</v>
      </c>
      <c r="U81" s="21">
        <f t="shared" si="50"/>
        <v>0</v>
      </c>
      <c r="V81" s="21">
        <f t="shared" si="50"/>
        <v>0</v>
      </c>
      <c r="W81" s="21">
        <f t="shared" si="50"/>
        <v>0</v>
      </c>
      <c r="X81" s="21">
        <f t="shared" si="50"/>
        <v>0</v>
      </c>
      <c r="Y81" s="21">
        <f t="shared" si="50"/>
        <v>0</v>
      </c>
      <c r="Z81" s="21">
        <f t="shared" si="50"/>
        <v>0</v>
      </c>
      <c r="AA81" s="21">
        <f t="shared" si="50"/>
        <v>0</v>
      </c>
      <c r="AB81" s="21">
        <f t="shared" si="50"/>
        <v>0</v>
      </c>
      <c r="AC81" s="21">
        <f t="shared" si="50"/>
        <v>0</v>
      </c>
      <c r="AD81" s="21">
        <f t="shared" si="50"/>
        <v>0</v>
      </c>
      <c r="AE81" s="21">
        <f t="shared" si="50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51">+C85+C86+C87+C88+C89+C90</f>
        <v>0</v>
      </c>
      <c r="D84" s="21">
        <f t="shared" ref="D84:AE84" si="52">+D85+D86+D87+D88+D89+D90</f>
        <v>0</v>
      </c>
      <c r="E84" s="21">
        <f t="shared" si="52"/>
        <v>0</v>
      </c>
      <c r="F84" s="21">
        <f t="shared" si="52"/>
        <v>0</v>
      </c>
      <c r="G84" s="21">
        <f t="shared" si="52"/>
        <v>0</v>
      </c>
      <c r="H84" s="21">
        <f t="shared" si="52"/>
        <v>0</v>
      </c>
      <c r="I84" s="21">
        <f t="shared" si="52"/>
        <v>0</v>
      </c>
      <c r="J84" s="21">
        <f t="shared" si="52"/>
        <v>0</v>
      </c>
      <c r="K84" s="21">
        <f t="shared" si="52"/>
        <v>0</v>
      </c>
      <c r="L84" s="21">
        <f t="shared" si="52"/>
        <v>0</v>
      </c>
      <c r="M84" s="21">
        <f t="shared" si="52"/>
        <v>0</v>
      </c>
      <c r="N84" s="21">
        <f t="shared" si="52"/>
        <v>0</v>
      </c>
      <c r="O84" s="21">
        <f t="shared" si="52"/>
        <v>0</v>
      </c>
      <c r="P84" s="21">
        <f t="shared" si="52"/>
        <v>0</v>
      </c>
      <c r="Q84" s="21">
        <f t="shared" si="52"/>
        <v>0</v>
      </c>
      <c r="R84" s="21">
        <f t="shared" si="52"/>
        <v>0</v>
      </c>
      <c r="S84" s="21">
        <f t="shared" si="52"/>
        <v>0</v>
      </c>
      <c r="T84" s="21">
        <f t="shared" si="52"/>
        <v>0</v>
      </c>
      <c r="U84" s="21">
        <f t="shared" si="52"/>
        <v>0</v>
      </c>
      <c r="V84" s="21">
        <f t="shared" si="52"/>
        <v>0</v>
      </c>
      <c r="W84" s="21">
        <f t="shared" si="52"/>
        <v>0</v>
      </c>
      <c r="X84" s="21">
        <f t="shared" si="52"/>
        <v>0</v>
      </c>
      <c r="Y84" s="21">
        <f t="shared" si="52"/>
        <v>0</v>
      </c>
      <c r="Z84" s="21">
        <f t="shared" si="52"/>
        <v>0</v>
      </c>
      <c r="AA84" s="21">
        <f t="shared" si="52"/>
        <v>0</v>
      </c>
      <c r="AB84" s="21">
        <f t="shared" si="52"/>
        <v>0</v>
      </c>
      <c r="AC84" s="21">
        <f t="shared" si="52"/>
        <v>0</v>
      </c>
      <c r="AD84" s="21">
        <f t="shared" si="52"/>
        <v>0</v>
      </c>
      <c r="AE84" s="21">
        <f t="shared" si="52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3">+C92+C93+C94</f>
        <v>0</v>
      </c>
      <c r="D91" s="21">
        <f t="shared" ref="D91:AE91" si="54">+D92+D93+D94</f>
        <v>0</v>
      </c>
      <c r="E91" s="21">
        <f t="shared" si="54"/>
        <v>0</v>
      </c>
      <c r="F91" s="21">
        <f t="shared" si="54"/>
        <v>0</v>
      </c>
      <c r="G91" s="21">
        <f t="shared" si="54"/>
        <v>0</v>
      </c>
      <c r="H91" s="21">
        <f t="shared" si="54"/>
        <v>0</v>
      </c>
      <c r="I91" s="21">
        <f t="shared" si="54"/>
        <v>0</v>
      </c>
      <c r="J91" s="21">
        <f t="shared" si="54"/>
        <v>0</v>
      </c>
      <c r="K91" s="21">
        <f t="shared" si="54"/>
        <v>0</v>
      </c>
      <c r="L91" s="21">
        <f t="shared" si="54"/>
        <v>0</v>
      </c>
      <c r="M91" s="21">
        <f t="shared" si="54"/>
        <v>0</v>
      </c>
      <c r="N91" s="21">
        <f t="shared" si="54"/>
        <v>0</v>
      </c>
      <c r="O91" s="21">
        <f t="shared" si="54"/>
        <v>0</v>
      </c>
      <c r="P91" s="21">
        <f t="shared" si="54"/>
        <v>0</v>
      </c>
      <c r="Q91" s="21">
        <f t="shared" si="54"/>
        <v>0</v>
      </c>
      <c r="R91" s="21">
        <f t="shared" si="54"/>
        <v>0</v>
      </c>
      <c r="S91" s="21">
        <f t="shared" si="54"/>
        <v>0</v>
      </c>
      <c r="T91" s="21">
        <f t="shared" si="54"/>
        <v>0</v>
      </c>
      <c r="U91" s="21">
        <f t="shared" si="54"/>
        <v>0</v>
      </c>
      <c r="V91" s="21">
        <f t="shared" si="54"/>
        <v>0</v>
      </c>
      <c r="W91" s="21">
        <f t="shared" si="54"/>
        <v>0</v>
      </c>
      <c r="X91" s="21">
        <f t="shared" si="54"/>
        <v>0</v>
      </c>
      <c r="Y91" s="21">
        <f t="shared" si="54"/>
        <v>0</v>
      </c>
      <c r="Z91" s="21">
        <f t="shared" si="54"/>
        <v>0</v>
      </c>
      <c r="AA91" s="21">
        <f t="shared" si="54"/>
        <v>0</v>
      </c>
      <c r="AB91" s="21">
        <f t="shared" si="54"/>
        <v>0</v>
      </c>
      <c r="AC91" s="21">
        <f t="shared" si="54"/>
        <v>0</v>
      </c>
      <c r="AD91" s="21">
        <f t="shared" si="54"/>
        <v>0</v>
      </c>
      <c r="AE91" s="21">
        <f t="shared" si="54"/>
        <v>1.0501783688108201E-3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5">+C95+C96+C97+C98+C99+C100</f>
        <v>0</v>
      </c>
      <c r="D94" s="21">
        <f t="shared" ref="D94:AE94" si="56">+D95+D96+D97+D98+D99+D100</f>
        <v>0</v>
      </c>
      <c r="E94" s="21">
        <f t="shared" si="56"/>
        <v>0</v>
      </c>
      <c r="F94" s="21">
        <f t="shared" si="56"/>
        <v>0</v>
      </c>
      <c r="G94" s="21">
        <f t="shared" si="56"/>
        <v>0</v>
      </c>
      <c r="H94" s="21">
        <f t="shared" si="56"/>
        <v>0</v>
      </c>
      <c r="I94" s="21">
        <f t="shared" si="56"/>
        <v>0</v>
      </c>
      <c r="J94" s="21">
        <f t="shared" si="56"/>
        <v>0</v>
      </c>
      <c r="K94" s="21">
        <f t="shared" si="56"/>
        <v>0</v>
      </c>
      <c r="L94" s="21">
        <f t="shared" si="56"/>
        <v>0</v>
      </c>
      <c r="M94" s="21">
        <f t="shared" si="56"/>
        <v>0</v>
      </c>
      <c r="N94" s="21">
        <f t="shared" si="56"/>
        <v>0</v>
      </c>
      <c r="O94" s="21">
        <f t="shared" si="56"/>
        <v>0</v>
      </c>
      <c r="P94" s="21">
        <f t="shared" si="56"/>
        <v>0</v>
      </c>
      <c r="Q94" s="21">
        <f t="shared" si="56"/>
        <v>0</v>
      </c>
      <c r="R94" s="21">
        <f t="shared" si="56"/>
        <v>0</v>
      </c>
      <c r="S94" s="21">
        <f t="shared" si="56"/>
        <v>0</v>
      </c>
      <c r="T94" s="21">
        <f t="shared" si="56"/>
        <v>0</v>
      </c>
      <c r="U94" s="21">
        <f t="shared" si="56"/>
        <v>0</v>
      </c>
      <c r="V94" s="21">
        <f t="shared" si="56"/>
        <v>0</v>
      </c>
      <c r="W94" s="21">
        <f t="shared" si="56"/>
        <v>0</v>
      </c>
      <c r="X94" s="21">
        <f t="shared" si="56"/>
        <v>0</v>
      </c>
      <c r="Y94" s="21">
        <f t="shared" si="56"/>
        <v>0</v>
      </c>
      <c r="Z94" s="21">
        <f t="shared" si="56"/>
        <v>0</v>
      </c>
      <c r="AA94" s="21">
        <f t="shared" si="56"/>
        <v>0</v>
      </c>
      <c r="AB94" s="21">
        <f t="shared" si="56"/>
        <v>0</v>
      </c>
      <c r="AC94" s="21">
        <f t="shared" si="56"/>
        <v>0</v>
      </c>
      <c r="AD94" s="21">
        <f t="shared" si="56"/>
        <v>0</v>
      </c>
      <c r="AE94" s="21">
        <f t="shared" si="56"/>
        <v>1.0501783688108201E-3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1.0501783688108201E-3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7">+C103+C107+C110</f>
        <v>0</v>
      </c>
      <c r="D102" s="21">
        <f t="shared" ref="D102:AE102" si="58">+D103+D107+D110</f>
        <v>0</v>
      </c>
      <c r="E102" s="21">
        <f t="shared" si="58"/>
        <v>0</v>
      </c>
      <c r="F102" s="21">
        <f t="shared" si="58"/>
        <v>0</v>
      </c>
      <c r="G102" s="21">
        <f t="shared" si="58"/>
        <v>0</v>
      </c>
      <c r="H102" s="21">
        <f t="shared" si="58"/>
        <v>0</v>
      </c>
      <c r="I102" s="21">
        <f t="shared" si="58"/>
        <v>0</v>
      </c>
      <c r="J102" s="21">
        <f t="shared" si="58"/>
        <v>0</v>
      </c>
      <c r="K102" s="21">
        <f t="shared" si="58"/>
        <v>0</v>
      </c>
      <c r="L102" s="21">
        <f t="shared" si="58"/>
        <v>0</v>
      </c>
      <c r="M102" s="21">
        <f t="shared" si="58"/>
        <v>0</v>
      </c>
      <c r="N102" s="21">
        <f t="shared" si="58"/>
        <v>0</v>
      </c>
      <c r="O102" s="21">
        <f t="shared" si="58"/>
        <v>0</v>
      </c>
      <c r="P102" s="21">
        <f t="shared" si="58"/>
        <v>0</v>
      </c>
      <c r="Q102" s="21">
        <f t="shared" si="58"/>
        <v>0</v>
      </c>
      <c r="R102" s="21">
        <f t="shared" si="58"/>
        <v>0</v>
      </c>
      <c r="S102" s="21">
        <f t="shared" si="58"/>
        <v>0</v>
      </c>
      <c r="T102" s="21">
        <f t="shared" si="58"/>
        <v>0</v>
      </c>
      <c r="U102" s="21">
        <f t="shared" si="58"/>
        <v>0</v>
      </c>
      <c r="V102" s="21">
        <f t="shared" si="58"/>
        <v>0</v>
      </c>
      <c r="W102" s="21">
        <f t="shared" si="58"/>
        <v>0</v>
      </c>
      <c r="X102" s="21">
        <f t="shared" si="58"/>
        <v>0</v>
      </c>
      <c r="Y102" s="21">
        <f t="shared" si="58"/>
        <v>0</v>
      </c>
      <c r="Z102" s="21">
        <f t="shared" si="58"/>
        <v>0</v>
      </c>
      <c r="AA102" s="21">
        <f t="shared" si="58"/>
        <v>0</v>
      </c>
      <c r="AB102" s="21">
        <f t="shared" si="58"/>
        <v>0</v>
      </c>
      <c r="AC102" s="21">
        <f t="shared" si="58"/>
        <v>0</v>
      </c>
      <c r="AD102" s="21">
        <f t="shared" si="58"/>
        <v>0</v>
      </c>
      <c r="AE102" s="21">
        <f t="shared" si="58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9">+C104+C105+C106</f>
        <v>0</v>
      </c>
      <c r="D103" s="21">
        <f t="shared" ref="D103:AE103" si="60">+D104+D105+D106</f>
        <v>0</v>
      </c>
      <c r="E103" s="21">
        <f t="shared" si="60"/>
        <v>0</v>
      </c>
      <c r="F103" s="21">
        <f t="shared" si="60"/>
        <v>0</v>
      </c>
      <c r="G103" s="21">
        <f t="shared" si="60"/>
        <v>0</v>
      </c>
      <c r="H103" s="21">
        <f t="shared" si="60"/>
        <v>0</v>
      </c>
      <c r="I103" s="21">
        <f t="shared" si="60"/>
        <v>0</v>
      </c>
      <c r="J103" s="21">
        <f t="shared" si="60"/>
        <v>0</v>
      </c>
      <c r="K103" s="21">
        <f t="shared" si="60"/>
        <v>0</v>
      </c>
      <c r="L103" s="21">
        <f t="shared" si="60"/>
        <v>0</v>
      </c>
      <c r="M103" s="21">
        <f t="shared" si="60"/>
        <v>0</v>
      </c>
      <c r="N103" s="21">
        <f t="shared" si="60"/>
        <v>0</v>
      </c>
      <c r="O103" s="21">
        <f t="shared" si="60"/>
        <v>0</v>
      </c>
      <c r="P103" s="21">
        <f t="shared" si="60"/>
        <v>0</v>
      </c>
      <c r="Q103" s="21">
        <f t="shared" si="60"/>
        <v>0</v>
      </c>
      <c r="R103" s="21">
        <f t="shared" si="60"/>
        <v>0</v>
      </c>
      <c r="S103" s="21">
        <f t="shared" si="60"/>
        <v>0</v>
      </c>
      <c r="T103" s="21">
        <f t="shared" si="60"/>
        <v>0</v>
      </c>
      <c r="U103" s="21">
        <f t="shared" si="60"/>
        <v>0</v>
      </c>
      <c r="V103" s="21">
        <f t="shared" si="60"/>
        <v>0</v>
      </c>
      <c r="W103" s="21">
        <f t="shared" si="60"/>
        <v>0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21">
        <f t="shared" si="60"/>
        <v>0</v>
      </c>
      <c r="AB103" s="21">
        <f t="shared" si="60"/>
        <v>0</v>
      </c>
      <c r="AC103" s="21">
        <f t="shared" si="60"/>
        <v>0</v>
      </c>
      <c r="AD103" s="21">
        <f t="shared" si="60"/>
        <v>0</v>
      </c>
      <c r="AE103" s="21">
        <f t="shared" si="60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61">+C108+C109</f>
        <v>0</v>
      </c>
      <c r="D107" s="21">
        <f t="shared" ref="D107:AE107" si="62">+D108+D109</f>
        <v>0</v>
      </c>
      <c r="E107" s="21">
        <f t="shared" si="62"/>
        <v>0</v>
      </c>
      <c r="F107" s="21">
        <f t="shared" si="62"/>
        <v>0</v>
      </c>
      <c r="G107" s="21">
        <f t="shared" si="62"/>
        <v>0</v>
      </c>
      <c r="H107" s="21">
        <f t="shared" si="62"/>
        <v>0</v>
      </c>
      <c r="I107" s="21">
        <f t="shared" si="62"/>
        <v>0</v>
      </c>
      <c r="J107" s="21">
        <f t="shared" si="62"/>
        <v>0</v>
      </c>
      <c r="K107" s="21">
        <f t="shared" si="62"/>
        <v>0</v>
      </c>
      <c r="L107" s="21">
        <f t="shared" si="62"/>
        <v>0</v>
      </c>
      <c r="M107" s="21">
        <f t="shared" si="62"/>
        <v>0</v>
      </c>
      <c r="N107" s="21">
        <f t="shared" si="62"/>
        <v>0</v>
      </c>
      <c r="O107" s="21">
        <f t="shared" si="62"/>
        <v>0</v>
      </c>
      <c r="P107" s="21">
        <f t="shared" si="62"/>
        <v>0</v>
      </c>
      <c r="Q107" s="21">
        <f t="shared" si="62"/>
        <v>0</v>
      </c>
      <c r="R107" s="21">
        <f t="shared" si="62"/>
        <v>0</v>
      </c>
      <c r="S107" s="21">
        <f t="shared" si="62"/>
        <v>0</v>
      </c>
      <c r="T107" s="21">
        <f t="shared" si="62"/>
        <v>0</v>
      </c>
      <c r="U107" s="21">
        <f t="shared" si="62"/>
        <v>0</v>
      </c>
      <c r="V107" s="21">
        <f t="shared" si="62"/>
        <v>0</v>
      </c>
      <c r="W107" s="21">
        <f t="shared" si="62"/>
        <v>0</v>
      </c>
      <c r="X107" s="21">
        <f t="shared" si="62"/>
        <v>0</v>
      </c>
      <c r="Y107" s="21">
        <f t="shared" si="62"/>
        <v>0</v>
      </c>
      <c r="Z107" s="21">
        <f t="shared" si="62"/>
        <v>0</v>
      </c>
      <c r="AA107" s="21">
        <f t="shared" si="62"/>
        <v>0</v>
      </c>
      <c r="AB107" s="21">
        <f t="shared" si="62"/>
        <v>0</v>
      </c>
      <c r="AC107" s="21">
        <f t="shared" si="62"/>
        <v>0</v>
      </c>
      <c r="AD107" s="21">
        <f t="shared" si="62"/>
        <v>0</v>
      </c>
      <c r="AE107" s="21">
        <f t="shared" si="6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3">+C112+C122+C141+C149+C154+C160+C173+C187</f>
        <v>0</v>
      </c>
      <c r="D111" s="21">
        <f t="shared" ref="D111:AE111" si="64">+D112+D122+D141+D149+D154+D160+D173+D187</f>
        <v>0</v>
      </c>
      <c r="E111" s="21">
        <f t="shared" si="64"/>
        <v>0</v>
      </c>
      <c r="F111" s="21">
        <f t="shared" si="64"/>
        <v>0</v>
      </c>
      <c r="G111" s="21">
        <f t="shared" si="64"/>
        <v>0</v>
      </c>
      <c r="H111" s="21">
        <f t="shared" si="64"/>
        <v>0</v>
      </c>
      <c r="I111" s="21">
        <f t="shared" si="64"/>
        <v>0</v>
      </c>
      <c r="J111" s="21">
        <f t="shared" si="64"/>
        <v>0</v>
      </c>
      <c r="K111" s="21">
        <f t="shared" si="64"/>
        <v>0</v>
      </c>
      <c r="L111" s="21">
        <f t="shared" si="64"/>
        <v>0</v>
      </c>
      <c r="M111" s="21">
        <f t="shared" si="64"/>
        <v>0</v>
      </c>
      <c r="N111" s="21">
        <f t="shared" si="64"/>
        <v>0</v>
      </c>
      <c r="O111" s="21">
        <f t="shared" si="64"/>
        <v>0</v>
      </c>
      <c r="P111" s="21">
        <f t="shared" si="64"/>
        <v>0</v>
      </c>
      <c r="Q111" s="21">
        <f t="shared" si="64"/>
        <v>0</v>
      </c>
      <c r="R111" s="21">
        <f t="shared" si="64"/>
        <v>0</v>
      </c>
      <c r="S111" s="21">
        <f t="shared" si="64"/>
        <v>0</v>
      </c>
      <c r="T111" s="21">
        <f t="shared" si="64"/>
        <v>0</v>
      </c>
      <c r="U111" s="21">
        <f t="shared" si="64"/>
        <v>0</v>
      </c>
      <c r="V111" s="21">
        <f t="shared" si="64"/>
        <v>0</v>
      </c>
      <c r="W111" s="21">
        <f t="shared" si="64"/>
        <v>0</v>
      </c>
      <c r="X111" s="21">
        <f t="shared" si="64"/>
        <v>0</v>
      </c>
      <c r="Y111" s="21">
        <f t="shared" si="64"/>
        <v>0</v>
      </c>
      <c r="Z111" s="21">
        <f t="shared" si="64"/>
        <v>0</v>
      </c>
      <c r="AA111" s="21">
        <f t="shared" si="64"/>
        <v>0</v>
      </c>
      <c r="AB111" s="21">
        <f t="shared" si="64"/>
        <v>0</v>
      </c>
      <c r="AC111" s="21">
        <f t="shared" si="64"/>
        <v>0</v>
      </c>
      <c r="AD111" s="21">
        <f t="shared" si="64"/>
        <v>0</v>
      </c>
      <c r="AE111" s="21">
        <f t="shared" si="64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5">+C113+C114+C115+C116+C121</f>
        <v>0</v>
      </c>
      <c r="D112" s="21">
        <f t="shared" ref="D112:AE112" si="66">+D113+D114+D115+D116+D121</f>
        <v>0</v>
      </c>
      <c r="E112" s="21">
        <f t="shared" si="66"/>
        <v>0</v>
      </c>
      <c r="F112" s="21">
        <f t="shared" si="66"/>
        <v>0</v>
      </c>
      <c r="G112" s="21">
        <f t="shared" si="66"/>
        <v>0</v>
      </c>
      <c r="H112" s="21">
        <f t="shared" si="66"/>
        <v>0</v>
      </c>
      <c r="I112" s="21">
        <f t="shared" si="66"/>
        <v>0</v>
      </c>
      <c r="J112" s="21">
        <f t="shared" si="66"/>
        <v>0</v>
      </c>
      <c r="K112" s="21">
        <f t="shared" si="66"/>
        <v>0</v>
      </c>
      <c r="L112" s="21">
        <f t="shared" si="66"/>
        <v>0</v>
      </c>
      <c r="M112" s="21">
        <f t="shared" si="66"/>
        <v>0</v>
      </c>
      <c r="N112" s="21">
        <f t="shared" si="66"/>
        <v>0</v>
      </c>
      <c r="O112" s="21">
        <f t="shared" si="66"/>
        <v>0</v>
      </c>
      <c r="P112" s="21">
        <f t="shared" si="66"/>
        <v>0</v>
      </c>
      <c r="Q112" s="21">
        <f t="shared" si="66"/>
        <v>0</v>
      </c>
      <c r="R112" s="21">
        <f t="shared" si="66"/>
        <v>0</v>
      </c>
      <c r="S112" s="21">
        <f t="shared" si="66"/>
        <v>0</v>
      </c>
      <c r="T112" s="21">
        <f t="shared" si="66"/>
        <v>0</v>
      </c>
      <c r="U112" s="21">
        <f t="shared" si="66"/>
        <v>0</v>
      </c>
      <c r="V112" s="21">
        <f t="shared" si="66"/>
        <v>0</v>
      </c>
      <c r="W112" s="21">
        <f t="shared" si="66"/>
        <v>0</v>
      </c>
      <c r="X112" s="21">
        <f t="shared" si="66"/>
        <v>0</v>
      </c>
      <c r="Y112" s="21">
        <f t="shared" si="66"/>
        <v>0</v>
      </c>
      <c r="Z112" s="21">
        <f t="shared" si="66"/>
        <v>0</v>
      </c>
      <c r="AA112" s="21">
        <f t="shared" si="66"/>
        <v>0</v>
      </c>
      <c r="AB112" s="21">
        <f t="shared" si="66"/>
        <v>0</v>
      </c>
      <c r="AC112" s="21">
        <f t="shared" si="66"/>
        <v>0</v>
      </c>
      <c r="AD112" s="21">
        <f t="shared" si="66"/>
        <v>0</v>
      </c>
      <c r="AE112" s="21">
        <f t="shared" si="66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7">+D127+D130</f>
        <v>0</v>
      </c>
      <c r="E122" s="21">
        <f t="shared" si="67"/>
        <v>0</v>
      </c>
      <c r="F122" s="21">
        <f t="shared" si="67"/>
        <v>0</v>
      </c>
      <c r="G122" s="21">
        <f t="shared" si="67"/>
        <v>0</v>
      </c>
      <c r="H122" s="21">
        <f t="shared" si="67"/>
        <v>0</v>
      </c>
      <c r="I122" s="21">
        <f t="shared" si="67"/>
        <v>0</v>
      </c>
      <c r="J122" s="21">
        <f t="shared" si="67"/>
        <v>0</v>
      </c>
      <c r="K122" s="21">
        <f t="shared" si="67"/>
        <v>0</v>
      </c>
      <c r="L122" s="21">
        <f t="shared" si="67"/>
        <v>0</v>
      </c>
      <c r="M122" s="21">
        <f t="shared" si="67"/>
        <v>0</v>
      </c>
      <c r="N122" s="21">
        <f t="shared" si="67"/>
        <v>0</v>
      </c>
      <c r="O122" s="21">
        <f t="shared" si="67"/>
        <v>0</v>
      </c>
      <c r="P122" s="21">
        <f t="shared" si="67"/>
        <v>0</v>
      </c>
      <c r="Q122" s="21">
        <f t="shared" si="67"/>
        <v>0</v>
      </c>
      <c r="R122" s="21">
        <f t="shared" si="67"/>
        <v>0</v>
      </c>
      <c r="S122" s="21">
        <f t="shared" si="67"/>
        <v>0</v>
      </c>
      <c r="T122" s="21">
        <f t="shared" si="67"/>
        <v>0</v>
      </c>
      <c r="U122" s="21">
        <f t="shared" si="67"/>
        <v>0</v>
      </c>
      <c r="V122" s="21">
        <f t="shared" si="67"/>
        <v>0</v>
      </c>
      <c r="W122" s="21">
        <f t="shared" si="67"/>
        <v>0</v>
      </c>
      <c r="X122" s="21">
        <f t="shared" si="67"/>
        <v>0</v>
      </c>
      <c r="Y122" s="21">
        <f t="shared" si="67"/>
        <v>0</v>
      </c>
      <c r="Z122" s="21">
        <f t="shared" si="67"/>
        <v>0</v>
      </c>
      <c r="AA122" s="21">
        <f t="shared" si="67"/>
        <v>0</v>
      </c>
      <c r="AB122" s="21">
        <f t="shared" si="67"/>
        <v>0</v>
      </c>
      <c r="AC122" s="21">
        <f t="shared" si="67"/>
        <v>0</v>
      </c>
      <c r="AD122" s="21">
        <f t="shared" si="67"/>
        <v>0</v>
      </c>
      <c r="AE122" s="21">
        <f t="shared" si="67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8">+C131+C132+C133+C134+C135+C136</f>
        <v>0</v>
      </c>
      <c r="D130" s="21">
        <f t="shared" ref="D130:AE130" si="69">+D131+D132+D133+D134+D135+D136</f>
        <v>0</v>
      </c>
      <c r="E130" s="21">
        <f t="shared" si="69"/>
        <v>0</v>
      </c>
      <c r="F130" s="21">
        <f t="shared" si="69"/>
        <v>0</v>
      </c>
      <c r="G130" s="21">
        <f t="shared" si="69"/>
        <v>0</v>
      </c>
      <c r="H130" s="21">
        <f t="shared" si="69"/>
        <v>0</v>
      </c>
      <c r="I130" s="21">
        <f t="shared" si="69"/>
        <v>0</v>
      </c>
      <c r="J130" s="21">
        <f t="shared" si="69"/>
        <v>0</v>
      </c>
      <c r="K130" s="21">
        <f t="shared" si="69"/>
        <v>0</v>
      </c>
      <c r="L130" s="21">
        <f t="shared" si="69"/>
        <v>0</v>
      </c>
      <c r="M130" s="21">
        <f t="shared" si="69"/>
        <v>0</v>
      </c>
      <c r="N130" s="21">
        <f t="shared" si="69"/>
        <v>0</v>
      </c>
      <c r="O130" s="21">
        <f t="shared" si="69"/>
        <v>0</v>
      </c>
      <c r="P130" s="21">
        <f t="shared" si="69"/>
        <v>0</v>
      </c>
      <c r="Q130" s="21">
        <f t="shared" si="69"/>
        <v>0</v>
      </c>
      <c r="R130" s="21">
        <f t="shared" si="69"/>
        <v>0</v>
      </c>
      <c r="S130" s="21">
        <f t="shared" si="69"/>
        <v>0</v>
      </c>
      <c r="T130" s="21">
        <f t="shared" si="69"/>
        <v>0</v>
      </c>
      <c r="U130" s="21">
        <f t="shared" si="69"/>
        <v>0</v>
      </c>
      <c r="V130" s="21">
        <f t="shared" si="69"/>
        <v>0</v>
      </c>
      <c r="W130" s="21">
        <f t="shared" si="69"/>
        <v>0</v>
      </c>
      <c r="X130" s="21">
        <f t="shared" si="69"/>
        <v>0</v>
      </c>
      <c r="Y130" s="21">
        <f t="shared" si="69"/>
        <v>0</v>
      </c>
      <c r="Z130" s="21">
        <f t="shared" si="69"/>
        <v>0</v>
      </c>
      <c r="AA130" s="21">
        <f t="shared" si="69"/>
        <v>0</v>
      </c>
      <c r="AB130" s="21">
        <f t="shared" si="69"/>
        <v>0</v>
      </c>
      <c r="AC130" s="21">
        <f t="shared" si="69"/>
        <v>0</v>
      </c>
      <c r="AD130" s="21">
        <f t="shared" si="69"/>
        <v>0</v>
      </c>
      <c r="AE130" s="21">
        <f t="shared" si="69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70">+D142+D143</f>
        <v>0</v>
      </c>
      <c r="E141" s="21">
        <f t="shared" si="70"/>
        <v>0</v>
      </c>
      <c r="F141" s="21">
        <f t="shared" si="70"/>
        <v>0</v>
      </c>
      <c r="G141" s="21">
        <f t="shared" si="70"/>
        <v>0</v>
      </c>
      <c r="H141" s="21">
        <f t="shared" si="70"/>
        <v>0</v>
      </c>
      <c r="I141" s="21">
        <f t="shared" si="70"/>
        <v>0</v>
      </c>
      <c r="J141" s="21">
        <f t="shared" si="70"/>
        <v>0</v>
      </c>
      <c r="K141" s="21">
        <f t="shared" si="70"/>
        <v>0</v>
      </c>
      <c r="L141" s="21">
        <f t="shared" si="70"/>
        <v>0</v>
      </c>
      <c r="M141" s="21">
        <f t="shared" si="70"/>
        <v>0</v>
      </c>
      <c r="N141" s="21">
        <f t="shared" si="70"/>
        <v>0</v>
      </c>
      <c r="O141" s="21">
        <f t="shared" si="70"/>
        <v>0</v>
      </c>
      <c r="P141" s="21">
        <f t="shared" si="70"/>
        <v>0</v>
      </c>
      <c r="Q141" s="21">
        <f t="shared" si="70"/>
        <v>0</v>
      </c>
      <c r="R141" s="21">
        <f t="shared" si="70"/>
        <v>0</v>
      </c>
      <c r="S141" s="21">
        <f t="shared" si="70"/>
        <v>0</v>
      </c>
      <c r="T141" s="21">
        <f t="shared" si="70"/>
        <v>0</v>
      </c>
      <c r="U141" s="21">
        <f t="shared" si="70"/>
        <v>0</v>
      </c>
      <c r="V141" s="21">
        <f t="shared" si="70"/>
        <v>0</v>
      </c>
      <c r="W141" s="21">
        <f t="shared" si="70"/>
        <v>0</v>
      </c>
      <c r="X141" s="21">
        <f t="shared" si="70"/>
        <v>0</v>
      </c>
      <c r="Y141" s="21">
        <f t="shared" si="70"/>
        <v>0</v>
      </c>
      <c r="Z141" s="21">
        <f t="shared" si="70"/>
        <v>0</v>
      </c>
      <c r="AA141" s="21">
        <f t="shared" si="70"/>
        <v>0</v>
      </c>
      <c r="AB141" s="21">
        <f t="shared" si="70"/>
        <v>0</v>
      </c>
      <c r="AC141" s="21">
        <f t="shared" si="70"/>
        <v>0</v>
      </c>
      <c r="AD141" s="21">
        <f t="shared" si="70"/>
        <v>0</v>
      </c>
      <c r="AE141" s="21">
        <f t="shared" si="70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71">+C150+C151</f>
        <v>0</v>
      </c>
      <c r="D149" s="21">
        <f t="shared" ref="D149:AE149" si="72">+D150+D151</f>
        <v>0</v>
      </c>
      <c r="E149" s="21">
        <f t="shared" si="72"/>
        <v>0</v>
      </c>
      <c r="F149" s="21">
        <f t="shared" si="72"/>
        <v>0</v>
      </c>
      <c r="G149" s="21">
        <f t="shared" si="72"/>
        <v>0</v>
      </c>
      <c r="H149" s="21">
        <f t="shared" si="72"/>
        <v>0</v>
      </c>
      <c r="I149" s="21">
        <f t="shared" si="72"/>
        <v>0</v>
      </c>
      <c r="J149" s="21">
        <f t="shared" si="72"/>
        <v>0</v>
      </c>
      <c r="K149" s="21">
        <f t="shared" si="72"/>
        <v>0</v>
      </c>
      <c r="L149" s="21">
        <f t="shared" si="72"/>
        <v>0</v>
      </c>
      <c r="M149" s="21">
        <f t="shared" si="72"/>
        <v>0</v>
      </c>
      <c r="N149" s="21">
        <f t="shared" si="72"/>
        <v>0</v>
      </c>
      <c r="O149" s="21">
        <f t="shared" si="72"/>
        <v>0</v>
      </c>
      <c r="P149" s="21">
        <f t="shared" si="72"/>
        <v>0</v>
      </c>
      <c r="Q149" s="21">
        <f t="shared" si="72"/>
        <v>0</v>
      </c>
      <c r="R149" s="21">
        <f t="shared" si="72"/>
        <v>0</v>
      </c>
      <c r="S149" s="21">
        <f t="shared" si="72"/>
        <v>0</v>
      </c>
      <c r="T149" s="21">
        <f t="shared" si="72"/>
        <v>0</v>
      </c>
      <c r="U149" s="21">
        <f t="shared" si="72"/>
        <v>0</v>
      </c>
      <c r="V149" s="21">
        <f t="shared" si="72"/>
        <v>0</v>
      </c>
      <c r="W149" s="21">
        <f t="shared" si="72"/>
        <v>0</v>
      </c>
      <c r="X149" s="21">
        <f t="shared" si="72"/>
        <v>0</v>
      </c>
      <c r="Y149" s="21">
        <f t="shared" si="72"/>
        <v>0</v>
      </c>
      <c r="Z149" s="21">
        <f t="shared" si="72"/>
        <v>0</v>
      </c>
      <c r="AA149" s="21">
        <f t="shared" si="72"/>
        <v>0</v>
      </c>
      <c r="AB149" s="21">
        <f t="shared" si="72"/>
        <v>0</v>
      </c>
      <c r="AC149" s="21">
        <f t="shared" si="72"/>
        <v>0</v>
      </c>
      <c r="AD149" s="21">
        <f t="shared" si="72"/>
        <v>0</v>
      </c>
      <c r="AE149" s="21">
        <f t="shared" si="7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3">+C192+C216+C252+C257+C286+C287+C291+C294+C295+C296</f>
        <v>55.827132079822761</v>
      </c>
      <c r="D191" s="28">
        <f t="shared" ref="D191:AE191" si="74">+D192+D216+D252+D257+D286+D287+D291+D294+D295+D296</f>
        <v>56.604174595722547</v>
      </c>
      <c r="E191" s="28">
        <f t="shared" si="74"/>
        <v>58.226643508466495</v>
      </c>
      <c r="F191" s="28">
        <f t="shared" si="74"/>
        <v>60.134894264496666</v>
      </c>
      <c r="G191" s="28">
        <f t="shared" si="74"/>
        <v>62.112807975077871</v>
      </c>
      <c r="H191" s="28">
        <f t="shared" si="74"/>
        <v>63.068771524815716</v>
      </c>
      <c r="I191" s="28">
        <f t="shared" si="74"/>
        <v>63.535688323234112</v>
      </c>
      <c r="J191" s="28">
        <f t="shared" si="74"/>
        <v>67.548949440194377</v>
      </c>
      <c r="K191" s="28">
        <f t="shared" si="74"/>
        <v>67.936056727397045</v>
      </c>
      <c r="L191" s="28">
        <f t="shared" si="74"/>
        <v>68.127236061749187</v>
      </c>
      <c r="M191" s="28">
        <f t="shared" si="74"/>
        <v>68.241960432792496</v>
      </c>
      <c r="N191" s="28">
        <f t="shared" si="74"/>
        <v>68.601779009420483</v>
      </c>
      <c r="O191" s="28">
        <f t="shared" si="74"/>
        <v>68.859640028375694</v>
      </c>
      <c r="P191" s="28">
        <f t="shared" si="74"/>
        <v>68.958450275693991</v>
      </c>
      <c r="Q191" s="28">
        <f t="shared" si="74"/>
        <v>69.730732179454549</v>
      </c>
      <c r="R191" s="28">
        <f t="shared" si="74"/>
        <v>70.268289656248697</v>
      </c>
      <c r="S191" s="28">
        <f t="shared" si="74"/>
        <v>70.90353793736378</v>
      </c>
      <c r="T191" s="28">
        <f t="shared" si="74"/>
        <v>71.372318385932331</v>
      </c>
      <c r="U191" s="28">
        <f t="shared" si="74"/>
        <v>69.556790595596894</v>
      </c>
      <c r="V191" s="28">
        <f t="shared" si="74"/>
        <v>66.88349963471434</v>
      </c>
      <c r="W191" s="28">
        <f t="shared" si="74"/>
        <v>65.328166348828603</v>
      </c>
      <c r="X191" s="28">
        <f t="shared" si="74"/>
        <v>63.519352463056585</v>
      </c>
      <c r="Y191" s="28">
        <f t="shared" si="74"/>
        <v>68.045348106982843</v>
      </c>
      <c r="Z191" s="28">
        <f t="shared" si="74"/>
        <v>72.357480149883514</v>
      </c>
      <c r="AA191" s="28">
        <f t="shared" si="74"/>
        <v>68.997027738943544</v>
      </c>
      <c r="AB191" s="28">
        <f t="shared" si="74"/>
        <v>65.421884813861112</v>
      </c>
      <c r="AC191" s="28">
        <f t="shared" si="74"/>
        <v>66.326292064990056</v>
      </c>
      <c r="AD191" s="28">
        <f t="shared" si="74"/>
        <v>67.19960374096425</v>
      </c>
      <c r="AE191" s="28">
        <f t="shared" si="74"/>
        <v>68.148366900817365</v>
      </c>
    </row>
    <row r="192" spans="1:31" x14ac:dyDescent="0.2">
      <c r="A192" s="80" t="s">
        <v>392</v>
      </c>
      <c r="B192" s="4" t="s">
        <v>393</v>
      </c>
      <c r="C192" s="21">
        <f t="shared" ref="C192" si="75">+C193++C201+C202+C206</f>
        <v>52.506747033671402</v>
      </c>
      <c r="D192" s="21">
        <f t="shared" ref="D192:AE192" si="76">+D193++D201+D202+D206</f>
        <v>53.235259126046678</v>
      </c>
      <c r="E192" s="21">
        <f t="shared" si="76"/>
        <v>54.777260680818337</v>
      </c>
      <c r="F192" s="21">
        <f t="shared" si="76"/>
        <v>56.5981644971774</v>
      </c>
      <c r="G192" s="21">
        <f t="shared" si="76"/>
        <v>58.441563913341099</v>
      </c>
      <c r="H192" s="21">
        <f t="shared" si="76"/>
        <v>59.372096547609793</v>
      </c>
      <c r="I192" s="21">
        <f t="shared" si="76"/>
        <v>59.747197016141165</v>
      </c>
      <c r="J192" s="21">
        <f t="shared" si="76"/>
        <v>63.516265026421095</v>
      </c>
      <c r="K192" s="21">
        <f t="shared" si="76"/>
        <v>63.923274279956445</v>
      </c>
      <c r="L192" s="21">
        <f t="shared" si="76"/>
        <v>64.097465145608112</v>
      </c>
      <c r="M192" s="21">
        <f t="shared" si="76"/>
        <v>64.342771814517306</v>
      </c>
      <c r="N192" s="21">
        <f t="shared" si="76"/>
        <v>65.199737224538353</v>
      </c>
      <c r="O192" s="21">
        <f t="shared" si="76"/>
        <v>65.454910173095556</v>
      </c>
      <c r="P192" s="21">
        <f t="shared" si="76"/>
        <v>65.666586129828588</v>
      </c>
      <c r="Q192" s="21">
        <f t="shared" si="76"/>
        <v>66.287869653103144</v>
      </c>
      <c r="R192" s="21">
        <f t="shared" si="76"/>
        <v>66.793854958517514</v>
      </c>
      <c r="S192" s="21">
        <f t="shared" si="76"/>
        <v>67.427169392632379</v>
      </c>
      <c r="T192" s="21">
        <f t="shared" si="76"/>
        <v>67.92293177356143</v>
      </c>
      <c r="U192" s="21">
        <f t="shared" si="76"/>
        <v>66.139719875229389</v>
      </c>
      <c r="V192" s="21">
        <f t="shared" si="76"/>
        <v>63.548178928683178</v>
      </c>
      <c r="W192" s="21">
        <f t="shared" si="76"/>
        <v>61.979996739899754</v>
      </c>
      <c r="X192" s="21">
        <f t="shared" si="76"/>
        <v>60.142716188781833</v>
      </c>
      <c r="Y192" s="21">
        <f t="shared" si="76"/>
        <v>64.468198209653011</v>
      </c>
      <c r="Z192" s="21">
        <f t="shared" si="76"/>
        <v>68.761117815004809</v>
      </c>
      <c r="AA192" s="21">
        <f t="shared" si="76"/>
        <v>65.648098545887407</v>
      </c>
      <c r="AB192" s="21">
        <f t="shared" si="76"/>
        <v>62.202247342426702</v>
      </c>
      <c r="AC192" s="21">
        <f t="shared" si="76"/>
        <v>63.140871265058983</v>
      </c>
      <c r="AD192" s="21">
        <f t="shared" si="76"/>
        <v>64.074579512623856</v>
      </c>
      <c r="AE192" s="21">
        <f t="shared" si="76"/>
        <v>65.013978321770054</v>
      </c>
    </row>
    <row r="193" spans="1:31" x14ac:dyDescent="0.2">
      <c r="A193" s="80" t="s">
        <v>394</v>
      </c>
      <c r="B193" s="4" t="s">
        <v>395</v>
      </c>
      <c r="C193" s="21">
        <f t="shared" ref="C193" si="77">+C194+C195</f>
        <v>49.999340583529573</v>
      </c>
      <c r="D193" s="21">
        <f t="shared" ref="D193:AE193" si="78">+D194+D195</f>
        <v>50.782590454873393</v>
      </c>
      <c r="E193" s="21">
        <f t="shared" si="78"/>
        <v>52.362209202891059</v>
      </c>
      <c r="F193" s="21">
        <f t="shared" si="78"/>
        <v>54.177565953985891</v>
      </c>
      <c r="G193" s="21">
        <f t="shared" si="78"/>
        <v>56.017652666128846</v>
      </c>
      <c r="H193" s="21">
        <f t="shared" si="78"/>
        <v>57.018136120612553</v>
      </c>
      <c r="I193" s="21">
        <f t="shared" si="78"/>
        <v>57.640512361779713</v>
      </c>
      <c r="J193" s="21">
        <f t="shared" si="78"/>
        <v>61.368552026421092</v>
      </c>
      <c r="K193" s="21">
        <f t="shared" si="78"/>
        <v>61.757033542755941</v>
      </c>
      <c r="L193" s="21">
        <f t="shared" si="78"/>
        <v>61.909329468319868</v>
      </c>
      <c r="M193" s="21">
        <f t="shared" si="78"/>
        <v>62.145236849400987</v>
      </c>
      <c r="N193" s="21">
        <f t="shared" si="78"/>
        <v>62.961155897581477</v>
      </c>
      <c r="O193" s="21">
        <f t="shared" si="78"/>
        <v>63.196622679308888</v>
      </c>
      <c r="P193" s="21">
        <f t="shared" si="78"/>
        <v>63.404536587878226</v>
      </c>
      <c r="Q193" s="21">
        <f t="shared" si="78"/>
        <v>64.011034083290184</v>
      </c>
      <c r="R193" s="21">
        <f t="shared" si="78"/>
        <v>64.498132130555959</v>
      </c>
      <c r="S193" s="21">
        <f t="shared" si="78"/>
        <v>65.111165997607344</v>
      </c>
      <c r="T193" s="21">
        <f t="shared" si="78"/>
        <v>65.597571773561441</v>
      </c>
      <c r="U193" s="21">
        <f t="shared" si="78"/>
        <v>63.90728694547073</v>
      </c>
      <c r="V193" s="21">
        <f t="shared" si="78"/>
        <v>61.40879443592091</v>
      </c>
      <c r="W193" s="21">
        <f t="shared" si="78"/>
        <v>59.930034999974168</v>
      </c>
      <c r="X193" s="21">
        <f t="shared" si="78"/>
        <v>58.189573163553618</v>
      </c>
      <c r="Y193" s="21">
        <f t="shared" si="78"/>
        <v>62.603687604447529</v>
      </c>
      <c r="Z193" s="21">
        <f t="shared" si="78"/>
        <v>67.010490798971105</v>
      </c>
      <c r="AA193" s="21">
        <f t="shared" si="78"/>
        <v>64.042354898541689</v>
      </c>
      <c r="AB193" s="21">
        <f t="shared" si="78"/>
        <v>60.728676516929099</v>
      </c>
      <c r="AC193" s="21">
        <f t="shared" si="78"/>
        <v>61.661223132617152</v>
      </c>
      <c r="AD193" s="21">
        <f t="shared" si="78"/>
        <v>62.591743427749904</v>
      </c>
      <c r="AE193" s="21">
        <f t="shared" si="78"/>
        <v>63.522263722882641</v>
      </c>
    </row>
    <row r="194" spans="1:31" x14ac:dyDescent="0.2">
      <c r="A194" s="80" t="s">
        <v>396</v>
      </c>
      <c r="B194" s="4" t="s">
        <v>397</v>
      </c>
      <c r="C194" s="27">
        <v>14.957631490909128</v>
      </c>
      <c r="D194" s="27">
        <v>15.078735358504305</v>
      </c>
      <c r="E194" s="27">
        <v>15.654866115419926</v>
      </c>
      <c r="F194" s="27">
        <v>16.282890300172738</v>
      </c>
      <c r="G194" s="27">
        <v>16.906414846233574</v>
      </c>
      <c r="H194" s="27">
        <v>17.359698163131451</v>
      </c>
      <c r="I194" s="27">
        <v>17.673688812295108</v>
      </c>
      <c r="J194" s="27">
        <v>18.94484675887567</v>
      </c>
      <c r="K194" s="27">
        <v>18.884325871114363</v>
      </c>
      <c r="L194" s="27">
        <v>18.589387133960656</v>
      </c>
      <c r="M194" s="27">
        <v>18.379813162076903</v>
      </c>
      <c r="N194" s="27">
        <v>18.751989849791688</v>
      </c>
      <c r="O194" s="27">
        <v>18.545439062718682</v>
      </c>
      <c r="P194" s="27">
        <v>18.313046111509525</v>
      </c>
      <c r="Q194" s="27">
        <v>18.480933493230779</v>
      </c>
      <c r="R194" s="27">
        <v>18.531104330958652</v>
      </c>
      <c r="S194" s="27">
        <v>18.708880172770613</v>
      </c>
      <c r="T194" s="27">
        <v>18.761683510901562</v>
      </c>
      <c r="U194" s="27">
        <v>18.828070495948786</v>
      </c>
      <c r="V194" s="27">
        <v>18.111163048811406</v>
      </c>
      <c r="W194" s="27">
        <v>18.438958842010344</v>
      </c>
      <c r="X194" s="27">
        <v>18.530078333431074</v>
      </c>
      <c r="Y194" s="27">
        <v>20.125757524798882</v>
      </c>
      <c r="Z194" s="27">
        <v>21.70037902963384</v>
      </c>
      <c r="AA194" s="27">
        <v>20.332281001919441</v>
      </c>
      <c r="AB194" s="27">
        <v>18.60743732708454</v>
      </c>
      <c r="AC194" s="27">
        <v>20.08908989567071</v>
      </c>
      <c r="AD194" s="27">
        <v>21.700608467509394</v>
      </c>
      <c r="AE194" s="27">
        <v>23.312127039348077</v>
      </c>
    </row>
    <row r="195" spans="1:31" x14ac:dyDescent="0.2">
      <c r="A195" s="80" t="s">
        <v>398</v>
      </c>
      <c r="B195" s="4" t="s">
        <v>399</v>
      </c>
      <c r="C195" s="21">
        <f t="shared" ref="C195" si="79">+C196+C197+C198+C199+C200</f>
        <v>35.041709092620444</v>
      </c>
      <c r="D195" s="21">
        <f t="shared" ref="D195:AE195" si="80">+D196+D197+D198+D199+D200</f>
        <v>35.703855096369089</v>
      </c>
      <c r="E195" s="21">
        <f t="shared" si="80"/>
        <v>36.707343087471131</v>
      </c>
      <c r="F195" s="21">
        <f t="shared" si="80"/>
        <v>37.894675653813152</v>
      </c>
      <c r="G195" s="21">
        <f t="shared" si="80"/>
        <v>39.111237819895273</v>
      </c>
      <c r="H195" s="21">
        <f t="shared" si="80"/>
        <v>39.658437957481098</v>
      </c>
      <c r="I195" s="21">
        <f t="shared" si="80"/>
        <v>39.966823549484609</v>
      </c>
      <c r="J195" s="21">
        <f t="shared" si="80"/>
        <v>42.423705267545422</v>
      </c>
      <c r="K195" s="21">
        <f t="shared" si="80"/>
        <v>42.872707671641578</v>
      </c>
      <c r="L195" s="21">
        <f t="shared" si="80"/>
        <v>43.319942334359212</v>
      </c>
      <c r="M195" s="21">
        <f t="shared" si="80"/>
        <v>43.765423687324081</v>
      </c>
      <c r="N195" s="21">
        <f t="shared" si="80"/>
        <v>44.209166047789793</v>
      </c>
      <c r="O195" s="21">
        <f t="shared" si="80"/>
        <v>44.651183616590203</v>
      </c>
      <c r="P195" s="21">
        <f t="shared" si="80"/>
        <v>45.091490476368705</v>
      </c>
      <c r="Q195" s="21">
        <f t="shared" si="80"/>
        <v>45.530100590059405</v>
      </c>
      <c r="R195" s="21">
        <f t="shared" si="80"/>
        <v>45.967027799597304</v>
      </c>
      <c r="S195" s="21">
        <f t="shared" si="80"/>
        <v>46.402285824836724</v>
      </c>
      <c r="T195" s="21">
        <f t="shared" si="80"/>
        <v>46.835888262659878</v>
      </c>
      <c r="U195" s="21">
        <f t="shared" si="80"/>
        <v>45.079216449521944</v>
      </c>
      <c r="V195" s="21">
        <f t="shared" si="80"/>
        <v>43.297631387109504</v>
      </c>
      <c r="W195" s="21">
        <f t="shared" si="80"/>
        <v>41.491076157963825</v>
      </c>
      <c r="X195" s="21">
        <f t="shared" si="80"/>
        <v>39.659494830122547</v>
      </c>
      <c r="Y195" s="21">
        <f t="shared" si="80"/>
        <v>42.477930079648651</v>
      </c>
      <c r="Z195" s="21">
        <f t="shared" si="80"/>
        <v>45.310111769337261</v>
      </c>
      <c r="AA195" s="21">
        <f t="shared" si="80"/>
        <v>43.710073896622248</v>
      </c>
      <c r="AB195" s="21">
        <f t="shared" si="80"/>
        <v>42.121239189844559</v>
      </c>
      <c r="AC195" s="21">
        <f t="shared" si="80"/>
        <v>41.572133236946442</v>
      </c>
      <c r="AD195" s="21">
        <f t="shared" si="80"/>
        <v>40.891134960240507</v>
      </c>
      <c r="AE195" s="21">
        <f t="shared" si="80"/>
        <v>40.210136683534564</v>
      </c>
    </row>
    <row r="196" spans="1:31" x14ac:dyDescent="0.2">
      <c r="A196" s="80" t="s">
        <v>400</v>
      </c>
      <c r="B196" s="4" t="s">
        <v>401</v>
      </c>
      <c r="C196" s="27">
        <v>5.5141503940103274</v>
      </c>
      <c r="D196" s="27">
        <v>5.5207380601250842</v>
      </c>
      <c r="E196" s="27">
        <v>5.7433848204740476</v>
      </c>
      <c r="F196" s="27">
        <v>5.9461566836140198</v>
      </c>
      <c r="G196" s="27">
        <v>6.1354953277816229</v>
      </c>
      <c r="H196" s="27">
        <v>6.2307875375913353</v>
      </c>
      <c r="I196" s="27">
        <v>6.3603085910967483</v>
      </c>
      <c r="J196" s="27">
        <v>6.9071526342731326</v>
      </c>
      <c r="K196" s="27">
        <v>7.1097063474376361</v>
      </c>
      <c r="L196" s="27">
        <v>7.3099758349151731</v>
      </c>
      <c r="M196" s="27">
        <v>7.5079786671077615</v>
      </c>
      <c r="N196" s="27">
        <v>7.7037321928698574</v>
      </c>
      <c r="O196" s="27">
        <v>7.8972535427099446</v>
      </c>
      <c r="P196" s="27">
        <v>8.0885596319333306</v>
      </c>
      <c r="Q196" s="27">
        <v>8.2776671637272052</v>
      </c>
      <c r="R196" s="27">
        <v>8.4645926321893281</v>
      </c>
      <c r="S196" s="27">
        <v>8.6493523253011855</v>
      </c>
      <c r="T196" s="27">
        <v>8.8319623278471155</v>
      </c>
      <c r="U196" s="27">
        <v>8.6559262032299902</v>
      </c>
      <c r="V196" s="27">
        <v>8.4814713843479623</v>
      </c>
      <c r="W196" s="27">
        <v>8.3085856178293831</v>
      </c>
      <c r="X196" s="27">
        <v>8.1372567983197328</v>
      </c>
      <c r="Y196" s="27">
        <v>9.1121066174545469</v>
      </c>
      <c r="Z196" s="27">
        <v>10.076601495796888</v>
      </c>
      <c r="AA196" s="27">
        <v>9.1490177100481507</v>
      </c>
      <c r="AB196" s="27">
        <v>8.2307856423008623</v>
      </c>
      <c r="AC196" s="27">
        <v>8.9021203970532774</v>
      </c>
      <c r="AD196" s="27">
        <v>9.6162359902980921</v>
      </c>
      <c r="AE196" s="27">
        <v>10.330351583542905</v>
      </c>
    </row>
    <row r="197" spans="1:31" x14ac:dyDescent="0.2">
      <c r="A197" s="80" t="s">
        <v>402</v>
      </c>
      <c r="B197" s="4" t="s">
        <v>403</v>
      </c>
      <c r="C197" s="27">
        <v>8.8605683921178233</v>
      </c>
      <c r="D197" s="27">
        <v>9.3605483565024681</v>
      </c>
      <c r="E197" s="27">
        <v>9.4040660473358439</v>
      </c>
      <c r="F197" s="27">
        <v>9.7878032271741766</v>
      </c>
      <c r="G197" s="27">
        <v>10.45109892657468</v>
      </c>
      <c r="H197" s="27">
        <v>10.767450653619203</v>
      </c>
      <c r="I197" s="27">
        <v>10.801309603008114</v>
      </c>
      <c r="J197" s="27">
        <v>11.251566718092413</v>
      </c>
      <c r="K197" s="27">
        <v>11.364417267448168</v>
      </c>
      <c r="L197" s="27">
        <v>11.477765954296613</v>
      </c>
      <c r="M197" s="27">
        <v>11.591611396664364</v>
      </c>
      <c r="N197" s="27">
        <v>11.705952266189843</v>
      </c>
      <c r="O197" s="27">
        <v>11.820787285413873</v>
      </c>
      <c r="P197" s="27">
        <v>11.936115225246265</v>
      </c>
      <c r="Q197" s="27">
        <v>12.051934902594313</v>
      </c>
      <c r="R197" s="27">
        <v>12.168245178140648</v>
      </c>
      <c r="S197" s="27">
        <v>12.285044954258774</v>
      </c>
      <c r="T197" s="27">
        <v>12.402333173056107</v>
      </c>
      <c r="U197" s="27">
        <v>11.81264841678315</v>
      </c>
      <c r="V197" s="27">
        <v>11.212823042258654</v>
      </c>
      <c r="W197" s="27">
        <v>10.60283511385628</v>
      </c>
      <c r="X197" s="27">
        <v>9.9826630951737645</v>
      </c>
      <c r="Y197" s="27">
        <v>10.930771849859362</v>
      </c>
      <c r="Z197" s="27">
        <v>11.891791673756702</v>
      </c>
      <c r="AA197" s="27">
        <v>13.239398852220694</v>
      </c>
      <c r="AB197" s="27">
        <v>14.605373343856936</v>
      </c>
      <c r="AC197" s="27">
        <v>14.324044544538229</v>
      </c>
      <c r="AD197" s="27">
        <v>13.937594217738338</v>
      </c>
      <c r="AE197" s="27">
        <v>13.551143890938446</v>
      </c>
    </row>
    <row r="198" spans="1:31" x14ac:dyDescent="0.2">
      <c r="A198" s="80" t="s">
        <v>404</v>
      </c>
      <c r="B198" s="4" t="s">
        <v>405</v>
      </c>
      <c r="C198" s="27">
        <v>4.4819387797348291</v>
      </c>
      <c r="D198" s="27">
        <v>4.2405872449510191</v>
      </c>
      <c r="E198" s="27">
        <v>4.2757964013475345</v>
      </c>
      <c r="F198" s="27">
        <v>4.1641535081631549</v>
      </c>
      <c r="G198" s="27">
        <v>4.2242362983863782</v>
      </c>
      <c r="H198" s="27">
        <v>4.1137954251551108</v>
      </c>
      <c r="I198" s="27">
        <v>4.2108238412363148</v>
      </c>
      <c r="J198" s="27">
        <v>5.404754772924683</v>
      </c>
      <c r="K198" s="27">
        <v>5.27372920758497</v>
      </c>
      <c r="L198" s="27">
        <v>5.1423488616205972</v>
      </c>
      <c r="M198" s="27">
        <v>5.0106134752509099</v>
      </c>
      <c r="N198" s="27">
        <v>4.8785227904315214</v>
      </c>
      <c r="O198" s="27">
        <v>4.7460765508383629</v>
      </c>
      <c r="P198" s="27">
        <v>4.6132745018519223</v>
      </c>
      <c r="Q198" s="27">
        <v>4.4801163905417782</v>
      </c>
      <c r="R198" s="27">
        <v>4.3466019656513089</v>
      </c>
      <c r="S198" s="27">
        <v>4.2127309775826651</v>
      </c>
      <c r="T198" s="27">
        <v>4.0785031783819408</v>
      </c>
      <c r="U198" s="27">
        <v>3.472930268963105</v>
      </c>
      <c r="V198" s="27">
        <v>2.8657889423629959</v>
      </c>
      <c r="W198" s="27">
        <v>2.257078174037118</v>
      </c>
      <c r="X198" s="27">
        <v>1.6467969461161471</v>
      </c>
      <c r="Y198" s="27">
        <v>2.2591373429843644</v>
      </c>
      <c r="Z198" s="27">
        <v>2.8730424292912726</v>
      </c>
      <c r="AA198" s="27">
        <v>2.8674364534590824</v>
      </c>
      <c r="AB198" s="27">
        <v>2.8618082674600873</v>
      </c>
      <c r="AC198" s="27">
        <v>2.2840044752694064</v>
      </c>
      <c r="AD198" s="27">
        <v>1.7025432471895832</v>
      </c>
      <c r="AE198" s="27">
        <v>1.1210820191097601</v>
      </c>
    </row>
    <row r="199" spans="1:31" x14ac:dyDescent="0.2">
      <c r="A199" s="80" t="s">
        <v>406</v>
      </c>
      <c r="B199" s="4" t="s">
        <v>407</v>
      </c>
      <c r="C199" s="27">
        <v>9.8647494966123617</v>
      </c>
      <c r="D199" s="27">
        <v>10.022928695810755</v>
      </c>
      <c r="E199" s="27">
        <v>10.686192545693357</v>
      </c>
      <c r="F199" s="27">
        <v>10.925570811982301</v>
      </c>
      <c r="G199" s="27">
        <v>10.85843365706592</v>
      </c>
      <c r="H199" s="27">
        <v>11.113422235527768</v>
      </c>
      <c r="I199" s="27">
        <v>10.868108420197292</v>
      </c>
      <c r="J199" s="27">
        <v>11.015462228281901</v>
      </c>
      <c r="K199" s="27">
        <v>11.127475138693693</v>
      </c>
      <c r="L199" s="27">
        <v>11.239828810357857</v>
      </c>
      <c r="M199" s="27">
        <v>11.352521775490516</v>
      </c>
      <c r="N199" s="27">
        <v>11.465552618015817</v>
      </c>
      <c r="O199" s="27">
        <v>11.578919971042886</v>
      </c>
      <c r="P199" s="27">
        <v>11.692622514502295</v>
      </c>
      <c r="Q199" s="27">
        <v>11.806658972929997</v>
      </c>
      <c r="R199" s="27">
        <v>11.921028113387024</v>
      </c>
      <c r="S199" s="27">
        <v>12.035728743505089</v>
      </c>
      <c r="T199" s="27">
        <v>12.150759709648558</v>
      </c>
      <c r="U199" s="27">
        <v>11.345825768580914</v>
      </c>
      <c r="V199" s="27">
        <v>10.526016845829011</v>
      </c>
      <c r="W199" s="27">
        <v>9.6913113181545487</v>
      </c>
      <c r="X199" s="27">
        <v>8.8416879935740109</v>
      </c>
      <c r="Y199" s="27">
        <v>9.5144048315454306</v>
      </c>
      <c r="Z199" s="27">
        <v>10.19683187259607</v>
      </c>
      <c r="AA199" s="27">
        <v>9.245671541633719</v>
      </c>
      <c r="AB199" s="27">
        <v>8.2782463212120465</v>
      </c>
      <c r="AC199" s="27">
        <v>9.5834556830117883</v>
      </c>
      <c r="AD199" s="27">
        <v>10.823642968491075</v>
      </c>
      <c r="AE199" s="27">
        <v>12.063830253970361</v>
      </c>
    </row>
    <row r="200" spans="1:31" x14ac:dyDescent="0.2">
      <c r="A200" s="80" t="s">
        <v>408</v>
      </c>
      <c r="B200" s="4" t="s">
        <v>409</v>
      </c>
      <c r="C200" s="27">
        <v>6.3203020301450987</v>
      </c>
      <c r="D200" s="27">
        <v>6.5590527389797622</v>
      </c>
      <c r="E200" s="27">
        <v>6.5979032726203499</v>
      </c>
      <c r="F200" s="27">
        <v>7.0709914228795006</v>
      </c>
      <c r="G200" s="27">
        <v>7.4419736100866727</v>
      </c>
      <c r="H200" s="27">
        <v>7.4329821055876799</v>
      </c>
      <c r="I200" s="27">
        <v>7.7262730939461388</v>
      </c>
      <c r="J200" s="27">
        <v>7.8447689139732883</v>
      </c>
      <c r="K200" s="27">
        <v>7.9973797104771052</v>
      </c>
      <c r="L200" s="27">
        <v>8.1500228731689734</v>
      </c>
      <c r="M200" s="27">
        <v>8.3026983728105304</v>
      </c>
      <c r="N200" s="27">
        <v>8.4554061802827487</v>
      </c>
      <c r="O200" s="27">
        <v>8.608146266585134</v>
      </c>
      <c r="P200" s="27">
        <v>8.7609186028348898</v>
      </c>
      <c r="Q200" s="27">
        <v>8.9137231602661124</v>
      </c>
      <c r="R200" s="27">
        <v>9.0665599102289942</v>
      </c>
      <c r="S200" s="27">
        <v>9.219428824189011</v>
      </c>
      <c r="T200" s="27">
        <v>9.3723298737261569</v>
      </c>
      <c r="U200" s="27">
        <v>9.7918857919647877</v>
      </c>
      <c r="V200" s="27">
        <v>10.211531172310874</v>
      </c>
      <c r="W200" s="27">
        <v>10.631265934086491</v>
      </c>
      <c r="X200" s="27">
        <v>11.051089996938892</v>
      </c>
      <c r="Y200" s="27">
        <v>10.661509437804947</v>
      </c>
      <c r="Z200" s="27">
        <v>10.271844297896331</v>
      </c>
      <c r="AA200" s="27">
        <v>9.2085493392605962</v>
      </c>
      <c r="AB200" s="27">
        <v>8.1450256150146281</v>
      </c>
      <c r="AC200" s="27">
        <v>6.4785081370737423</v>
      </c>
      <c r="AD200" s="27">
        <v>4.811118536523419</v>
      </c>
      <c r="AE200" s="27">
        <v>3.1437289359730958</v>
      </c>
    </row>
    <row r="201" spans="1:31" x14ac:dyDescent="0.2">
      <c r="A201" s="80" t="s">
        <v>410</v>
      </c>
      <c r="B201" s="4" t="s">
        <v>411</v>
      </c>
      <c r="C201" s="27">
        <v>1.8386710558451125</v>
      </c>
      <c r="D201" s="27">
        <v>1.7956544875984344</v>
      </c>
      <c r="E201" s="27">
        <v>1.7727521480226571</v>
      </c>
      <c r="F201" s="27">
        <v>1.7805381775138871</v>
      </c>
      <c r="G201" s="27">
        <v>1.7714166888570926</v>
      </c>
      <c r="H201" s="27">
        <v>1.7296796643649748</v>
      </c>
      <c r="I201" s="27">
        <v>1.4686094614385981</v>
      </c>
      <c r="J201" s="27">
        <v>1.4210399999999999</v>
      </c>
      <c r="K201" s="27">
        <v>1.4401044999999999</v>
      </c>
      <c r="L201" s="27">
        <v>1.4591690000000002</v>
      </c>
      <c r="M201" s="27">
        <v>1.4782335000000004</v>
      </c>
      <c r="N201" s="27">
        <v>1.4972980000000002</v>
      </c>
      <c r="O201" s="27">
        <v>1.5163624999999998</v>
      </c>
      <c r="P201" s="27">
        <v>1.5354269999999999</v>
      </c>
      <c r="Q201" s="27">
        <v>1.5544915000000001</v>
      </c>
      <c r="R201" s="27">
        <v>1.573556</v>
      </c>
      <c r="S201" s="27">
        <v>1.5926205</v>
      </c>
      <c r="T201" s="27">
        <v>1.611685</v>
      </c>
      <c r="U201" s="27">
        <v>1.530260273948066</v>
      </c>
      <c r="V201" s="27">
        <v>1.4488355478961319</v>
      </c>
      <c r="W201" s="27">
        <v>1.3674108218441978</v>
      </c>
      <c r="X201" s="27">
        <v>1.281433173508971</v>
      </c>
      <c r="Y201" s="27">
        <v>1.1954555251737442</v>
      </c>
      <c r="Z201" s="27">
        <v>1.1094778768385176</v>
      </c>
      <c r="AA201" s="27">
        <v>0.98371577083397299</v>
      </c>
      <c r="AB201" s="27">
        <v>0.85795366482942848</v>
      </c>
      <c r="AC201" s="27">
        <v>0.87236712803604866</v>
      </c>
      <c r="AD201" s="27">
        <v>0.88678059124266884</v>
      </c>
      <c r="AE201" s="27">
        <v>0.90119405444928902</v>
      </c>
    </row>
    <row r="202" spans="1:31" x14ac:dyDescent="0.2">
      <c r="A202" s="80" t="s">
        <v>412</v>
      </c>
      <c r="B202" s="4" t="s">
        <v>413</v>
      </c>
      <c r="C202" s="21">
        <f t="shared" ref="C202" si="81">+C203+C204+C205</f>
        <v>0.11933518103382676</v>
      </c>
      <c r="D202" s="21">
        <f t="shared" ref="D202:AE202" si="82">+D203+D204+D205</f>
        <v>0.12326945916236597</v>
      </c>
      <c r="E202" s="21">
        <f t="shared" si="82"/>
        <v>0.1255272108665636</v>
      </c>
      <c r="F202" s="21">
        <f t="shared" si="82"/>
        <v>0.12733734970985056</v>
      </c>
      <c r="G202" s="21">
        <f t="shared" si="82"/>
        <v>0.13264429259394286</v>
      </c>
      <c r="H202" s="21">
        <f t="shared" si="82"/>
        <v>0.13241509697886145</v>
      </c>
      <c r="I202" s="21">
        <f t="shared" si="82"/>
        <v>0.13825260663993202</v>
      </c>
      <c r="J202" s="21">
        <f t="shared" si="82"/>
        <v>0.14651399999999998</v>
      </c>
      <c r="K202" s="21">
        <f t="shared" si="82"/>
        <v>0.14477968720050716</v>
      </c>
      <c r="L202" s="21">
        <f t="shared" si="82"/>
        <v>0.14641257728823948</v>
      </c>
      <c r="M202" s="21">
        <f t="shared" si="82"/>
        <v>0.13554981511631825</v>
      </c>
      <c r="N202" s="21">
        <f t="shared" si="82"/>
        <v>0.15633412695688176</v>
      </c>
      <c r="O202" s="21">
        <f t="shared" si="82"/>
        <v>0.15577824378666519</v>
      </c>
      <c r="P202" s="21">
        <f t="shared" si="82"/>
        <v>0.13927824195036315</v>
      </c>
      <c r="Q202" s="21">
        <f t="shared" si="82"/>
        <v>0.13380221981296411</v>
      </c>
      <c r="R202" s="21">
        <f t="shared" si="82"/>
        <v>0.13242742796155554</v>
      </c>
      <c r="S202" s="21">
        <f t="shared" si="82"/>
        <v>0.13244594502504636</v>
      </c>
      <c r="T202" s="21">
        <f t="shared" si="82"/>
        <v>0.1215405</v>
      </c>
      <c r="U202" s="21">
        <f t="shared" si="82"/>
        <v>0.11820595947794615</v>
      </c>
      <c r="V202" s="21">
        <f t="shared" si="82"/>
        <v>0.11475005220081866</v>
      </c>
      <c r="W202" s="21">
        <f t="shared" si="82"/>
        <v>0.11491982908341056</v>
      </c>
      <c r="X202" s="21">
        <f t="shared" si="82"/>
        <v>0.11880419275029609</v>
      </c>
      <c r="Y202" s="21">
        <f t="shared" si="82"/>
        <v>0.13087485109182237</v>
      </c>
      <c r="Z202" s="21">
        <f t="shared" si="82"/>
        <v>0.1176943402843012</v>
      </c>
      <c r="AA202" s="21">
        <f t="shared" si="82"/>
        <v>0.10950389300627145</v>
      </c>
      <c r="AB202" s="21">
        <f t="shared" si="82"/>
        <v>0.1140239925681213</v>
      </c>
      <c r="AC202" s="21">
        <f t="shared" si="82"/>
        <v>0.11323560697254609</v>
      </c>
      <c r="AD202" s="21">
        <f t="shared" si="82"/>
        <v>0.10946786686486239</v>
      </c>
      <c r="AE202" s="21">
        <f t="shared" si="82"/>
        <v>0.11139068833850067</v>
      </c>
    </row>
    <row r="203" spans="1:31" x14ac:dyDescent="0.2">
      <c r="A203" s="80" t="s">
        <v>414</v>
      </c>
      <c r="B203" s="4" t="s">
        <v>415</v>
      </c>
      <c r="C203" s="27">
        <v>1.5916795730317554E-2</v>
      </c>
      <c r="D203" s="27">
        <v>1.6441545437618572E-2</v>
      </c>
      <c r="E203" s="27">
        <v>1.6742681886854811E-2</v>
      </c>
      <c r="F203" s="27">
        <v>1.6984116223003717E-2</v>
      </c>
      <c r="G203" s="27">
        <v>1.7691950451826952E-2</v>
      </c>
      <c r="H203" s="27">
        <v>1.7661380591741001E-2</v>
      </c>
      <c r="I203" s="27">
        <v>1.8439981236111569E-2</v>
      </c>
      <c r="J203" s="27">
        <v>1.9541876833209043E-2</v>
      </c>
      <c r="K203" s="27">
        <v>1.9310556091723944E-2</v>
      </c>
      <c r="L203" s="27">
        <v>1.952834918300965E-2</v>
      </c>
      <c r="M203" s="27">
        <v>1.8079485863244118E-2</v>
      </c>
      <c r="N203" s="27">
        <v>2.0851674610062175E-2</v>
      </c>
      <c r="O203" s="27">
        <v>2.0777531521715489E-2</v>
      </c>
      <c r="P203" s="27">
        <v>1.8576779350368468E-2</v>
      </c>
      <c r="Q203" s="27">
        <v>1.7846393515943235E-2</v>
      </c>
      <c r="R203" s="27">
        <v>1.7663025284705775E-2</v>
      </c>
      <c r="S203" s="27">
        <v>1.7665495070351173E-2</v>
      </c>
      <c r="T203" s="27">
        <v>1.6210938758389259E-2</v>
      </c>
      <c r="U203" s="27">
        <v>1.5766181396107696E-2</v>
      </c>
      <c r="V203" s="27">
        <v>1.5305236268975706E-2</v>
      </c>
      <c r="W203" s="27">
        <v>1.5327880923607597E-2</v>
      </c>
      <c r="X203" s="27">
        <v>1.5845973094687969E-2</v>
      </c>
      <c r="Y203" s="27">
        <v>1.7455944282464251E-2</v>
      </c>
      <c r="Z203" s="27">
        <v>1.5697942188470777E-2</v>
      </c>
      <c r="AA203" s="27">
        <v>1.4605509302083472E-2</v>
      </c>
      <c r="AB203" s="27">
        <v>1.5208395230469235E-2</v>
      </c>
      <c r="AC203" s="27">
        <v>1.5103241223304002E-2</v>
      </c>
      <c r="AD203" s="27">
        <v>1.4600704174804224E-2</v>
      </c>
      <c r="AE203" s="27">
        <v>1.4857167996760413E-2</v>
      </c>
    </row>
    <row r="204" spans="1:31" x14ac:dyDescent="0.2">
      <c r="A204" s="80" t="s">
        <v>416</v>
      </c>
      <c r="B204" s="4" t="s">
        <v>417</v>
      </c>
      <c r="C204" s="27">
        <v>3.5595878011581431E-4</v>
      </c>
      <c r="D204" s="27">
        <v>3.6769413620392526E-4</v>
      </c>
      <c r="E204" s="27">
        <v>3.7442866776007028E-4</v>
      </c>
      <c r="F204" s="27">
        <v>3.7982803791156014E-4</v>
      </c>
      <c r="G204" s="27">
        <v>3.95657845172089E-4</v>
      </c>
      <c r="H204" s="27">
        <v>3.9497418934783421E-4</v>
      </c>
      <c r="I204" s="27">
        <v>4.123865969871201E-4</v>
      </c>
      <c r="J204" s="27">
        <v>4.3702908277404914E-4</v>
      </c>
      <c r="K204" s="27">
        <v>4.3185589023268345E-4</v>
      </c>
      <c r="L204" s="27">
        <v>4.367265541781937E-4</v>
      </c>
      <c r="M204" s="27">
        <v>4.04324579019592E-4</v>
      </c>
      <c r="N204" s="27">
        <v>4.6632103491985613E-4</v>
      </c>
      <c r="O204" s="27">
        <v>4.6466291957245395E-4</v>
      </c>
      <c r="P204" s="27">
        <v>4.1544591185790658E-4</v>
      </c>
      <c r="Q204" s="27">
        <v>3.9911176677990781E-4</v>
      </c>
      <c r="R204" s="27">
        <v>3.950109708025519E-4</v>
      </c>
      <c r="S204" s="27">
        <v>3.9506620439983995E-4</v>
      </c>
      <c r="T204" s="27">
        <v>3.6253691275167784E-4</v>
      </c>
      <c r="U204" s="27">
        <v>3.525904831556932E-4</v>
      </c>
      <c r="V204" s="27">
        <v>3.4228203490177078E-4</v>
      </c>
      <c r="W204" s="27">
        <v>3.427884536417913E-4</v>
      </c>
      <c r="X204" s="27">
        <v>3.5437492244681904E-4</v>
      </c>
      <c r="Y204" s="27">
        <v>3.9037986902855289E-4</v>
      </c>
      <c r="Z204" s="27">
        <v>3.5106440054974257E-4</v>
      </c>
      <c r="AA204" s="27">
        <v>3.2663353618574625E-4</v>
      </c>
      <c r="AB204" s="27">
        <v>3.401163089280277E-4</v>
      </c>
      <c r="AC204" s="27">
        <v>3.3776467404189728E-4</v>
      </c>
      <c r="AD204" s="27">
        <v>3.2652607565954471E-4</v>
      </c>
      <c r="AE204" s="27">
        <v>3.3226156103952472E-4</v>
      </c>
    </row>
    <row r="205" spans="1:31" x14ac:dyDescent="0.2">
      <c r="A205" s="80" t="s">
        <v>418</v>
      </c>
      <c r="B205" s="4" t="s">
        <v>419</v>
      </c>
      <c r="C205" s="27">
        <v>0.10306242652339338</v>
      </c>
      <c r="D205" s="27">
        <v>0.10646021958854347</v>
      </c>
      <c r="E205" s="27">
        <v>0.10841010031194871</v>
      </c>
      <c r="F205" s="27">
        <v>0.10997340544893527</v>
      </c>
      <c r="G205" s="27">
        <v>0.11455668429694382</v>
      </c>
      <c r="H205" s="27">
        <v>0.1143587421977726</v>
      </c>
      <c r="I205" s="27">
        <v>0.11940023880683333</v>
      </c>
      <c r="J205" s="27">
        <v>0.12653509408401689</v>
      </c>
      <c r="K205" s="27">
        <v>0.12503727521855051</v>
      </c>
      <c r="L205" s="27">
        <v>0.12644750155105164</v>
      </c>
      <c r="M205" s="27">
        <v>0.11706600467405454</v>
      </c>
      <c r="N205" s="27">
        <v>0.13501613131189974</v>
      </c>
      <c r="O205" s="27">
        <v>0.13453604934537725</v>
      </c>
      <c r="P205" s="27">
        <v>0.12028601668813678</v>
      </c>
      <c r="Q205" s="27">
        <v>0.11555671453024097</v>
      </c>
      <c r="R205" s="27">
        <v>0.11436939170604722</v>
      </c>
      <c r="S205" s="27">
        <v>0.11438538375029535</v>
      </c>
      <c r="T205" s="27">
        <v>0.10496702432885906</v>
      </c>
      <c r="U205" s="27">
        <v>0.10208718759868277</v>
      </c>
      <c r="V205" s="27">
        <v>9.9102533896941181E-2</v>
      </c>
      <c r="W205" s="27">
        <v>9.9249159706161175E-2</v>
      </c>
      <c r="X205" s="27">
        <v>0.10260384473316131</v>
      </c>
      <c r="Y205" s="27">
        <v>0.11302852694032957</v>
      </c>
      <c r="Z205" s="27">
        <v>0.10164533369528068</v>
      </c>
      <c r="AA205" s="27">
        <v>9.4571750168002233E-2</v>
      </c>
      <c r="AB205" s="27">
        <v>9.8475481028724041E-2</v>
      </c>
      <c r="AC205" s="27">
        <v>9.7794601075200188E-2</v>
      </c>
      <c r="AD205" s="27">
        <v>9.4540636614398613E-2</v>
      </c>
      <c r="AE205" s="27">
        <v>9.6201258780700738E-2</v>
      </c>
    </row>
    <row r="206" spans="1:31" x14ac:dyDescent="0.2">
      <c r="A206" s="80" t="s">
        <v>420</v>
      </c>
      <c r="B206" s="4" t="s">
        <v>421</v>
      </c>
      <c r="C206" s="21">
        <f t="shared" ref="C206" si="83">+C207+C208+C209+C210+C211+C212+C213</f>
        <v>0.54940021326289068</v>
      </c>
      <c r="D206" s="21">
        <f t="shared" ref="D206:AE206" si="84">+D207+D208+D209+D210+D211+D212+D213</f>
        <v>0.53374472441248799</v>
      </c>
      <c r="E206" s="21">
        <f t="shared" si="84"/>
        <v>0.51677211903805653</v>
      </c>
      <c r="F206" s="21">
        <f t="shared" si="84"/>
        <v>0.51272301596777237</v>
      </c>
      <c r="G206" s="21">
        <f t="shared" si="84"/>
        <v>0.5198502657612144</v>
      </c>
      <c r="H206" s="21">
        <f t="shared" si="84"/>
        <v>0.49186566565340561</v>
      </c>
      <c r="I206" s="21">
        <f t="shared" si="84"/>
        <v>0.49982258628292392</v>
      </c>
      <c r="J206" s="21">
        <f t="shared" si="84"/>
        <v>0.58015899999999998</v>
      </c>
      <c r="K206" s="21">
        <f t="shared" si="84"/>
        <v>0.58135654999999997</v>
      </c>
      <c r="L206" s="21">
        <f t="shared" si="84"/>
        <v>0.58255410000000007</v>
      </c>
      <c r="M206" s="21">
        <f t="shared" si="84"/>
        <v>0.58375164999999984</v>
      </c>
      <c r="N206" s="21">
        <f t="shared" si="84"/>
        <v>0.58494919999999995</v>
      </c>
      <c r="O206" s="21">
        <f t="shared" si="84"/>
        <v>0.58614674999999994</v>
      </c>
      <c r="P206" s="21">
        <f t="shared" si="84"/>
        <v>0.58734429999999993</v>
      </c>
      <c r="Q206" s="21">
        <f t="shared" si="84"/>
        <v>0.58854185000000003</v>
      </c>
      <c r="R206" s="21">
        <f t="shared" si="84"/>
        <v>0.58973940000000002</v>
      </c>
      <c r="S206" s="21">
        <f t="shared" si="84"/>
        <v>0.59093694999999991</v>
      </c>
      <c r="T206" s="21">
        <f t="shared" si="84"/>
        <v>0.5921344999999999</v>
      </c>
      <c r="U206" s="21">
        <f t="shared" si="84"/>
        <v>0.5839666963326593</v>
      </c>
      <c r="V206" s="21">
        <f t="shared" si="84"/>
        <v>0.57579889266531858</v>
      </c>
      <c r="W206" s="21">
        <f t="shared" si="84"/>
        <v>0.56763108899797776</v>
      </c>
      <c r="X206" s="21">
        <f t="shared" si="84"/>
        <v>0.55290565896894694</v>
      </c>
      <c r="Y206" s="21">
        <f t="shared" si="84"/>
        <v>0.53818022893991613</v>
      </c>
      <c r="Z206" s="21">
        <f t="shared" si="84"/>
        <v>0.5234547989108852</v>
      </c>
      <c r="AA206" s="21">
        <f t="shared" si="84"/>
        <v>0.51252398350546924</v>
      </c>
      <c r="AB206" s="21">
        <f t="shared" si="84"/>
        <v>0.50159316810005328</v>
      </c>
      <c r="AC206" s="21">
        <f t="shared" si="84"/>
        <v>0.49404539743324016</v>
      </c>
      <c r="AD206" s="21">
        <f t="shared" si="84"/>
        <v>0.48658762676642708</v>
      </c>
      <c r="AE206" s="21">
        <f t="shared" si="84"/>
        <v>0.47912985609961389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0.14278378026382463</v>
      </c>
      <c r="D208" s="27">
        <v>0.1334810973689925</v>
      </c>
      <c r="E208" s="27">
        <v>0.12417841447416043</v>
      </c>
      <c r="F208" s="27">
        <v>0.11487573157932834</v>
      </c>
      <c r="G208" s="27">
        <v>0.10557304868449625</v>
      </c>
      <c r="H208" s="27">
        <v>9.6270365789664178E-2</v>
      </c>
      <c r="I208" s="27">
        <v>8.6967682894832088E-2</v>
      </c>
      <c r="J208" s="27">
        <v>7.7664999999999998E-2</v>
      </c>
      <c r="K208" s="27">
        <v>7.5758499999999993E-2</v>
      </c>
      <c r="L208" s="27">
        <v>7.3852000000000001E-2</v>
      </c>
      <c r="M208" s="27">
        <v>7.1945500000000009E-2</v>
      </c>
      <c r="N208" s="27">
        <v>7.003899999999999E-2</v>
      </c>
      <c r="O208" s="27">
        <v>6.8132499999999999E-2</v>
      </c>
      <c r="P208" s="27">
        <v>6.6225999999999993E-2</v>
      </c>
      <c r="Q208" s="27">
        <v>6.4319500000000002E-2</v>
      </c>
      <c r="R208" s="27">
        <v>6.2412999999999996E-2</v>
      </c>
      <c r="S208" s="27">
        <v>6.0506499999999998E-2</v>
      </c>
      <c r="T208" s="27">
        <v>5.8599999999999999E-2</v>
      </c>
      <c r="U208" s="27">
        <v>5.9120908832659289E-2</v>
      </c>
      <c r="V208" s="27">
        <v>5.9641817665318578E-2</v>
      </c>
      <c r="W208" s="27">
        <v>6.0162726497977853E-2</v>
      </c>
      <c r="X208" s="27">
        <v>5.4126008968946988E-2</v>
      </c>
      <c r="Y208" s="27">
        <v>4.8089291439916124E-2</v>
      </c>
      <c r="Z208" s="27">
        <v>4.2052573910885259E-2</v>
      </c>
      <c r="AA208" s="27">
        <v>3.9810471005469299E-2</v>
      </c>
      <c r="AB208" s="27">
        <v>3.7568368100053338E-2</v>
      </c>
      <c r="AC208" s="27">
        <v>3.8607497433240205E-2</v>
      </c>
      <c r="AD208" s="27">
        <v>3.9646626766427072E-2</v>
      </c>
      <c r="AE208" s="27">
        <v>4.0685756099613932E-2</v>
      </c>
    </row>
    <row r="209" spans="1:31" x14ac:dyDescent="0.2">
      <c r="A209" s="80" t="s">
        <v>426</v>
      </c>
      <c r="B209" s="4" t="s">
        <v>427</v>
      </c>
      <c r="C209" s="27">
        <v>0.38883080974325213</v>
      </c>
      <c r="D209" s="27">
        <v>0.3813896642527978</v>
      </c>
      <c r="E209" s="27">
        <v>0.37263140223831465</v>
      </c>
      <c r="F209" s="27">
        <v>0.3767966425279789</v>
      </c>
      <c r="G209" s="27">
        <v>0.39213823568136935</v>
      </c>
      <c r="H209" s="27">
        <v>0.37236797893350881</v>
      </c>
      <c r="I209" s="27">
        <v>0.38853924292297559</v>
      </c>
      <c r="J209" s="27">
        <v>0.47708999999999996</v>
      </c>
      <c r="K209" s="27">
        <v>0.472194</v>
      </c>
      <c r="L209" s="27">
        <v>0.46729799999999999</v>
      </c>
      <c r="M209" s="27">
        <v>0.46240199999999998</v>
      </c>
      <c r="N209" s="27">
        <v>0.45750599999999997</v>
      </c>
      <c r="O209" s="27">
        <v>0.45260999999999996</v>
      </c>
      <c r="P209" s="27">
        <v>0.447714</v>
      </c>
      <c r="Q209" s="27">
        <v>0.44281799999999999</v>
      </c>
      <c r="R209" s="27">
        <v>0.43792199999999998</v>
      </c>
      <c r="S209" s="27">
        <v>0.43302599999999997</v>
      </c>
      <c r="T209" s="27">
        <v>0.42812999999999996</v>
      </c>
      <c r="U209" s="27">
        <v>0.423234</v>
      </c>
      <c r="V209" s="27">
        <v>0.41833799999999999</v>
      </c>
      <c r="W209" s="27">
        <v>0.41344199999999998</v>
      </c>
      <c r="X209" s="27">
        <v>0.40854599999999996</v>
      </c>
      <c r="Y209" s="27">
        <v>0.40365000000000001</v>
      </c>
      <c r="Z209" s="27">
        <v>0.398754</v>
      </c>
      <c r="AA209" s="27">
        <v>0.39385799999999999</v>
      </c>
      <c r="AB209" s="27">
        <v>0.38896199999999997</v>
      </c>
      <c r="AC209" s="27">
        <v>0.38406599999999996</v>
      </c>
      <c r="AD209" s="27">
        <v>0.37917000000000001</v>
      </c>
      <c r="AE209" s="27">
        <v>0.374274</v>
      </c>
    </row>
    <row r="210" spans="1:31" x14ac:dyDescent="0.2">
      <c r="A210" s="80" t="s">
        <v>428</v>
      </c>
      <c r="B210" s="4" t="s">
        <v>429</v>
      </c>
      <c r="C210" s="27">
        <v>1.5980232558139532E-3</v>
      </c>
      <c r="D210" s="27">
        <v>1.4411627906976744E-3</v>
      </c>
      <c r="E210" s="27">
        <v>1.2843023255813954E-3</v>
      </c>
      <c r="F210" s="27">
        <v>1.1274418604651163E-3</v>
      </c>
      <c r="G210" s="27">
        <v>9.7058139534883731E-4</v>
      </c>
      <c r="H210" s="27">
        <v>8.1372093023255828E-4</v>
      </c>
      <c r="I210" s="27">
        <v>6.5686046511627915E-4</v>
      </c>
      <c r="J210" s="27">
        <v>5.0000000000000001E-4</v>
      </c>
      <c r="K210" s="27">
        <v>5.7600000000000001E-4</v>
      </c>
      <c r="L210" s="27">
        <v>6.5200000000000002E-4</v>
      </c>
      <c r="M210" s="27">
        <v>7.2799999999999991E-4</v>
      </c>
      <c r="N210" s="27">
        <v>8.0399999999999981E-4</v>
      </c>
      <c r="O210" s="27">
        <v>8.7999999999999992E-4</v>
      </c>
      <c r="P210" s="27">
        <v>9.5599999999999993E-4</v>
      </c>
      <c r="Q210" s="27">
        <v>1.0319999999999999E-3</v>
      </c>
      <c r="R210" s="27">
        <v>1.108E-3</v>
      </c>
      <c r="S210" s="27">
        <v>1.1839999999999999E-3</v>
      </c>
      <c r="T210" s="27">
        <v>1.2599999999999998E-3</v>
      </c>
      <c r="U210" s="27">
        <v>1.3359999999999999E-3</v>
      </c>
      <c r="V210" s="27">
        <v>1.4119999999999998E-3</v>
      </c>
      <c r="W210" s="27">
        <v>1.4879999999999997E-3</v>
      </c>
      <c r="X210" s="27">
        <v>1.5639999999999996E-3</v>
      </c>
      <c r="Y210" s="27">
        <v>1.6399999999999997E-3</v>
      </c>
      <c r="Z210" s="27">
        <v>1.7159999999999994E-3</v>
      </c>
      <c r="AA210" s="27">
        <v>1.7919999999999995E-3</v>
      </c>
      <c r="AB210" s="27">
        <v>1.8679999999999994E-3</v>
      </c>
      <c r="AC210" s="27">
        <v>1.9439999999999995E-3</v>
      </c>
      <c r="AD210" s="27">
        <v>2.0199999999999997E-3</v>
      </c>
      <c r="AE210" s="27">
        <v>2.0959999999999993E-3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1.0296000000000001E-3</v>
      </c>
      <c r="D212" s="27">
        <v>1.1088000000000001E-3</v>
      </c>
      <c r="E212" s="27">
        <v>1.1880000000000003E-3</v>
      </c>
      <c r="F212" s="27">
        <v>1.2672000000000002E-3</v>
      </c>
      <c r="G212" s="27">
        <v>1.3464E-3</v>
      </c>
      <c r="H212" s="27">
        <v>1.4256000000000002E-3</v>
      </c>
      <c r="I212" s="27">
        <v>1.5048000000000001E-3</v>
      </c>
      <c r="J212" s="27">
        <v>1.5839999999999999E-3</v>
      </c>
      <c r="K212" s="27">
        <v>2.3695999999999999E-3</v>
      </c>
      <c r="L212" s="27">
        <v>3.1551999999999995E-3</v>
      </c>
      <c r="M212" s="27">
        <v>3.9407999999999995E-3</v>
      </c>
      <c r="N212" s="27">
        <v>4.7263999999999995E-3</v>
      </c>
      <c r="O212" s="27">
        <v>5.5119999999999995E-3</v>
      </c>
      <c r="P212" s="27">
        <v>6.2976000000000004E-3</v>
      </c>
      <c r="Q212" s="27">
        <v>7.0832000000000004E-3</v>
      </c>
      <c r="R212" s="27">
        <v>7.8688000000000004E-3</v>
      </c>
      <c r="S212" s="27">
        <v>8.6543999999999996E-3</v>
      </c>
      <c r="T212" s="27">
        <v>9.4399999999999987E-3</v>
      </c>
      <c r="U212" s="27">
        <v>1.02256E-2</v>
      </c>
      <c r="V212" s="27">
        <v>1.1011200000000001E-2</v>
      </c>
      <c r="W212" s="27">
        <v>1.1796800000000001E-2</v>
      </c>
      <c r="X212" s="27">
        <v>1.2582400000000001E-2</v>
      </c>
      <c r="Y212" s="27">
        <v>1.3368000000000001E-2</v>
      </c>
      <c r="Z212" s="27">
        <v>1.4153600000000002E-2</v>
      </c>
      <c r="AA212" s="27">
        <v>1.4939200000000001E-2</v>
      </c>
      <c r="AB212" s="27">
        <v>1.5724800000000001E-2</v>
      </c>
      <c r="AC212" s="27">
        <v>1.6510400000000001E-2</v>
      </c>
      <c r="AD212" s="27">
        <v>1.7295999999999999E-2</v>
      </c>
      <c r="AE212" s="27">
        <v>1.8081599999999996E-2</v>
      </c>
    </row>
    <row r="213" spans="1:31" x14ac:dyDescent="0.2">
      <c r="A213" s="80" t="s">
        <v>434</v>
      </c>
      <c r="B213" s="4" t="s">
        <v>184</v>
      </c>
      <c r="C213" s="21">
        <f t="shared" ref="C213" si="85">+C214+C215</f>
        <v>1.5157999999999996E-2</v>
      </c>
      <c r="D213" s="21">
        <f t="shared" ref="D213:AE213" si="86">+D214+D215</f>
        <v>1.6323999999999998E-2</v>
      </c>
      <c r="E213" s="21">
        <f t="shared" si="86"/>
        <v>1.7489999999999999E-2</v>
      </c>
      <c r="F213" s="21">
        <f t="shared" si="86"/>
        <v>1.8655999999999999E-2</v>
      </c>
      <c r="G213" s="21">
        <f t="shared" si="86"/>
        <v>1.9821999999999999E-2</v>
      </c>
      <c r="H213" s="21">
        <f t="shared" si="86"/>
        <v>2.0987999999999996E-2</v>
      </c>
      <c r="I213" s="21">
        <f t="shared" si="86"/>
        <v>2.2153999999999997E-2</v>
      </c>
      <c r="J213" s="21">
        <f t="shared" si="86"/>
        <v>2.332E-2</v>
      </c>
      <c r="K213" s="21">
        <f t="shared" si="86"/>
        <v>3.0458450000000001E-2</v>
      </c>
      <c r="L213" s="21">
        <f t="shared" si="86"/>
        <v>3.7596900000000003E-2</v>
      </c>
      <c r="M213" s="21">
        <f t="shared" si="86"/>
        <v>4.4735349999999993E-2</v>
      </c>
      <c r="N213" s="21">
        <f t="shared" si="86"/>
        <v>5.1873799999999998E-2</v>
      </c>
      <c r="O213" s="21">
        <f t="shared" si="86"/>
        <v>5.9012249999999995E-2</v>
      </c>
      <c r="P213" s="21">
        <f t="shared" si="86"/>
        <v>6.6150699999999993E-2</v>
      </c>
      <c r="Q213" s="21">
        <f t="shared" si="86"/>
        <v>7.3289149999999997E-2</v>
      </c>
      <c r="R213" s="21">
        <f t="shared" si="86"/>
        <v>8.0427599999999988E-2</v>
      </c>
      <c r="S213" s="21">
        <f t="shared" si="86"/>
        <v>8.7566050000000006E-2</v>
      </c>
      <c r="T213" s="21">
        <f t="shared" si="86"/>
        <v>9.4704499999999997E-2</v>
      </c>
      <c r="U213" s="21">
        <f t="shared" si="86"/>
        <v>9.0050187500000003E-2</v>
      </c>
      <c r="V213" s="21">
        <f t="shared" si="86"/>
        <v>8.5395874999999996E-2</v>
      </c>
      <c r="W213" s="21">
        <f t="shared" si="86"/>
        <v>8.0741562500000003E-2</v>
      </c>
      <c r="X213" s="21">
        <f t="shared" si="86"/>
        <v>7.6087249999999995E-2</v>
      </c>
      <c r="Y213" s="21">
        <f t="shared" si="86"/>
        <v>7.1432937500000002E-2</v>
      </c>
      <c r="Z213" s="21">
        <f t="shared" si="86"/>
        <v>6.6778625000000008E-2</v>
      </c>
      <c r="AA213" s="21">
        <f t="shared" si="86"/>
        <v>6.2124312499999994E-2</v>
      </c>
      <c r="AB213" s="21">
        <f t="shared" si="86"/>
        <v>5.747E-2</v>
      </c>
      <c r="AC213" s="21">
        <f t="shared" si="86"/>
        <v>5.2917499999999999E-2</v>
      </c>
      <c r="AD213" s="21">
        <f t="shared" si="86"/>
        <v>4.8454999999999998E-2</v>
      </c>
      <c r="AE213" s="21">
        <f t="shared" si="86"/>
        <v>4.3992499999999997E-2</v>
      </c>
    </row>
    <row r="214" spans="1:31" x14ac:dyDescent="0.2">
      <c r="A214" s="80" t="s">
        <v>435</v>
      </c>
      <c r="B214" s="4" t="s">
        <v>436</v>
      </c>
      <c r="C214" s="27">
        <v>1.5157999999999996E-2</v>
      </c>
      <c r="D214" s="27">
        <v>1.6323999999999998E-2</v>
      </c>
      <c r="E214" s="27">
        <v>1.7489999999999999E-2</v>
      </c>
      <c r="F214" s="27">
        <v>1.8655999999999999E-2</v>
      </c>
      <c r="G214" s="27">
        <v>1.9821999999999999E-2</v>
      </c>
      <c r="H214" s="27">
        <v>2.0987999999999996E-2</v>
      </c>
      <c r="I214" s="27">
        <v>2.2153999999999997E-2</v>
      </c>
      <c r="J214" s="27">
        <v>2.332E-2</v>
      </c>
      <c r="K214" s="27">
        <v>3.0296E-2</v>
      </c>
      <c r="L214" s="27">
        <v>3.7272E-2</v>
      </c>
      <c r="M214" s="27">
        <v>4.4247999999999996E-2</v>
      </c>
      <c r="N214" s="27">
        <v>5.1223999999999999E-2</v>
      </c>
      <c r="O214" s="27">
        <v>5.8199999999999995E-2</v>
      </c>
      <c r="P214" s="27">
        <v>6.5175999999999998E-2</v>
      </c>
      <c r="Q214" s="27">
        <v>7.2151999999999994E-2</v>
      </c>
      <c r="R214" s="27">
        <v>7.912799999999999E-2</v>
      </c>
      <c r="S214" s="27">
        <v>8.6104E-2</v>
      </c>
      <c r="T214" s="27">
        <v>9.3079999999999996E-2</v>
      </c>
      <c r="U214" s="27">
        <v>8.8617500000000002E-2</v>
      </c>
      <c r="V214" s="27">
        <v>8.4154999999999994E-2</v>
      </c>
      <c r="W214" s="27">
        <v>7.9692499999999999E-2</v>
      </c>
      <c r="X214" s="27">
        <v>7.5229999999999991E-2</v>
      </c>
      <c r="Y214" s="27">
        <v>7.0767499999999997E-2</v>
      </c>
      <c r="Z214" s="27">
        <v>6.6305000000000003E-2</v>
      </c>
      <c r="AA214" s="27">
        <v>6.1842499999999995E-2</v>
      </c>
      <c r="AB214" s="27">
        <v>5.738E-2</v>
      </c>
      <c r="AC214" s="27">
        <v>5.2917499999999999E-2</v>
      </c>
      <c r="AD214" s="27">
        <v>4.8454999999999998E-2</v>
      </c>
      <c r="AE214" s="27">
        <v>4.3992499999999997E-2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1.6245000000000002E-4</v>
      </c>
      <c r="L215" s="27">
        <v>3.2490000000000004E-4</v>
      </c>
      <c r="M215" s="27">
        <v>4.8735E-4</v>
      </c>
      <c r="N215" s="27">
        <v>6.4980000000000007E-4</v>
      </c>
      <c r="O215" s="27">
        <v>8.1224999999999993E-4</v>
      </c>
      <c r="P215" s="27">
        <v>9.7469999999999989E-4</v>
      </c>
      <c r="Q215" s="27">
        <v>1.1371499999999997E-3</v>
      </c>
      <c r="R215" s="27">
        <v>1.2995999999999999E-3</v>
      </c>
      <c r="S215" s="27">
        <v>1.4620500000000001E-3</v>
      </c>
      <c r="T215" s="27">
        <v>1.6244999999999999E-3</v>
      </c>
      <c r="U215" s="27">
        <v>1.4326874999999999E-3</v>
      </c>
      <c r="V215" s="27">
        <v>1.240875E-3</v>
      </c>
      <c r="W215" s="27">
        <v>1.0490624999999999E-3</v>
      </c>
      <c r="X215" s="27">
        <v>8.5724999999999994E-4</v>
      </c>
      <c r="Y215" s="27">
        <v>6.6543750000000001E-4</v>
      </c>
      <c r="Z215" s="27">
        <v>4.7362499999999998E-4</v>
      </c>
      <c r="AA215" s="27">
        <v>2.818125E-4</v>
      </c>
      <c r="AB215" s="27">
        <v>8.9999999999999992E-5</v>
      </c>
      <c r="AC215" s="27">
        <v>0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7">+C217+C225+C226+C230+C240</f>
        <v>3.2330809046256785</v>
      </c>
      <c r="D216" s="21">
        <f t="shared" ref="D216:AE216" si="88">+D217+D225+D226+D230+D240</f>
        <v>3.3085982396321389</v>
      </c>
      <c r="E216" s="21">
        <f t="shared" si="88"/>
        <v>3.384379382700434</v>
      </c>
      <c r="F216" s="21">
        <f t="shared" si="88"/>
        <v>3.4834877549963479</v>
      </c>
      <c r="G216" s="21">
        <f t="shared" si="88"/>
        <v>3.6209139580390053</v>
      </c>
      <c r="H216" s="21">
        <f t="shared" si="88"/>
        <v>3.6485629347083961</v>
      </c>
      <c r="I216" s="21">
        <f t="shared" si="88"/>
        <v>3.7497400499218392</v>
      </c>
      <c r="J216" s="21">
        <f t="shared" si="88"/>
        <v>3.9718803632887099</v>
      </c>
      <c r="K216" s="21">
        <f t="shared" si="88"/>
        <v>3.9637373074258373</v>
      </c>
      <c r="L216" s="21">
        <f t="shared" si="88"/>
        <v>3.9842138519814525</v>
      </c>
      <c r="M216" s="21">
        <f t="shared" si="88"/>
        <v>3.8576405251500243</v>
      </c>
      <c r="N216" s="21">
        <f t="shared" si="88"/>
        <v>3.3527463201672565</v>
      </c>
      <c r="O216" s="21">
        <f t="shared" si="88"/>
        <v>3.3538722363596065</v>
      </c>
      <c r="P216" s="21">
        <f t="shared" si="88"/>
        <v>3.2411716950312868</v>
      </c>
      <c r="Q216" s="21">
        <f t="shared" si="88"/>
        <v>3.392783333062066</v>
      </c>
      <c r="R216" s="21">
        <f t="shared" si="88"/>
        <v>3.4238237154906295</v>
      </c>
      <c r="S216" s="21">
        <f t="shared" si="88"/>
        <v>3.4316022686287844</v>
      </c>
      <c r="T216" s="21">
        <f t="shared" si="88"/>
        <v>3.4184195800854864</v>
      </c>
      <c r="U216" s="21">
        <f t="shared" si="88"/>
        <v>3.3799805188074661</v>
      </c>
      <c r="V216" s="21">
        <f t="shared" si="88"/>
        <v>3.2999018814078318</v>
      </c>
      <c r="W216" s="21">
        <f t="shared" si="88"/>
        <v>3.30500240745722</v>
      </c>
      <c r="X216" s="21">
        <f t="shared" si="88"/>
        <v>3.3305559596521102</v>
      </c>
      <c r="Y216" s="21">
        <f t="shared" si="88"/>
        <v>3.5487385896184591</v>
      </c>
      <c r="Z216" s="21">
        <f t="shared" si="88"/>
        <v>3.5434532194049355</v>
      </c>
      <c r="AA216" s="21">
        <f t="shared" si="88"/>
        <v>3.3153231412186717</v>
      </c>
      <c r="AB216" s="21">
        <f t="shared" si="88"/>
        <v>3.1825737209500953</v>
      </c>
      <c r="AC216" s="21">
        <f t="shared" si="88"/>
        <v>3.1647153105102439</v>
      </c>
      <c r="AD216" s="21">
        <f t="shared" si="88"/>
        <v>3.1239426621149895</v>
      </c>
      <c r="AE216" s="21">
        <f t="shared" si="88"/>
        <v>3.1335252992723008</v>
      </c>
    </row>
    <row r="217" spans="1:31" x14ac:dyDescent="0.2">
      <c r="A217" s="80" t="s">
        <v>441</v>
      </c>
      <c r="B217" s="4" t="s">
        <v>395</v>
      </c>
      <c r="C217" s="21">
        <f>+C218+C219</f>
        <v>1.6784187101806671</v>
      </c>
      <c r="D217" s="21">
        <f t="shared" ref="D217:AE217" si="89">+D218+D219</f>
        <v>1.70837542099821</v>
      </c>
      <c r="E217" s="21">
        <f t="shared" si="89"/>
        <v>1.7584249260120464</v>
      </c>
      <c r="F217" s="21">
        <f t="shared" si="89"/>
        <v>1.83512670912934</v>
      </c>
      <c r="G217" s="21">
        <f t="shared" si="89"/>
        <v>1.9072687840981426</v>
      </c>
      <c r="H217" s="21">
        <f t="shared" si="89"/>
        <v>1.9408857607832244</v>
      </c>
      <c r="I217" s="21">
        <f t="shared" si="89"/>
        <v>1.9778333919251039</v>
      </c>
      <c r="J217" s="21">
        <f t="shared" si="89"/>
        <v>2.0933774048290297</v>
      </c>
      <c r="K217" s="21">
        <f t="shared" si="89"/>
        <v>2.1059869704580754</v>
      </c>
      <c r="L217" s="21">
        <f t="shared" si="89"/>
        <v>2.1064198797997835</v>
      </c>
      <c r="M217" s="21">
        <f t="shared" si="89"/>
        <v>2.1111973701723872</v>
      </c>
      <c r="N217" s="21">
        <f t="shared" si="89"/>
        <v>2.1458986614058566</v>
      </c>
      <c r="O217" s="21">
        <f t="shared" si="89"/>
        <v>2.1506846334843761</v>
      </c>
      <c r="P217" s="21">
        <f t="shared" si="89"/>
        <v>2.1540786817378867</v>
      </c>
      <c r="Q217" s="21">
        <f t="shared" si="89"/>
        <v>2.1780028183338178</v>
      </c>
      <c r="R217" s="21">
        <f t="shared" si="89"/>
        <v>2.1957887145676755</v>
      </c>
      <c r="S217" s="21">
        <f t="shared" si="89"/>
        <v>2.2200500893138209</v>
      </c>
      <c r="T217" s="21">
        <f t="shared" si="89"/>
        <v>2.2378104368827949</v>
      </c>
      <c r="U217" s="21">
        <f t="shared" si="89"/>
        <v>2.2322085798685825</v>
      </c>
      <c r="V217" s="21">
        <f t="shared" si="89"/>
        <v>2.1860402475277541</v>
      </c>
      <c r="W217" s="21">
        <f t="shared" si="89"/>
        <v>2.1929934978606744</v>
      </c>
      <c r="X217" s="21">
        <f t="shared" si="89"/>
        <v>2.1873856582539721</v>
      </c>
      <c r="Y217" s="21">
        <f t="shared" si="89"/>
        <v>2.3020669541021448</v>
      </c>
      <c r="Z217" s="21">
        <f t="shared" si="89"/>
        <v>2.4159864464624441</v>
      </c>
      <c r="AA217" s="21">
        <f t="shared" si="89"/>
        <v>2.2646888389950934</v>
      </c>
      <c r="AB217" s="21">
        <f t="shared" si="89"/>
        <v>2.0951523432444108</v>
      </c>
      <c r="AC217" s="21">
        <f t="shared" si="89"/>
        <v>2.08307504830307</v>
      </c>
      <c r="AD217" s="21">
        <f t="shared" si="89"/>
        <v>2.0746578549047423</v>
      </c>
      <c r="AE217" s="21">
        <f t="shared" si="89"/>
        <v>2.0662406615064142</v>
      </c>
    </row>
    <row r="218" spans="1:31" x14ac:dyDescent="0.2">
      <c r="A218" s="80" t="s">
        <v>442</v>
      </c>
      <c r="B218" s="4" t="s">
        <v>397</v>
      </c>
      <c r="C218" s="27">
        <v>0.78291738318376569</v>
      </c>
      <c r="D218" s="27">
        <v>0.79023242378449399</v>
      </c>
      <c r="E218" s="27">
        <v>0.82150584926499703</v>
      </c>
      <c r="F218" s="27">
        <v>0.8555146164000782</v>
      </c>
      <c r="G218" s="27">
        <v>0.88933157501024462</v>
      </c>
      <c r="H218" s="27">
        <v>0.91416490380131488</v>
      </c>
      <c r="I218" s="27">
        <v>0.93191323107150659</v>
      </c>
      <c r="J218" s="27">
        <v>1.0004716520480681</v>
      </c>
      <c r="K218" s="27">
        <v>0.99834355137082764</v>
      </c>
      <c r="L218" s="27">
        <v>0.98407574368600892</v>
      </c>
      <c r="M218" s="27">
        <v>0.97418882784224314</v>
      </c>
      <c r="N218" s="27">
        <v>0.99426139120502521</v>
      </c>
      <c r="O218" s="27">
        <v>0.98445368726940574</v>
      </c>
      <c r="P218" s="27">
        <v>0.97328849081815982</v>
      </c>
      <c r="Q218" s="27">
        <v>0.98268719937694038</v>
      </c>
      <c r="R218" s="27">
        <v>0.98598087546546809</v>
      </c>
      <c r="S218" s="27">
        <v>0.99578263500640607</v>
      </c>
      <c r="T218" s="27">
        <v>0.99911537513857229</v>
      </c>
      <c r="U218" s="27">
        <v>1.0028293919301285</v>
      </c>
      <c r="V218" s="27">
        <v>0.96633749229493882</v>
      </c>
      <c r="W218" s="27">
        <v>0.98332901695572972</v>
      </c>
      <c r="X218" s="27">
        <v>0.98812255630187595</v>
      </c>
      <c r="Y218" s="27">
        <v>1.0756416316591986</v>
      </c>
      <c r="Z218" s="27">
        <v>1.162308254001438</v>
      </c>
      <c r="AA218" s="27">
        <v>1.0885448426403332</v>
      </c>
      <c r="AB218" s="27">
        <v>0.99636835426411396</v>
      </c>
      <c r="AC218" s="27">
        <v>1.0768380994943836</v>
      </c>
      <c r="AD218" s="27">
        <v>1.1632205391773602</v>
      </c>
      <c r="AE218" s="27">
        <v>1.2496029788603367</v>
      </c>
    </row>
    <row r="219" spans="1:31" x14ac:dyDescent="0.2">
      <c r="A219" s="80" t="s">
        <v>443</v>
      </c>
      <c r="B219" s="4" t="s">
        <v>399</v>
      </c>
      <c r="C219" s="21">
        <f t="shared" ref="C219" si="90">+C220+C221+C222+C223+C224</f>
        <v>0.89550132699690144</v>
      </c>
      <c r="D219" s="21">
        <f t="shared" ref="D219:AE219" si="91">+D220+D221+D222+D223+D224</f>
        <v>0.91814299721371606</v>
      </c>
      <c r="E219" s="21">
        <f t="shared" si="91"/>
        <v>0.93691907674704944</v>
      </c>
      <c r="F219" s="21">
        <f t="shared" si="91"/>
        <v>0.97961209272926186</v>
      </c>
      <c r="G219" s="21">
        <f t="shared" si="91"/>
        <v>1.017937209087898</v>
      </c>
      <c r="H219" s="21">
        <f t="shared" si="91"/>
        <v>1.0267208569819095</v>
      </c>
      <c r="I219" s="21">
        <f t="shared" si="91"/>
        <v>1.0459201608535973</v>
      </c>
      <c r="J219" s="21">
        <f t="shared" si="91"/>
        <v>1.0929057527809616</v>
      </c>
      <c r="K219" s="21">
        <f t="shared" si="91"/>
        <v>1.1076434190872479</v>
      </c>
      <c r="L219" s="21">
        <f t="shared" si="91"/>
        <v>1.1223441361137745</v>
      </c>
      <c r="M219" s="21">
        <f t="shared" si="91"/>
        <v>1.1370085423301439</v>
      </c>
      <c r="N219" s="21">
        <f t="shared" si="91"/>
        <v>1.1516372702008315</v>
      </c>
      <c r="O219" s="21">
        <f t="shared" si="91"/>
        <v>1.1662309462149705</v>
      </c>
      <c r="P219" s="21">
        <f t="shared" si="91"/>
        <v>1.1807901909197271</v>
      </c>
      <c r="Q219" s="21">
        <f t="shared" si="91"/>
        <v>1.1953156189568772</v>
      </c>
      <c r="R219" s="21">
        <f t="shared" si="91"/>
        <v>1.2098078391022073</v>
      </c>
      <c r="S219" s="21">
        <f t="shared" si="91"/>
        <v>1.224267454307415</v>
      </c>
      <c r="T219" s="21">
        <f t="shared" si="91"/>
        <v>1.2386950617442227</v>
      </c>
      <c r="U219" s="21">
        <f t="shared" si="91"/>
        <v>1.2293791879384539</v>
      </c>
      <c r="V219" s="21">
        <f t="shared" si="91"/>
        <v>1.219702755232815</v>
      </c>
      <c r="W219" s="21">
        <f t="shared" si="91"/>
        <v>1.2096644809049448</v>
      </c>
      <c r="X219" s="21">
        <f t="shared" si="91"/>
        <v>1.1992631019520963</v>
      </c>
      <c r="Y219" s="21">
        <f t="shared" si="91"/>
        <v>1.2264253224429464</v>
      </c>
      <c r="Z219" s="21">
        <f t="shared" si="91"/>
        <v>1.2536781924610063</v>
      </c>
      <c r="AA219" s="21">
        <f t="shared" si="91"/>
        <v>1.17614399635476</v>
      </c>
      <c r="AB219" s="21">
        <f t="shared" si="91"/>
        <v>1.0987839889802968</v>
      </c>
      <c r="AC219" s="21">
        <f t="shared" si="91"/>
        <v>1.0062369488086866</v>
      </c>
      <c r="AD219" s="21">
        <f t="shared" si="91"/>
        <v>0.91143731572738207</v>
      </c>
      <c r="AE219" s="21">
        <f t="shared" si="91"/>
        <v>0.8166376826460775</v>
      </c>
    </row>
    <row r="220" spans="1:31" x14ac:dyDescent="0.2">
      <c r="A220" s="80" t="s">
        <v>444</v>
      </c>
      <c r="B220" s="4" t="s">
        <v>401</v>
      </c>
      <c r="C220" s="27">
        <v>9.1164240247955095E-2</v>
      </c>
      <c r="D220" s="27">
        <v>9.0929329613221713E-2</v>
      </c>
      <c r="E220" s="27">
        <v>9.4238744446752065E-2</v>
      </c>
      <c r="F220" s="27">
        <v>9.7195553098059773E-2</v>
      </c>
      <c r="G220" s="27">
        <v>9.9908363044819051E-2</v>
      </c>
      <c r="H220" s="27">
        <v>0.10107202579636131</v>
      </c>
      <c r="I220" s="27">
        <v>0.10277692689781533</v>
      </c>
      <c r="J220" s="27">
        <v>0.11118327316553475</v>
      </c>
      <c r="K220" s="27">
        <v>0.11400096461114727</v>
      </c>
      <c r="L220" s="27">
        <v>0.1167569423091077</v>
      </c>
      <c r="M220" s="27">
        <v>0.11945191257863408</v>
      </c>
      <c r="N220" s="27">
        <v>0.12208657385089075</v>
      </c>
      <c r="O220" s="27">
        <v>0.12466161678851523</v>
      </c>
      <c r="P220" s="27">
        <v>0.12717772440302375</v>
      </c>
      <c r="Q220" s="27">
        <v>0.12963557217013907</v>
      </c>
      <c r="R220" s="27">
        <v>0.13203582814308529</v>
      </c>
      <c r="S220" s="27">
        <v>0.13437915306388912</v>
      </c>
      <c r="T220" s="27">
        <v>0.13666620047273301</v>
      </c>
      <c r="U220" s="27">
        <v>0.13340313142991753</v>
      </c>
      <c r="V220" s="27">
        <v>0.13018626114202053</v>
      </c>
      <c r="W220" s="27">
        <v>0.12701510684528913</v>
      </c>
      <c r="X220" s="27">
        <v>0.12388919108200591</v>
      </c>
      <c r="Y220" s="27">
        <v>0.13816372646075561</v>
      </c>
      <c r="Z220" s="27">
        <v>0.1521604740426325</v>
      </c>
      <c r="AA220" s="27">
        <v>0.13758382311075268</v>
      </c>
      <c r="AB220" s="27">
        <v>0.12326275880117483</v>
      </c>
      <c r="AC220" s="27">
        <v>0.13276213643831206</v>
      </c>
      <c r="AD220" s="27">
        <v>0.14341212852946336</v>
      </c>
      <c r="AE220" s="27">
        <v>0.15406212062061467</v>
      </c>
    </row>
    <row r="221" spans="1:31" x14ac:dyDescent="0.2">
      <c r="A221" s="80" t="s">
        <v>445</v>
      </c>
      <c r="B221" s="4" t="s">
        <v>403</v>
      </c>
      <c r="C221" s="27">
        <v>0.15079836035199573</v>
      </c>
      <c r="D221" s="27">
        <v>0.15930753893980776</v>
      </c>
      <c r="E221" s="27">
        <v>0.16004816822379547</v>
      </c>
      <c r="F221" s="27">
        <v>0.16657900631057068</v>
      </c>
      <c r="G221" s="27">
        <v>0.17786766178634181</v>
      </c>
      <c r="H221" s="27">
        <v>0.18325166421391453</v>
      </c>
      <c r="I221" s="27">
        <v>0.18382791099912427</v>
      </c>
      <c r="J221" s="27">
        <v>0.19149085446807063</v>
      </c>
      <c r="K221" s="27">
        <v>0.19341146238559534</v>
      </c>
      <c r="L221" s="27">
        <v>0.19534054812460983</v>
      </c>
      <c r="M221" s="27">
        <v>0.19727808816525513</v>
      </c>
      <c r="N221" s="27">
        <v>0.19922405990009348</v>
      </c>
      <c r="O221" s="27">
        <v>0.20117844158799722</v>
      </c>
      <c r="P221" s="27">
        <v>0.20314121231103222</v>
      </c>
      <c r="Q221" s="27">
        <v>0.20511235193409755</v>
      </c>
      <c r="R221" s="27">
        <v>0.20709184106710599</v>
      </c>
      <c r="S221" s="27">
        <v>0.20907966102950953</v>
      </c>
      <c r="T221" s="27">
        <v>0.21107579381699276</v>
      </c>
      <c r="U221" s="27">
        <v>0.2010399258641386</v>
      </c>
      <c r="V221" s="27">
        <v>0.19083147433226161</v>
      </c>
      <c r="W221" s="27">
        <v>0.18045006589807852</v>
      </c>
      <c r="X221" s="27">
        <v>0.16989533403271589</v>
      </c>
      <c r="Y221" s="27">
        <v>0.18603123404666388</v>
      </c>
      <c r="Z221" s="27">
        <v>0.20238686805298789</v>
      </c>
      <c r="AA221" s="27">
        <v>0.22532184738137123</v>
      </c>
      <c r="AB221" s="27">
        <v>0.24856942073170374</v>
      </c>
      <c r="AC221" s="27">
        <v>0.24378147488222562</v>
      </c>
      <c r="AD221" s="27">
        <v>0.23720446164109341</v>
      </c>
      <c r="AE221" s="27">
        <v>0.23062744839996122</v>
      </c>
    </row>
    <row r="222" spans="1:31" x14ac:dyDescent="0.2">
      <c r="A222" s="80" t="s">
        <v>446</v>
      </c>
      <c r="B222" s="4" t="s">
        <v>405</v>
      </c>
      <c r="C222" s="27">
        <v>7.6278291557827768E-2</v>
      </c>
      <c r="D222" s="27">
        <v>7.2170720338557814E-2</v>
      </c>
      <c r="E222" s="27">
        <v>7.2769946349689862E-2</v>
      </c>
      <c r="F222" s="27">
        <v>7.0869891579824998E-2</v>
      </c>
      <c r="G222" s="27">
        <v>7.1892442938843351E-2</v>
      </c>
      <c r="H222" s="27">
        <v>7.0012845393618933E-2</v>
      </c>
      <c r="I222" s="27">
        <v>7.1664175805515831E-2</v>
      </c>
      <c r="J222" s="27">
        <v>9.1983733073681476E-2</v>
      </c>
      <c r="K222" s="27">
        <v>8.9753803847583705E-2</v>
      </c>
      <c r="L222" s="27">
        <v>8.7517836596145301E-2</v>
      </c>
      <c r="M222" s="27">
        <v>8.5275826898149235E-2</v>
      </c>
      <c r="N222" s="27">
        <v>8.3027770361927974E-2</v>
      </c>
      <c r="O222" s="27">
        <v>8.0773662625092141E-2</v>
      </c>
      <c r="P222" s="27">
        <v>7.8513499354262314E-2</v>
      </c>
      <c r="Q222" s="27">
        <v>7.6247276244805692E-2</v>
      </c>
      <c r="R222" s="27">
        <v>7.3974989020576004E-2</v>
      </c>
      <c r="S222" s="27">
        <v>7.1696633433657758E-2</v>
      </c>
      <c r="T222" s="27">
        <v>6.9412205264113624E-2</v>
      </c>
      <c r="U222" s="27">
        <v>5.9105936210856976E-2</v>
      </c>
      <c r="V222" s="27">
        <v>4.877297420418953E-2</v>
      </c>
      <c r="W222" s="27">
        <v>3.8413301807348393E-2</v>
      </c>
      <c r="X222" s="27">
        <v>2.8026901697175744E-2</v>
      </c>
      <c r="Y222" s="27">
        <v>3.8448346884276959E-2</v>
      </c>
      <c r="Z222" s="27">
        <v>4.8896421582192033E-2</v>
      </c>
      <c r="AA222" s="27">
        <v>4.8801013260033006E-2</v>
      </c>
      <c r="AB222" s="27">
        <v>4.870522694217562E-2</v>
      </c>
      <c r="AC222" s="27">
        <v>3.8871561582171102E-2</v>
      </c>
      <c r="AD222" s="27">
        <v>2.8975650177582607E-2</v>
      </c>
      <c r="AE222" s="27">
        <v>1.9079738772994109E-2</v>
      </c>
    </row>
    <row r="223" spans="1:31" x14ac:dyDescent="0.2">
      <c r="A223" s="80" t="s">
        <v>447</v>
      </c>
      <c r="B223" s="4" t="s">
        <v>407</v>
      </c>
      <c r="C223" s="27">
        <v>0.16788855788254467</v>
      </c>
      <c r="D223" s="27">
        <v>0.17058061586633375</v>
      </c>
      <c r="E223" s="27">
        <v>0.18186872929391287</v>
      </c>
      <c r="F223" s="27">
        <v>0.18594271737941617</v>
      </c>
      <c r="G223" s="27">
        <v>0.18480010751151044</v>
      </c>
      <c r="H223" s="27">
        <v>0.18913976811101993</v>
      </c>
      <c r="I223" s="27">
        <v>0.18496476268400511</v>
      </c>
      <c r="J223" s="27">
        <v>0.18747258291262031</v>
      </c>
      <c r="K223" s="27">
        <v>0.18937893502016456</v>
      </c>
      <c r="L223" s="27">
        <v>0.19129108655680346</v>
      </c>
      <c r="M223" s="27">
        <v>0.1932090125422658</v>
      </c>
      <c r="N223" s="27">
        <v>0.19513268887630131</v>
      </c>
      <c r="O223" s="27">
        <v>0.19706209229574059</v>
      </c>
      <c r="P223" s="27">
        <v>0.19899720033427046</v>
      </c>
      <c r="Q223" s="27">
        <v>0.20093799128471823</v>
      </c>
      <c r="R223" s="27">
        <v>0.20288444416364748</v>
      </c>
      <c r="S223" s="27">
        <v>0.20483653867809548</v>
      </c>
      <c r="T223" s="27">
        <v>0.20679425519429231</v>
      </c>
      <c r="U223" s="27">
        <v>0.19309505293852625</v>
      </c>
      <c r="V223" s="27">
        <v>0.17914269278712799</v>
      </c>
      <c r="W223" s="27">
        <v>0.16493680673335862</v>
      </c>
      <c r="X223" s="27">
        <v>0.150477034110021</v>
      </c>
      <c r="Y223" s="27">
        <v>0.16192602831196315</v>
      </c>
      <c r="Z223" s="27">
        <v>0.17354028084025988</v>
      </c>
      <c r="AA223" s="27">
        <v>0.15735244593019032</v>
      </c>
      <c r="AB223" s="27">
        <v>0.14088779822965075</v>
      </c>
      <c r="AC223" s="27">
        <v>0.16310120745637324</v>
      </c>
      <c r="AD223" s="27">
        <v>0.18420800342061819</v>
      </c>
      <c r="AE223" s="27">
        <v>0.20531479938486311</v>
      </c>
    </row>
    <row r="224" spans="1:31" x14ac:dyDescent="0.2">
      <c r="A224" s="80" t="s">
        <v>448</v>
      </c>
      <c r="B224" s="4" t="s">
        <v>409</v>
      </c>
      <c r="C224" s="27">
        <v>0.40937187695657823</v>
      </c>
      <c r="D224" s="27">
        <v>0.42515479245579496</v>
      </c>
      <c r="E224" s="27">
        <v>0.42799348843289919</v>
      </c>
      <c r="F224" s="27">
        <v>0.4590249243613902</v>
      </c>
      <c r="G224" s="27">
        <v>0.48346863380638339</v>
      </c>
      <c r="H224" s="27">
        <v>0.48324455346699491</v>
      </c>
      <c r="I224" s="27">
        <v>0.50268638446713687</v>
      </c>
      <c r="J224" s="27">
        <v>0.5107753091610544</v>
      </c>
      <c r="K224" s="27">
        <v>0.52109825322275705</v>
      </c>
      <c r="L224" s="27">
        <v>0.53143772252710808</v>
      </c>
      <c r="M224" s="27">
        <v>0.54179370214583966</v>
      </c>
      <c r="N224" s="27">
        <v>0.55216617721161809</v>
      </c>
      <c r="O224" s="27">
        <v>0.56255513291762527</v>
      </c>
      <c r="P224" s="27">
        <v>0.57296055451713834</v>
      </c>
      <c r="Q224" s="27">
        <v>0.58338242732311674</v>
      </c>
      <c r="R224" s="27">
        <v>0.59382073670779245</v>
      </c>
      <c r="S224" s="27">
        <v>0.60427546810226318</v>
      </c>
      <c r="T224" s="27">
        <v>0.61474660699609107</v>
      </c>
      <c r="U224" s="27">
        <v>0.64273514149501454</v>
      </c>
      <c r="V224" s="27">
        <v>0.67076935276721539</v>
      </c>
      <c r="W224" s="27">
        <v>0.69884919962087</v>
      </c>
      <c r="X224" s="27">
        <v>0.72697464103017784</v>
      </c>
      <c r="Y224" s="27">
        <v>0.70185598673928695</v>
      </c>
      <c r="Z224" s="27">
        <v>0.67669414794293403</v>
      </c>
      <c r="AA224" s="27">
        <v>0.60708486667241268</v>
      </c>
      <c r="AB224" s="27">
        <v>0.53735878427559192</v>
      </c>
      <c r="AC224" s="27">
        <v>0.4277205684496046</v>
      </c>
      <c r="AD224" s="27">
        <v>0.31763707195862451</v>
      </c>
      <c r="AE224" s="27">
        <v>0.20755357546764439</v>
      </c>
    </row>
    <row r="225" spans="1:31" x14ac:dyDescent="0.2">
      <c r="A225" s="80" t="s">
        <v>449</v>
      </c>
      <c r="B225" s="4" t="s">
        <v>411</v>
      </c>
      <c r="C225" s="27">
        <v>5.5160131675353365E-2</v>
      </c>
      <c r="D225" s="27">
        <v>5.3869634627953029E-2</v>
      </c>
      <c r="E225" s="27">
        <v>5.318256444067971E-2</v>
      </c>
      <c r="F225" s="27">
        <v>5.3416145325416609E-2</v>
      </c>
      <c r="G225" s="27">
        <v>5.3142500665712779E-2</v>
      </c>
      <c r="H225" s="27">
        <v>5.1890389930949243E-2</v>
      </c>
      <c r="I225" s="27">
        <v>4.4058283843157943E-2</v>
      </c>
      <c r="J225" s="27">
        <v>4.2631199999999994E-2</v>
      </c>
      <c r="K225" s="27">
        <v>4.3203134999999997E-2</v>
      </c>
      <c r="L225" s="27">
        <v>4.3775070000000006E-2</v>
      </c>
      <c r="M225" s="27">
        <v>4.4347005000000009E-2</v>
      </c>
      <c r="N225" s="27">
        <v>4.4918939999999997E-2</v>
      </c>
      <c r="O225" s="27">
        <v>4.5490875E-2</v>
      </c>
      <c r="P225" s="27">
        <v>4.6062810000000003E-2</v>
      </c>
      <c r="Q225" s="27">
        <v>4.6634744999999998E-2</v>
      </c>
      <c r="R225" s="27">
        <v>4.7206680000000001E-2</v>
      </c>
      <c r="S225" s="27">
        <v>4.7778614999999997E-2</v>
      </c>
      <c r="T225" s="27">
        <v>4.8350549999999992E-2</v>
      </c>
      <c r="U225" s="27">
        <v>4.5907808218441974E-2</v>
      </c>
      <c r="V225" s="27">
        <v>4.3465066436883949E-2</v>
      </c>
      <c r="W225" s="27">
        <v>4.1022324655325938E-2</v>
      </c>
      <c r="X225" s="27">
        <v>3.8442995205269129E-2</v>
      </c>
      <c r="Y225" s="27">
        <v>3.5863665755212326E-2</v>
      </c>
      <c r="Z225" s="27">
        <v>3.3284336305155524E-2</v>
      </c>
      <c r="AA225" s="27">
        <v>2.9511473125019189E-2</v>
      </c>
      <c r="AB225" s="27">
        <v>2.5738609944882855E-2</v>
      </c>
      <c r="AC225" s="27">
        <v>2.6171013841081458E-2</v>
      </c>
      <c r="AD225" s="27">
        <v>2.6603417737280064E-2</v>
      </c>
      <c r="AE225" s="27">
        <v>2.7035821633478674E-2</v>
      </c>
    </row>
    <row r="226" spans="1:31" x14ac:dyDescent="0.2">
      <c r="A226" s="80" t="s">
        <v>450</v>
      </c>
      <c r="B226" s="4" t="s">
        <v>413</v>
      </c>
      <c r="C226" s="21">
        <f t="shared" ref="C226" si="92">+C227+C228+C229</f>
        <v>1.4458376410766691</v>
      </c>
      <c r="D226" s="21">
        <f t="shared" ref="D226:AE226" si="93">+D227+D228+D229</f>
        <v>1.49350445114414</v>
      </c>
      <c r="E226" s="21">
        <f t="shared" si="93"/>
        <v>1.5208588521669919</v>
      </c>
      <c r="F226" s="21">
        <f t="shared" si="93"/>
        <v>1.5427900785876179</v>
      </c>
      <c r="G226" s="21">
        <f t="shared" si="93"/>
        <v>1.6070877795203351</v>
      </c>
      <c r="H226" s="21">
        <f t="shared" si="93"/>
        <v>1.6043108980962351</v>
      </c>
      <c r="I226" s="21">
        <f t="shared" si="93"/>
        <v>1.6750368242230169</v>
      </c>
      <c r="J226" s="21">
        <f t="shared" si="93"/>
        <v>1.77512996845968</v>
      </c>
      <c r="K226" s="21">
        <f t="shared" si="93"/>
        <v>1.7541174329677613</v>
      </c>
      <c r="L226" s="21">
        <f t="shared" si="93"/>
        <v>1.7739011541816687</v>
      </c>
      <c r="M226" s="21">
        <f t="shared" si="93"/>
        <v>1.6422904229776367</v>
      </c>
      <c r="N226" s="21">
        <f t="shared" si="93"/>
        <v>1.1024350127613995</v>
      </c>
      <c r="O226" s="21">
        <f t="shared" si="93"/>
        <v>1.0985150428752304</v>
      </c>
      <c r="P226" s="21">
        <f t="shared" si="93"/>
        <v>0.9821605392934003</v>
      </c>
      <c r="Q226" s="21">
        <f t="shared" si="93"/>
        <v>1.1095881267282484</v>
      </c>
      <c r="R226" s="21">
        <f t="shared" si="93"/>
        <v>1.1225826989229539</v>
      </c>
      <c r="S226" s="21">
        <f t="shared" si="93"/>
        <v>1.1058399633149638</v>
      </c>
      <c r="T226" s="21">
        <f t="shared" si="93"/>
        <v>1.0746370132026917</v>
      </c>
      <c r="U226" s="21">
        <f t="shared" si="93"/>
        <v>1.0451536667706522</v>
      </c>
      <c r="V226" s="21">
        <f t="shared" si="93"/>
        <v>1.014597219543615</v>
      </c>
      <c r="W226" s="21">
        <f t="shared" si="93"/>
        <v>1.0160983530918513</v>
      </c>
      <c r="X226" s="21">
        <f t="shared" si="93"/>
        <v>1.0504431268024659</v>
      </c>
      <c r="Y226" s="21">
        <f t="shared" si="93"/>
        <v>1.1571694956056873</v>
      </c>
      <c r="Z226" s="21">
        <f t="shared" si="93"/>
        <v>1.0406300312569283</v>
      </c>
      <c r="AA226" s="21">
        <f t="shared" si="93"/>
        <v>0.96847129492305983</v>
      </c>
      <c r="AB226" s="21">
        <f t="shared" si="93"/>
        <v>1.0087181241616354</v>
      </c>
      <c r="AC226" s="21">
        <f t="shared" si="93"/>
        <v>1.0020120584471461</v>
      </c>
      <c r="AD226" s="21">
        <f t="shared" si="93"/>
        <v>0.96867165323424032</v>
      </c>
      <c r="AE226" s="21">
        <f t="shared" si="93"/>
        <v>0.98568653357390079</v>
      </c>
    </row>
    <row r="227" spans="1:31" x14ac:dyDescent="0.2">
      <c r="A227" s="80" t="s">
        <v>451</v>
      </c>
      <c r="B227" s="4" t="s">
        <v>415</v>
      </c>
      <c r="C227" s="27">
        <v>0.34112229153650425</v>
      </c>
      <c r="D227" s="27">
        <v>0.35236851380828194</v>
      </c>
      <c r="E227" s="27">
        <v>0.35882234769351345</v>
      </c>
      <c r="F227" s="27">
        <v>0.36399667017638843</v>
      </c>
      <c r="G227" s="27">
        <v>0.37916668543921161</v>
      </c>
      <c r="H227" s="27">
        <v>0.37851152463290649</v>
      </c>
      <c r="I227" s="27">
        <v>0.39519817692772652</v>
      </c>
      <c r="J227" s="27">
        <v>0.41881355514106344</v>
      </c>
      <c r="K227" s="27">
        <v>0.41385598310506516</v>
      </c>
      <c r="L227" s="27">
        <v>0.41852363604470083</v>
      </c>
      <c r="M227" s="27">
        <v>0.38747218673696104</v>
      </c>
      <c r="N227" s="27">
        <v>0.26010192786459774</v>
      </c>
      <c r="O227" s="27">
        <v>0.25917707359857628</v>
      </c>
      <c r="P227" s="27">
        <v>0.23172508745242126</v>
      </c>
      <c r="Q227" s="27">
        <v>0.2617895908211218</v>
      </c>
      <c r="R227" s="27">
        <v>0.26485545251863135</v>
      </c>
      <c r="S227" s="27">
        <v>0.26090527154745791</v>
      </c>
      <c r="T227" s="27">
        <v>0.25354343399212126</v>
      </c>
      <c r="U227" s="27">
        <v>0.24658730945135171</v>
      </c>
      <c r="V227" s="27">
        <v>0.23937800392273145</v>
      </c>
      <c r="W227" s="27">
        <v>0.23973217240010999</v>
      </c>
      <c r="X227" s="27">
        <v>0.24783527303715183</v>
      </c>
      <c r="Y227" s="27">
        <v>0.27301565460918931</v>
      </c>
      <c r="Z227" s="27">
        <v>0.24552002992516059</v>
      </c>
      <c r="AA227" s="27">
        <v>0.22849532895371705</v>
      </c>
      <c r="AB227" s="27">
        <v>0.23799092529655241</v>
      </c>
      <c r="AC227" s="27">
        <v>0.23640873623276687</v>
      </c>
      <c r="AD227" s="27">
        <v>0.22854260029615314</v>
      </c>
      <c r="AE227" s="27">
        <v>0.23255698946875916</v>
      </c>
    </row>
    <row r="228" spans="1:31" x14ac:dyDescent="0.2">
      <c r="A228" s="80" t="s">
        <v>452</v>
      </c>
      <c r="B228" s="4" t="s">
        <v>417</v>
      </c>
      <c r="C228" s="27">
        <v>9.1545165363422828E-3</v>
      </c>
      <c r="D228" s="27">
        <v>9.456325389978433E-3</v>
      </c>
      <c r="E228" s="27">
        <v>9.6295234790245588E-3</v>
      </c>
      <c r="F228" s="27">
        <v>9.7683840047336455E-3</v>
      </c>
      <c r="G228" s="27">
        <v>1.0175493592777723E-2</v>
      </c>
      <c r="H228" s="27">
        <v>1.0157911392540183E-2</v>
      </c>
      <c r="I228" s="27">
        <v>1.0605722157650436E-2</v>
      </c>
      <c r="J228" s="27">
        <v>1.1239475435374402E-2</v>
      </c>
      <c r="K228" s="27">
        <v>1.1106431725509437E-2</v>
      </c>
      <c r="L228" s="27">
        <v>1.1231695031608063E-2</v>
      </c>
      <c r="M228" s="27">
        <v>1.0398383890067848E-2</v>
      </c>
      <c r="N228" s="27">
        <v>6.9802163589070517E-3</v>
      </c>
      <c r="O228" s="27">
        <v>6.9553965394989889E-3</v>
      </c>
      <c r="P228" s="27">
        <v>6.2186822661559876E-3</v>
      </c>
      <c r="Q228" s="27">
        <v>7.0255072672604215E-3</v>
      </c>
      <c r="R228" s="27">
        <v>7.1077841582884767E-3</v>
      </c>
      <c r="S228" s="27">
        <v>7.0017752637677811E-3</v>
      </c>
      <c r="T228" s="27">
        <v>6.8042095657460128E-3</v>
      </c>
      <c r="U228" s="27">
        <v>6.6175317709572263E-3</v>
      </c>
      <c r="V228" s="27">
        <v>6.4240594933759904E-3</v>
      </c>
      <c r="W228" s="27">
        <v>6.4335641234258435E-3</v>
      </c>
      <c r="X228" s="27">
        <v>6.6510227024102874E-3</v>
      </c>
      <c r="Y228" s="27">
        <v>7.3267751384481928E-3</v>
      </c>
      <c r="Z228" s="27">
        <v>6.5888897609982563E-3</v>
      </c>
      <c r="AA228" s="27">
        <v>6.1320069643115887E-3</v>
      </c>
      <c r="AB228" s="27">
        <v>6.3868352059705345E-3</v>
      </c>
      <c r="AC228" s="27">
        <v>6.344374844078602E-3</v>
      </c>
      <c r="AD228" s="27">
        <v>6.1332755600520695E-3</v>
      </c>
      <c r="AE228" s="27">
        <v>6.2410075757418203E-3</v>
      </c>
    </row>
    <row r="229" spans="1:31" x14ac:dyDescent="0.2">
      <c r="A229" s="80" t="s">
        <v>453</v>
      </c>
      <c r="B229" s="4" t="s">
        <v>419</v>
      </c>
      <c r="C229" s="27">
        <v>1.0955608330038227</v>
      </c>
      <c r="D229" s="27">
        <v>1.1316796119458796</v>
      </c>
      <c r="E229" s="27">
        <v>1.1524069809944539</v>
      </c>
      <c r="F229" s="27">
        <v>1.1690250244064959</v>
      </c>
      <c r="G229" s="27">
        <v>1.2177456004883458</v>
      </c>
      <c r="H229" s="27">
        <v>1.2156414620707885</v>
      </c>
      <c r="I229" s="27">
        <v>1.26923292513764</v>
      </c>
      <c r="J229" s="27">
        <v>1.3450769378832421</v>
      </c>
      <c r="K229" s="27">
        <v>1.3291550181371867</v>
      </c>
      <c r="L229" s="27">
        <v>1.3441458231053598</v>
      </c>
      <c r="M229" s="27">
        <v>1.2444198523506078</v>
      </c>
      <c r="N229" s="27">
        <v>0.83535286853789481</v>
      </c>
      <c r="O229" s="27">
        <v>0.83238257273715499</v>
      </c>
      <c r="P229" s="27">
        <v>0.74421676957482308</v>
      </c>
      <c r="Q229" s="27">
        <v>0.84077302863986603</v>
      </c>
      <c r="R229" s="27">
        <v>0.85061946224603402</v>
      </c>
      <c r="S229" s="27">
        <v>0.83793291650373813</v>
      </c>
      <c r="T229" s="27">
        <v>0.81428936964482435</v>
      </c>
      <c r="U229" s="27">
        <v>0.79194882554834334</v>
      </c>
      <c r="V229" s="27">
        <v>0.76879515612750771</v>
      </c>
      <c r="W229" s="27">
        <v>0.76993261656831546</v>
      </c>
      <c r="X229" s="27">
        <v>0.79595683106290371</v>
      </c>
      <c r="Y229" s="27">
        <v>0.8768270658580497</v>
      </c>
      <c r="Z229" s="27">
        <v>0.78852111157076943</v>
      </c>
      <c r="AA229" s="27">
        <v>0.73384395900503119</v>
      </c>
      <c r="AB229" s="27">
        <v>0.76434036365911251</v>
      </c>
      <c r="AC229" s="27">
        <v>0.75925894737030064</v>
      </c>
      <c r="AD229" s="27">
        <v>0.73399577737803512</v>
      </c>
      <c r="AE229" s="27">
        <v>0.74688853652939979</v>
      </c>
    </row>
    <row r="230" spans="1:31" x14ac:dyDescent="0.2">
      <c r="A230" s="80" t="s">
        <v>454</v>
      </c>
      <c r="B230" s="4" t="s">
        <v>421</v>
      </c>
      <c r="C230" s="21">
        <f t="shared" ref="C230" si="94">+C231+C232+C233+C234+C235+C236+C237</f>
        <v>5.366442169298892E-2</v>
      </c>
      <c r="D230" s="21">
        <f t="shared" ref="D230:AE230" si="95">+D231+D232+D233+D234+D235+D236+D237</f>
        <v>5.284873286183589E-2</v>
      </c>
      <c r="E230" s="21">
        <f t="shared" si="95"/>
        <v>5.1913040080715775E-2</v>
      </c>
      <c r="F230" s="21">
        <f t="shared" si="95"/>
        <v>5.2154821953973543E-2</v>
      </c>
      <c r="G230" s="21">
        <f t="shared" si="95"/>
        <v>5.341489375481525E-2</v>
      </c>
      <c r="H230" s="21">
        <f t="shared" si="95"/>
        <v>5.1475885897987426E-2</v>
      </c>
      <c r="I230" s="21">
        <f t="shared" si="95"/>
        <v>5.2811549930560531E-2</v>
      </c>
      <c r="J230" s="21">
        <f t="shared" si="95"/>
        <v>6.0741790000000004E-2</v>
      </c>
      <c r="K230" s="21">
        <f t="shared" si="95"/>
        <v>6.0429768999999994E-2</v>
      </c>
      <c r="L230" s="21">
        <f t="shared" si="95"/>
        <v>6.0117747999999999E-2</v>
      </c>
      <c r="M230" s="21">
        <f t="shared" si="95"/>
        <v>5.9805726999999996E-2</v>
      </c>
      <c r="N230" s="21">
        <f t="shared" si="95"/>
        <v>5.9493705999999993E-2</v>
      </c>
      <c r="O230" s="21">
        <f t="shared" si="95"/>
        <v>5.9181684999999991E-2</v>
      </c>
      <c r="P230" s="21">
        <f t="shared" si="95"/>
        <v>5.8869663999999995E-2</v>
      </c>
      <c r="Q230" s="21">
        <f t="shared" si="95"/>
        <v>5.8557642999999993E-2</v>
      </c>
      <c r="R230" s="21">
        <f t="shared" si="95"/>
        <v>5.824562199999999E-2</v>
      </c>
      <c r="S230" s="21">
        <f t="shared" si="95"/>
        <v>5.7933600999999987E-2</v>
      </c>
      <c r="T230" s="21">
        <f t="shared" si="95"/>
        <v>5.7621579999999985E-2</v>
      </c>
      <c r="U230" s="21">
        <f t="shared" si="95"/>
        <v>5.6710463949789437E-2</v>
      </c>
      <c r="V230" s="21">
        <f t="shared" si="95"/>
        <v>5.5799347899578862E-2</v>
      </c>
      <c r="W230" s="21">
        <f t="shared" si="95"/>
        <v>5.4888231849368294E-2</v>
      </c>
      <c r="X230" s="21">
        <f t="shared" si="95"/>
        <v>5.4284179390403156E-2</v>
      </c>
      <c r="Y230" s="21">
        <f t="shared" si="95"/>
        <v>5.3638474155414569E-2</v>
      </c>
      <c r="Z230" s="21">
        <f t="shared" si="95"/>
        <v>5.3552405380407626E-2</v>
      </c>
      <c r="AA230" s="21">
        <f t="shared" si="95"/>
        <v>5.2651534175499212E-2</v>
      </c>
      <c r="AB230" s="21">
        <f t="shared" si="95"/>
        <v>5.2964643599166777E-2</v>
      </c>
      <c r="AC230" s="21">
        <f t="shared" si="95"/>
        <v>5.3457189918946844E-2</v>
      </c>
      <c r="AD230" s="21">
        <f t="shared" si="95"/>
        <v>5.4009736238726909E-2</v>
      </c>
      <c r="AE230" s="21">
        <f t="shared" si="95"/>
        <v>5.4562282558506953E-2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4.8546485289700366E-3</v>
      </c>
      <c r="D232" s="27">
        <v>4.538357310545746E-3</v>
      </c>
      <c r="E232" s="27">
        <v>4.2220660921214546E-3</v>
      </c>
      <c r="F232" s="27">
        <v>3.9057748736971635E-3</v>
      </c>
      <c r="G232" s="27">
        <v>3.5894836552728729E-3</v>
      </c>
      <c r="H232" s="27">
        <v>3.2731924368485819E-3</v>
      </c>
      <c r="I232" s="27">
        <v>2.9569012184242909E-3</v>
      </c>
      <c r="J232" s="27">
        <v>2.6406099999999998E-3</v>
      </c>
      <c r="K232" s="27">
        <v>2.5757890000000002E-3</v>
      </c>
      <c r="L232" s="27">
        <v>2.5109680000000001E-3</v>
      </c>
      <c r="M232" s="27">
        <v>2.4461470000000001E-3</v>
      </c>
      <c r="N232" s="27">
        <v>2.3813260000000004E-3</v>
      </c>
      <c r="O232" s="27">
        <v>2.316505E-3</v>
      </c>
      <c r="P232" s="27">
        <v>2.2516839999999999E-3</v>
      </c>
      <c r="Q232" s="27">
        <v>2.1868630000000003E-3</v>
      </c>
      <c r="R232" s="27">
        <v>2.1220420000000002E-3</v>
      </c>
      <c r="S232" s="27">
        <v>2.0572209999999997E-3</v>
      </c>
      <c r="T232" s="27">
        <v>1.9924000000000001E-3</v>
      </c>
      <c r="U232" s="27">
        <v>2.0101109003104159E-3</v>
      </c>
      <c r="V232" s="27">
        <v>2.0278218006208317E-3</v>
      </c>
      <c r="W232" s="27">
        <v>2.0455327009312472E-3</v>
      </c>
      <c r="X232" s="27">
        <v>1.8402843049441977E-3</v>
      </c>
      <c r="Y232" s="27">
        <v>1.6350359089571484E-3</v>
      </c>
      <c r="Z232" s="27">
        <v>1.4297875129700988E-3</v>
      </c>
      <c r="AA232" s="27">
        <v>1.3535560141859561E-3</v>
      </c>
      <c r="AB232" s="27">
        <v>1.2773245154018135E-3</v>
      </c>
      <c r="AC232" s="27">
        <v>1.312654912730167E-3</v>
      </c>
      <c r="AD232" s="27">
        <v>1.3479853100585204E-3</v>
      </c>
      <c r="AE232" s="27">
        <v>1.3833157073868739E-3</v>
      </c>
    </row>
    <row r="233" spans="1:31" x14ac:dyDescent="0.2">
      <c r="A233" s="80" t="s">
        <v>457</v>
      </c>
      <c r="B233" s="4" t="s">
        <v>427</v>
      </c>
      <c r="C233" s="27">
        <v>3.5426807109940742E-2</v>
      </c>
      <c r="D233" s="27">
        <v>3.4748836076366023E-2</v>
      </c>
      <c r="E233" s="27">
        <v>3.3950861092824226E-2</v>
      </c>
      <c r="F233" s="27">
        <v>3.4330360763660299E-2</v>
      </c>
      <c r="G233" s="27">
        <v>3.5728150362080317E-2</v>
      </c>
      <c r="H233" s="27">
        <v>3.3926860302830805E-2</v>
      </c>
      <c r="I233" s="27">
        <v>3.5400242132982221E-2</v>
      </c>
      <c r="J233" s="27">
        <v>4.3468199999999999E-2</v>
      </c>
      <c r="K233" s="27">
        <v>4.302211999999999E-2</v>
      </c>
      <c r="L233" s="27">
        <v>4.2576039999999996E-2</v>
      </c>
      <c r="M233" s="27">
        <v>4.2129959999999994E-2</v>
      </c>
      <c r="N233" s="27">
        <v>4.1683879999999993E-2</v>
      </c>
      <c r="O233" s="27">
        <v>4.1237799999999991E-2</v>
      </c>
      <c r="P233" s="27">
        <v>4.0791719999999997E-2</v>
      </c>
      <c r="Q233" s="27">
        <v>4.0345639999999995E-2</v>
      </c>
      <c r="R233" s="27">
        <v>3.9899559999999994E-2</v>
      </c>
      <c r="S233" s="27">
        <v>3.9453479999999992E-2</v>
      </c>
      <c r="T233" s="27">
        <v>3.9007399999999991E-2</v>
      </c>
      <c r="U233" s="27">
        <v>3.8561319999999996E-2</v>
      </c>
      <c r="V233" s="27">
        <v>3.8115239999999995E-2</v>
      </c>
      <c r="W233" s="27">
        <v>3.7669159999999993E-2</v>
      </c>
      <c r="X233" s="27">
        <v>3.7223079999999992E-2</v>
      </c>
      <c r="Y233" s="27">
        <v>3.6776999999999997E-2</v>
      </c>
      <c r="Z233" s="27">
        <v>3.6330919999999996E-2</v>
      </c>
      <c r="AA233" s="27">
        <v>3.5884839999999994E-2</v>
      </c>
      <c r="AB233" s="27">
        <v>3.5438759999999993E-2</v>
      </c>
      <c r="AC233" s="27">
        <v>3.4992679999999998E-2</v>
      </c>
      <c r="AD233" s="27">
        <v>3.4546599999999997E-2</v>
      </c>
      <c r="AE233" s="27">
        <v>3.4100519999999995E-2</v>
      </c>
    </row>
    <row r="234" spans="1:31" x14ac:dyDescent="0.2">
      <c r="A234" s="80" t="s">
        <v>458</v>
      </c>
      <c r="B234" s="4" t="s">
        <v>429</v>
      </c>
      <c r="C234" s="27">
        <v>1.4382209302325578E-4</v>
      </c>
      <c r="D234" s="27">
        <v>1.297046511627907E-4</v>
      </c>
      <c r="E234" s="27">
        <v>1.155872093023256E-4</v>
      </c>
      <c r="F234" s="27">
        <v>1.0146976744186048E-4</v>
      </c>
      <c r="G234" s="27">
        <v>8.7352325581395353E-5</v>
      </c>
      <c r="H234" s="27">
        <v>7.3234883720930239E-5</v>
      </c>
      <c r="I234" s="27">
        <v>5.9117441860465124E-5</v>
      </c>
      <c r="J234" s="27">
        <v>4.4999999999999996E-5</v>
      </c>
      <c r="K234" s="27">
        <v>5.1839999999999998E-5</v>
      </c>
      <c r="L234" s="27">
        <v>5.8680000000000007E-5</v>
      </c>
      <c r="M234" s="27">
        <v>6.5519999999999996E-5</v>
      </c>
      <c r="N234" s="27">
        <v>7.2359999999999992E-5</v>
      </c>
      <c r="O234" s="27">
        <v>7.9200000000000001E-5</v>
      </c>
      <c r="P234" s="27">
        <v>8.6039999999999983E-5</v>
      </c>
      <c r="Q234" s="27">
        <v>9.2879999999999992E-5</v>
      </c>
      <c r="R234" s="27">
        <v>9.9720000000000001E-5</v>
      </c>
      <c r="S234" s="27">
        <v>1.0656E-4</v>
      </c>
      <c r="T234" s="27">
        <v>1.1340000000000001E-4</v>
      </c>
      <c r="U234" s="27">
        <v>1.2023999999999999E-4</v>
      </c>
      <c r="V234" s="27">
        <v>1.2707999999999998E-4</v>
      </c>
      <c r="W234" s="27">
        <v>1.3391999999999999E-4</v>
      </c>
      <c r="X234" s="27">
        <v>1.4075999999999997E-4</v>
      </c>
      <c r="Y234" s="27">
        <v>1.4759999999999996E-4</v>
      </c>
      <c r="Z234" s="27">
        <v>1.5443999999999996E-4</v>
      </c>
      <c r="AA234" s="27">
        <v>1.6127999999999997E-4</v>
      </c>
      <c r="AB234" s="27">
        <v>1.6811999999999996E-4</v>
      </c>
      <c r="AC234" s="27">
        <v>1.7495999999999994E-4</v>
      </c>
      <c r="AD234" s="27">
        <v>1.8179999999999995E-4</v>
      </c>
      <c r="AE234" s="27">
        <v>1.8863999999999996E-4</v>
      </c>
    </row>
    <row r="235" spans="1:31" x14ac:dyDescent="0.2">
      <c r="A235" s="80" t="s">
        <v>459</v>
      </c>
      <c r="B235" s="4" t="s">
        <v>431</v>
      </c>
      <c r="C235" s="27">
        <v>1.2825301961054882E-2</v>
      </c>
      <c r="D235" s="27">
        <v>1.2986158823761328E-2</v>
      </c>
      <c r="E235" s="27">
        <v>1.3147015686467773E-2</v>
      </c>
      <c r="F235" s="27">
        <v>1.3307872549174218E-2</v>
      </c>
      <c r="G235" s="27">
        <v>1.3468729411880662E-2</v>
      </c>
      <c r="H235" s="27">
        <v>1.3629586274587109E-2</v>
      </c>
      <c r="I235" s="27">
        <v>1.3790443137293556E-2</v>
      </c>
      <c r="J235" s="27">
        <v>1.39513E-2</v>
      </c>
      <c r="K235" s="27">
        <v>1.3769759999999999E-2</v>
      </c>
      <c r="L235" s="27">
        <v>1.358822E-2</v>
      </c>
      <c r="M235" s="27">
        <v>1.3406679999999999E-2</v>
      </c>
      <c r="N235" s="27">
        <v>1.3225139999999998E-2</v>
      </c>
      <c r="O235" s="27">
        <v>1.3043599999999999E-2</v>
      </c>
      <c r="P235" s="27">
        <v>1.2862059999999998E-2</v>
      </c>
      <c r="Q235" s="27">
        <v>1.2680520000000001E-2</v>
      </c>
      <c r="R235" s="27">
        <v>1.249898E-2</v>
      </c>
      <c r="S235" s="27">
        <v>1.2317440000000001E-2</v>
      </c>
      <c r="T235" s="27">
        <v>1.21359E-2</v>
      </c>
      <c r="U235" s="27">
        <v>1.1634731549479018E-2</v>
      </c>
      <c r="V235" s="27">
        <v>1.1133563098958037E-2</v>
      </c>
      <c r="W235" s="27">
        <v>1.0632394648437054E-2</v>
      </c>
      <c r="X235" s="27">
        <v>1.0661249085458964E-2</v>
      </c>
      <c r="Y235" s="27">
        <v>1.0648450746457427E-2</v>
      </c>
      <c r="Z235" s="27">
        <v>1.119528886743754E-2</v>
      </c>
      <c r="AA235" s="27">
        <v>1.0798307661313265E-2</v>
      </c>
      <c r="AB235" s="27">
        <v>1.1615307083764969E-2</v>
      </c>
      <c r="AC235" s="27">
        <v>1.2432306506216675E-2</v>
      </c>
      <c r="AD235" s="27">
        <v>1.3249305928668379E-2</v>
      </c>
      <c r="AE235" s="27">
        <v>1.4066305351120084E-2</v>
      </c>
    </row>
    <row r="236" spans="1:31" x14ac:dyDescent="0.2">
      <c r="A236" s="80" t="s">
        <v>460</v>
      </c>
      <c r="B236" s="4" t="s">
        <v>433</v>
      </c>
      <c r="C236" s="27">
        <v>2.47104E-4</v>
      </c>
      <c r="D236" s="27">
        <v>2.6611199999999999E-4</v>
      </c>
      <c r="E236" s="27">
        <v>2.8512000000000003E-4</v>
      </c>
      <c r="F236" s="27">
        <v>3.0412800000000003E-4</v>
      </c>
      <c r="G236" s="27">
        <v>3.2313600000000002E-4</v>
      </c>
      <c r="H236" s="27">
        <v>3.4214400000000001E-4</v>
      </c>
      <c r="I236" s="27">
        <v>3.61152E-4</v>
      </c>
      <c r="J236" s="27">
        <v>3.8015999999999994E-4</v>
      </c>
      <c r="K236" s="27">
        <v>5.6870399999999995E-4</v>
      </c>
      <c r="L236" s="27">
        <v>7.5724799999999986E-4</v>
      </c>
      <c r="M236" s="27">
        <v>9.4579199999999988E-4</v>
      </c>
      <c r="N236" s="27">
        <v>1.1343359999999997E-3</v>
      </c>
      <c r="O236" s="27">
        <v>1.3228799999999998E-3</v>
      </c>
      <c r="P236" s="27">
        <v>1.5114239999999999E-3</v>
      </c>
      <c r="Q236" s="27">
        <v>1.6999680000000001E-3</v>
      </c>
      <c r="R236" s="27">
        <v>1.888512E-3</v>
      </c>
      <c r="S236" s="27">
        <v>2.0770559999999999E-3</v>
      </c>
      <c r="T236" s="27">
        <v>2.2656E-3</v>
      </c>
      <c r="U236" s="27">
        <v>2.4541439999999997E-3</v>
      </c>
      <c r="V236" s="27">
        <v>2.6426879999999998E-3</v>
      </c>
      <c r="W236" s="27">
        <v>2.8312319999999999E-3</v>
      </c>
      <c r="X236" s="27">
        <v>3.0197760000000001E-3</v>
      </c>
      <c r="Y236" s="27">
        <v>3.2083200000000002E-3</v>
      </c>
      <c r="Z236" s="27">
        <v>3.3968640000000003E-3</v>
      </c>
      <c r="AA236" s="27">
        <v>3.585408E-3</v>
      </c>
      <c r="AB236" s="27">
        <v>3.7739520000000006E-3</v>
      </c>
      <c r="AC236" s="27">
        <v>3.9624960000000002E-3</v>
      </c>
      <c r="AD236" s="27">
        <v>4.1510399999999999E-3</v>
      </c>
      <c r="AE236" s="27">
        <v>4.3395839999999996E-3</v>
      </c>
    </row>
    <row r="237" spans="1:31" x14ac:dyDescent="0.2">
      <c r="A237" s="80" t="s">
        <v>461</v>
      </c>
      <c r="B237" s="4" t="s">
        <v>184</v>
      </c>
      <c r="C237" s="21">
        <f t="shared" ref="C237" si="96">+C238+C239</f>
        <v>1.6673799999999996E-4</v>
      </c>
      <c r="D237" s="21">
        <f t="shared" ref="D237:AE237" si="97">+D238+D239</f>
        <v>1.7956399999999998E-4</v>
      </c>
      <c r="E237" s="21">
        <f t="shared" si="97"/>
        <v>1.9238999999999999E-4</v>
      </c>
      <c r="F237" s="21">
        <f t="shared" si="97"/>
        <v>2.0521599999999998E-4</v>
      </c>
      <c r="G237" s="21">
        <f t="shared" si="97"/>
        <v>2.1804199999999997E-4</v>
      </c>
      <c r="H237" s="21">
        <f t="shared" si="97"/>
        <v>2.3086799999999996E-4</v>
      </c>
      <c r="I237" s="21">
        <f t="shared" si="97"/>
        <v>2.4369399999999995E-4</v>
      </c>
      <c r="J237" s="21">
        <f t="shared" si="97"/>
        <v>2.5651999999999999E-4</v>
      </c>
      <c r="K237" s="21">
        <f t="shared" si="97"/>
        <v>4.4155599999999996E-4</v>
      </c>
      <c r="L237" s="21">
        <f t="shared" si="97"/>
        <v>6.2659199999999993E-4</v>
      </c>
      <c r="M237" s="21">
        <f t="shared" si="97"/>
        <v>8.11628E-4</v>
      </c>
      <c r="N237" s="21">
        <f t="shared" si="97"/>
        <v>9.9666399999999997E-4</v>
      </c>
      <c r="O237" s="21">
        <f t="shared" si="97"/>
        <v>1.1816999999999999E-3</v>
      </c>
      <c r="P237" s="21">
        <f t="shared" si="97"/>
        <v>1.3667359999999999E-3</v>
      </c>
      <c r="Q237" s="21">
        <f t="shared" si="97"/>
        <v>1.5517719999999999E-3</v>
      </c>
      <c r="R237" s="21">
        <f t="shared" si="97"/>
        <v>1.7368079999999998E-3</v>
      </c>
      <c r="S237" s="21">
        <f t="shared" si="97"/>
        <v>1.9218439999999998E-3</v>
      </c>
      <c r="T237" s="21">
        <f t="shared" si="97"/>
        <v>2.1068800000000002E-3</v>
      </c>
      <c r="U237" s="21">
        <f t="shared" si="97"/>
        <v>1.9299174999999999E-3</v>
      </c>
      <c r="V237" s="21">
        <f t="shared" si="97"/>
        <v>1.7529550000000001E-3</v>
      </c>
      <c r="W237" s="21">
        <f t="shared" si="97"/>
        <v>1.5759925E-3</v>
      </c>
      <c r="X237" s="21">
        <f t="shared" si="97"/>
        <v>1.3990299999999999E-3</v>
      </c>
      <c r="Y237" s="21">
        <f t="shared" si="97"/>
        <v>1.2220674999999998E-3</v>
      </c>
      <c r="Z237" s="21">
        <f t="shared" si="97"/>
        <v>1.0451049999999999E-3</v>
      </c>
      <c r="AA237" s="21">
        <f t="shared" si="97"/>
        <v>8.6814249999999998E-4</v>
      </c>
      <c r="AB237" s="21">
        <f t="shared" si="97"/>
        <v>6.9118000000000001E-4</v>
      </c>
      <c r="AC237" s="21">
        <f t="shared" si="97"/>
        <v>5.8209249999999994E-4</v>
      </c>
      <c r="AD237" s="21">
        <f t="shared" si="97"/>
        <v>5.3300500000000002E-4</v>
      </c>
      <c r="AE237" s="21">
        <f t="shared" si="97"/>
        <v>4.839175E-4</v>
      </c>
    </row>
    <row r="238" spans="1:31" x14ac:dyDescent="0.2">
      <c r="A238" s="80" t="s">
        <v>462</v>
      </c>
      <c r="B238" s="4" t="s">
        <v>436</v>
      </c>
      <c r="C238" s="27">
        <v>1.6673799999999996E-4</v>
      </c>
      <c r="D238" s="27">
        <v>1.7956399999999998E-4</v>
      </c>
      <c r="E238" s="27">
        <v>1.9238999999999999E-4</v>
      </c>
      <c r="F238" s="27">
        <v>2.0521599999999998E-4</v>
      </c>
      <c r="G238" s="27">
        <v>2.1804199999999997E-4</v>
      </c>
      <c r="H238" s="27">
        <v>2.3086799999999996E-4</v>
      </c>
      <c r="I238" s="27">
        <v>2.4369399999999995E-4</v>
      </c>
      <c r="J238" s="27">
        <v>2.5651999999999999E-4</v>
      </c>
      <c r="K238" s="27">
        <v>3.3325599999999998E-4</v>
      </c>
      <c r="L238" s="27">
        <v>4.0999199999999992E-4</v>
      </c>
      <c r="M238" s="27">
        <v>4.8672799999999997E-4</v>
      </c>
      <c r="N238" s="27">
        <v>5.6346399999999996E-4</v>
      </c>
      <c r="O238" s="27">
        <v>6.4020000000000006E-4</v>
      </c>
      <c r="P238" s="27">
        <v>7.1693600000000005E-4</v>
      </c>
      <c r="Q238" s="27">
        <v>7.9367200000000015E-4</v>
      </c>
      <c r="R238" s="27">
        <v>8.7040799999999992E-4</v>
      </c>
      <c r="S238" s="27">
        <v>9.4714399999999992E-4</v>
      </c>
      <c r="T238" s="27">
        <v>1.02388E-3</v>
      </c>
      <c r="U238" s="27">
        <v>9.7479249999999999E-4</v>
      </c>
      <c r="V238" s="27">
        <v>9.2570499999999997E-4</v>
      </c>
      <c r="W238" s="27">
        <v>8.7661749999999995E-4</v>
      </c>
      <c r="X238" s="27">
        <v>8.2752999999999993E-4</v>
      </c>
      <c r="Y238" s="27">
        <v>7.7844249999999991E-4</v>
      </c>
      <c r="Z238" s="27">
        <v>7.29355E-4</v>
      </c>
      <c r="AA238" s="27">
        <v>6.8026749999999998E-4</v>
      </c>
      <c r="AB238" s="27">
        <v>6.3117999999999996E-4</v>
      </c>
      <c r="AC238" s="27">
        <v>5.8209249999999994E-4</v>
      </c>
      <c r="AD238" s="27">
        <v>5.3300500000000002E-4</v>
      </c>
      <c r="AE238" s="27">
        <v>4.839175E-4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1.083E-4</v>
      </c>
      <c r="L239" s="27">
        <v>2.1660000000000001E-4</v>
      </c>
      <c r="M239" s="27">
        <v>3.2490000000000004E-4</v>
      </c>
      <c r="N239" s="27">
        <v>4.3320000000000001E-4</v>
      </c>
      <c r="O239" s="27">
        <v>5.4149999999999999E-4</v>
      </c>
      <c r="P239" s="27">
        <v>6.4979999999999997E-4</v>
      </c>
      <c r="Q239" s="27">
        <v>7.5809999999999983E-4</v>
      </c>
      <c r="R239" s="27">
        <v>8.6639999999999992E-4</v>
      </c>
      <c r="S239" s="27">
        <v>9.747E-4</v>
      </c>
      <c r="T239" s="27">
        <v>1.083E-3</v>
      </c>
      <c r="U239" s="27">
        <v>9.5512499999999992E-4</v>
      </c>
      <c r="V239" s="27">
        <v>8.2724999999999997E-4</v>
      </c>
      <c r="W239" s="27">
        <v>6.9937500000000002E-4</v>
      </c>
      <c r="X239" s="27">
        <v>5.7149999999999996E-4</v>
      </c>
      <c r="Y239" s="27">
        <v>4.4362499999999995E-4</v>
      </c>
      <c r="Z239" s="27">
        <v>3.1575E-4</v>
      </c>
      <c r="AA239" s="27">
        <v>1.87875E-4</v>
      </c>
      <c r="AB239" s="27">
        <v>5.9999999999999995E-5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8">+C241+C242+C243+C244</f>
        <v>0</v>
      </c>
      <c r="D240" s="21">
        <f t="shared" ref="D240:AE240" si="99">+D241+D242+D243+D244</f>
        <v>0</v>
      </c>
      <c r="E240" s="21">
        <f t="shared" si="99"/>
        <v>0</v>
      </c>
      <c r="F240" s="21">
        <f t="shared" si="99"/>
        <v>0</v>
      </c>
      <c r="G240" s="21">
        <f t="shared" si="99"/>
        <v>0</v>
      </c>
      <c r="H240" s="21">
        <f t="shared" si="99"/>
        <v>0</v>
      </c>
      <c r="I240" s="21">
        <f t="shared" si="99"/>
        <v>0</v>
      </c>
      <c r="J240" s="21">
        <f t="shared" si="99"/>
        <v>0</v>
      </c>
      <c r="K240" s="21">
        <f t="shared" si="99"/>
        <v>0</v>
      </c>
      <c r="L240" s="21">
        <f t="shared" si="99"/>
        <v>0</v>
      </c>
      <c r="M240" s="21">
        <f t="shared" si="99"/>
        <v>0</v>
      </c>
      <c r="N240" s="21">
        <f t="shared" si="99"/>
        <v>0</v>
      </c>
      <c r="O240" s="21">
        <f t="shared" si="99"/>
        <v>0</v>
      </c>
      <c r="P240" s="21">
        <f t="shared" si="99"/>
        <v>0</v>
      </c>
      <c r="Q240" s="21">
        <f t="shared" si="99"/>
        <v>0</v>
      </c>
      <c r="R240" s="21">
        <f t="shared" si="99"/>
        <v>0</v>
      </c>
      <c r="S240" s="21">
        <f t="shared" si="99"/>
        <v>0</v>
      </c>
      <c r="T240" s="21">
        <f t="shared" si="99"/>
        <v>0</v>
      </c>
      <c r="U240" s="21">
        <f t="shared" si="99"/>
        <v>0</v>
      </c>
      <c r="V240" s="21">
        <f t="shared" si="99"/>
        <v>0</v>
      </c>
      <c r="W240" s="21">
        <f t="shared" si="99"/>
        <v>0</v>
      </c>
      <c r="X240" s="21">
        <f t="shared" si="99"/>
        <v>0</v>
      </c>
      <c r="Y240" s="21">
        <f t="shared" si="99"/>
        <v>0</v>
      </c>
      <c r="Z240" s="21">
        <f t="shared" si="99"/>
        <v>0</v>
      </c>
      <c r="AA240" s="21">
        <f t="shared" si="99"/>
        <v>0</v>
      </c>
      <c r="AB240" s="21">
        <f t="shared" si="99"/>
        <v>0</v>
      </c>
      <c r="AC240" s="21">
        <f t="shared" si="99"/>
        <v>0</v>
      </c>
      <c r="AD240" s="21">
        <f t="shared" si="99"/>
        <v>0</v>
      </c>
      <c r="AE240" s="21">
        <f t="shared" si="9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100">+C245+C246+C247+C248+C249+C250+C251</f>
        <v>0</v>
      </c>
      <c r="D244" s="21">
        <f t="shared" ref="D244:AE244" si="101">+D245+D246+D247+D248+D249+D250+D251</f>
        <v>0</v>
      </c>
      <c r="E244" s="21">
        <f t="shared" si="101"/>
        <v>0</v>
      </c>
      <c r="F244" s="21">
        <f t="shared" si="101"/>
        <v>0</v>
      </c>
      <c r="G244" s="21">
        <f t="shared" si="101"/>
        <v>0</v>
      </c>
      <c r="H244" s="21">
        <f t="shared" si="101"/>
        <v>0</v>
      </c>
      <c r="I244" s="21">
        <f t="shared" si="101"/>
        <v>0</v>
      </c>
      <c r="J244" s="21">
        <f t="shared" si="101"/>
        <v>0</v>
      </c>
      <c r="K244" s="21">
        <f t="shared" si="101"/>
        <v>0</v>
      </c>
      <c r="L244" s="21">
        <f t="shared" si="101"/>
        <v>0</v>
      </c>
      <c r="M244" s="21">
        <f t="shared" si="101"/>
        <v>0</v>
      </c>
      <c r="N244" s="21">
        <f t="shared" si="101"/>
        <v>0</v>
      </c>
      <c r="O244" s="21">
        <f t="shared" si="101"/>
        <v>0</v>
      </c>
      <c r="P244" s="21">
        <f t="shared" si="101"/>
        <v>0</v>
      </c>
      <c r="Q244" s="21">
        <f t="shared" si="101"/>
        <v>0</v>
      </c>
      <c r="R244" s="21">
        <f t="shared" si="101"/>
        <v>0</v>
      </c>
      <c r="S244" s="21">
        <f t="shared" si="101"/>
        <v>0</v>
      </c>
      <c r="T244" s="21">
        <f t="shared" si="101"/>
        <v>0</v>
      </c>
      <c r="U244" s="21">
        <f t="shared" si="101"/>
        <v>0</v>
      </c>
      <c r="V244" s="21">
        <f t="shared" si="101"/>
        <v>0</v>
      </c>
      <c r="W244" s="21">
        <f t="shared" si="101"/>
        <v>0</v>
      </c>
      <c r="X244" s="21">
        <f t="shared" si="101"/>
        <v>0</v>
      </c>
      <c r="Y244" s="21">
        <f t="shared" si="101"/>
        <v>0</v>
      </c>
      <c r="Z244" s="21">
        <f t="shared" si="101"/>
        <v>0</v>
      </c>
      <c r="AA244" s="21">
        <f t="shared" si="101"/>
        <v>0</v>
      </c>
      <c r="AB244" s="21">
        <f t="shared" si="101"/>
        <v>0</v>
      </c>
      <c r="AC244" s="21">
        <f t="shared" si="101"/>
        <v>0</v>
      </c>
      <c r="AD244" s="21">
        <f t="shared" si="101"/>
        <v>0</v>
      </c>
      <c r="AE244" s="21">
        <f t="shared" si="101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2">+C253+C254++C255+C256</f>
        <v>0</v>
      </c>
      <c r="D252" s="21">
        <f t="shared" ref="D252:AE252" si="103">+D253+D254++D255+D256</f>
        <v>0</v>
      </c>
      <c r="E252" s="21">
        <f t="shared" si="103"/>
        <v>0</v>
      </c>
      <c r="F252" s="21">
        <f t="shared" si="103"/>
        <v>0</v>
      </c>
      <c r="G252" s="21">
        <f t="shared" si="103"/>
        <v>0</v>
      </c>
      <c r="H252" s="21">
        <f t="shared" si="103"/>
        <v>0</v>
      </c>
      <c r="I252" s="21">
        <f t="shared" si="103"/>
        <v>0</v>
      </c>
      <c r="J252" s="21">
        <f t="shared" si="103"/>
        <v>0</v>
      </c>
      <c r="K252" s="21">
        <f t="shared" si="103"/>
        <v>0</v>
      </c>
      <c r="L252" s="21">
        <f t="shared" si="103"/>
        <v>0</v>
      </c>
      <c r="M252" s="21">
        <f t="shared" si="103"/>
        <v>0</v>
      </c>
      <c r="N252" s="21">
        <f t="shared" si="103"/>
        <v>0</v>
      </c>
      <c r="O252" s="21">
        <f t="shared" si="103"/>
        <v>0</v>
      </c>
      <c r="P252" s="21">
        <f t="shared" si="103"/>
        <v>0</v>
      </c>
      <c r="Q252" s="21">
        <f t="shared" si="103"/>
        <v>0</v>
      </c>
      <c r="R252" s="21">
        <f t="shared" si="103"/>
        <v>0</v>
      </c>
      <c r="S252" s="21">
        <f t="shared" si="103"/>
        <v>0</v>
      </c>
      <c r="T252" s="21">
        <f t="shared" si="103"/>
        <v>0</v>
      </c>
      <c r="U252" s="21">
        <f t="shared" si="103"/>
        <v>0</v>
      </c>
      <c r="V252" s="21">
        <f t="shared" si="103"/>
        <v>0</v>
      </c>
      <c r="W252" s="21">
        <f t="shared" si="103"/>
        <v>0</v>
      </c>
      <c r="X252" s="21">
        <f t="shared" si="103"/>
        <v>0</v>
      </c>
      <c r="Y252" s="21">
        <f t="shared" si="103"/>
        <v>0</v>
      </c>
      <c r="Z252" s="21">
        <f t="shared" si="103"/>
        <v>0</v>
      </c>
      <c r="AA252" s="21">
        <f t="shared" si="103"/>
        <v>0</v>
      </c>
      <c r="AB252" s="21">
        <f t="shared" si="103"/>
        <v>0</v>
      </c>
      <c r="AC252" s="21">
        <f t="shared" si="103"/>
        <v>0</v>
      </c>
      <c r="AD252" s="21">
        <f t="shared" si="103"/>
        <v>0</v>
      </c>
      <c r="AE252" s="21">
        <f t="shared" si="103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4">+C258+C269</f>
        <v>0</v>
      </c>
      <c r="D257" s="21">
        <f t="shared" ref="D257:AE257" si="105">+D258+D269</f>
        <v>0</v>
      </c>
      <c r="E257" s="21">
        <f t="shared" si="105"/>
        <v>0</v>
      </c>
      <c r="F257" s="21">
        <f t="shared" si="105"/>
        <v>0</v>
      </c>
      <c r="G257" s="21">
        <f t="shared" si="105"/>
        <v>0</v>
      </c>
      <c r="H257" s="21">
        <f t="shared" si="105"/>
        <v>0</v>
      </c>
      <c r="I257" s="21">
        <f t="shared" si="105"/>
        <v>0</v>
      </c>
      <c r="J257" s="21">
        <f t="shared" si="105"/>
        <v>0</v>
      </c>
      <c r="K257" s="21">
        <f t="shared" si="105"/>
        <v>0</v>
      </c>
      <c r="L257" s="21">
        <f t="shared" si="105"/>
        <v>0</v>
      </c>
      <c r="M257" s="21">
        <f t="shared" si="105"/>
        <v>0</v>
      </c>
      <c r="N257" s="21">
        <f t="shared" si="105"/>
        <v>0</v>
      </c>
      <c r="O257" s="21">
        <f t="shared" si="105"/>
        <v>0</v>
      </c>
      <c r="P257" s="21">
        <f t="shared" si="105"/>
        <v>0</v>
      </c>
      <c r="Q257" s="21">
        <f t="shared" si="105"/>
        <v>0</v>
      </c>
      <c r="R257" s="21">
        <f t="shared" si="105"/>
        <v>0</v>
      </c>
      <c r="S257" s="21">
        <f t="shared" si="105"/>
        <v>0</v>
      </c>
      <c r="T257" s="21">
        <f t="shared" si="105"/>
        <v>0</v>
      </c>
      <c r="U257" s="21">
        <f t="shared" si="105"/>
        <v>0</v>
      </c>
      <c r="V257" s="21">
        <f t="shared" si="105"/>
        <v>0</v>
      </c>
      <c r="W257" s="21">
        <f t="shared" si="105"/>
        <v>0</v>
      </c>
      <c r="X257" s="21">
        <f t="shared" si="105"/>
        <v>0</v>
      </c>
      <c r="Y257" s="21">
        <f t="shared" si="105"/>
        <v>0</v>
      </c>
      <c r="Z257" s="21">
        <f t="shared" si="105"/>
        <v>0</v>
      </c>
      <c r="AA257" s="21">
        <f t="shared" si="105"/>
        <v>0</v>
      </c>
      <c r="AB257" s="21">
        <f t="shared" si="105"/>
        <v>0</v>
      </c>
      <c r="AC257" s="21">
        <f t="shared" si="105"/>
        <v>0</v>
      </c>
      <c r="AD257" s="21">
        <f t="shared" si="105"/>
        <v>0</v>
      </c>
      <c r="AE257" s="21">
        <f t="shared" si="105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6">+C259+C260+C264+C265+C266+C267+C268</f>
        <v>0</v>
      </c>
      <c r="D258" s="21">
        <f t="shared" ref="D258:AE258" si="107">+D259+D260+D264+D265+D266+D267+D268</f>
        <v>0</v>
      </c>
      <c r="E258" s="21">
        <f t="shared" si="107"/>
        <v>0</v>
      </c>
      <c r="F258" s="21">
        <f t="shared" si="107"/>
        <v>0</v>
      </c>
      <c r="G258" s="21">
        <f t="shared" si="107"/>
        <v>0</v>
      </c>
      <c r="H258" s="21">
        <f t="shared" si="107"/>
        <v>0</v>
      </c>
      <c r="I258" s="21">
        <f t="shared" si="107"/>
        <v>0</v>
      </c>
      <c r="J258" s="21">
        <f t="shared" si="107"/>
        <v>0</v>
      </c>
      <c r="K258" s="21">
        <f t="shared" si="107"/>
        <v>0</v>
      </c>
      <c r="L258" s="21">
        <f t="shared" si="107"/>
        <v>0</v>
      </c>
      <c r="M258" s="21">
        <f t="shared" si="107"/>
        <v>0</v>
      </c>
      <c r="N258" s="21">
        <f t="shared" si="107"/>
        <v>0</v>
      </c>
      <c r="O258" s="21">
        <f t="shared" si="107"/>
        <v>0</v>
      </c>
      <c r="P258" s="21">
        <f t="shared" si="107"/>
        <v>0</v>
      </c>
      <c r="Q258" s="21">
        <f t="shared" si="107"/>
        <v>0</v>
      </c>
      <c r="R258" s="21">
        <f t="shared" si="107"/>
        <v>0</v>
      </c>
      <c r="S258" s="21">
        <f t="shared" si="107"/>
        <v>0</v>
      </c>
      <c r="T258" s="21">
        <f t="shared" si="107"/>
        <v>0</v>
      </c>
      <c r="U258" s="21">
        <f t="shared" si="107"/>
        <v>0</v>
      </c>
      <c r="V258" s="21">
        <f t="shared" si="107"/>
        <v>0</v>
      </c>
      <c r="W258" s="21">
        <f t="shared" si="107"/>
        <v>0</v>
      </c>
      <c r="X258" s="21">
        <f t="shared" si="107"/>
        <v>0</v>
      </c>
      <c r="Y258" s="21">
        <f t="shared" si="107"/>
        <v>0</v>
      </c>
      <c r="Z258" s="21">
        <f t="shared" si="107"/>
        <v>0</v>
      </c>
      <c r="AA258" s="21">
        <f t="shared" si="107"/>
        <v>0</v>
      </c>
      <c r="AB258" s="21">
        <f t="shared" si="107"/>
        <v>0</v>
      </c>
      <c r="AC258" s="21">
        <f t="shared" si="107"/>
        <v>0</v>
      </c>
      <c r="AD258" s="21">
        <f t="shared" si="107"/>
        <v>0</v>
      </c>
      <c r="AE258" s="21">
        <f t="shared" si="10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8">+C261+C262+C263</f>
        <v>0</v>
      </c>
      <c r="D260" s="21">
        <f t="shared" ref="D260:AE260" si="109">+D261+D262+D263</f>
        <v>0</v>
      </c>
      <c r="E260" s="21">
        <f t="shared" si="109"/>
        <v>0</v>
      </c>
      <c r="F260" s="21">
        <f t="shared" si="109"/>
        <v>0</v>
      </c>
      <c r="G260" s="21">
        <f t="shared" si="109"/>
        <v>0</v>
      </c>
      <c r="H260" s="21">
        <f t="shared" si="109"/>
        <v>0</v>
      </c>
      <c r="I260" s="21">
        <f t="shared" si="109"/>
        <v>0</v>
      </c>
      <c r="J260" s="21">
        <f t="shared" si="109"/>
        <v>0</v>
      </c>
      <c r="K260" s="21">
        <f t="shared" si="109"/>
        <v>0</v>
      </c>
      <c r="L260" s="21">
        <f t="shared" si="109"/>
        <v>0</v>
      </c>
      <c r="M260" s="21">
        <f t="shared" si="109"/>
        <v>0</v>
      </c>
      <c r="N260" s="21">
        <f t="shared" si="109"/>
        <v>0</v>
      </c>
      <c r="O260" s="21">
        <f t="shared" si="109"/>
        <v>0</v>
      </c>
      <c r="P260" s="21">
        <f t="shared" si="109"/>
        <v>0</v>
      </c>
      <c r="Q260" s="21">
        <f t="shared" si="109"/>
        <v>0</v>
      </c>
      <c r="R260" s="21">
        <f t="shared" si="109"/>
        <v>0</v>
      </c>
      <c r="S260" s="21">
        <f t="shared" si="109"/>
        <v>0</v>
      </c>
      <c r="T260" s="21">
        <f t="shared" si="109"/>
        <v>0</v>
      </c>
      <c r="U260" s="21">
        <f t="shared" si="109"/>
        <v>0</v>
      </c>
      <c r="V260" s="21">
        <f t="shared" si="109"/>
        <v>0</v>
      </c>
      <c r="W260" s="21">
        <f t="shared" si="109"/>
        <v>0</v>
      </c>
      <c r="X260" s="21">
        <f t="shared" si="109"/>
        <v>0</v>
      </c>
      <c r="Y260" s="21">
        <f t="shared" si="109"/>
        <v>0</v>
      </c>
      <c r="Z260" s="21">
        <f t="shared" si="109"/>
        <v>0</v>
      </c>
      <c r="AA260" s="21">
        <f t="shared" si="109"/>
        <v>0</v>
      </c>
      <c r="AB260" s="21">
        <f t="shared" si="109"/>
        <v>0</v>
      </c>
      <c r="AC260" s="21">
        <f t="shared" si="109"/>
        <v>0</v>
      </c>
      <c r="AD260" s="21">
        <f t="shared" si="109"/>
        <v>0</v>
      </c>
      <c r="AE260" s="21">
        <f t="shared" si="109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10">+C270+C277</f>
        <v>0</v>
      </c>
      <c r="D269" s="21">
        <f t="shared" ref="D269:AE269" si="111">+D270+D277</f>
        <v>0</v>
      </c>
      <c r="E269" s="21">
        <f t="shared" si="111"/>
        <v>0</v>
      </c>
      <c r="F269" s="21">
        <f t="shared" si="111"/>
        <v>0</v>
      </c>
      <c r="G269" s="21">
        <f t="shared" si="111"/>
        <v>0</v>
      </c>
      <c r="H269" s="21">
        <f t="shared" si="111"/>
        <v>0</v>
      </c>
      <c r="I269" s="21">
        <f t="shared" si="111"/>
        <v>0</v>
      </c>
      <c r="J269" s="21">
        <f t="shared" si="111"/>
        <v>0</v>
      </c>
      <c r="K269" s="21">
        <f t="shared" si="111"/>
        <v>0</v>
      </c>
      <c r="L269" s="21">
        <f t="shared" si="111"/>
        <v>0</v>
      </c>
      <c r="M269" s="21">
        <f t="shared" si="111"/>
        <v>0</v>
      </c>
      <c r="N269" s="21">
        <f t="shared" si="111"/>
        <v>0</v>
      </c>
      <c r="O269" s="21">
        <f t="shared" si="111"/>
        <v>0</v>
      </c>
      <c r="P269" s="21">
        <f t="shared" si="111"/>
        <v>0</v>
      </c>
      <c r="Q269" s="21">
        <f t="shared" si="111"/>
        <v>0</v>
      </c>
      <c r="R269" s="21">
        <f t="shared" si="111"/>
        <v>0</v>
      </c>
      <c r="S269" s="21">
        <f t="shared" si="111"/>
        <v>0</v>
      </c>
      <c r="T269" s="21">
        <f t="shared" si="111"/>
        <v>0</v>
      </c>
      <c r="U269" s="21">
        <f t="shared" si="111"/>
        <v>0</v>
      </c>
      <c r="V269" s="21">
        <f t="shared" si="111"/>
        <v>0</v>
      </c>
      <c r="W269" s="21">
        <f t="shared" si="111"/>
        <v>0</v>
      </c>
      <c r="X269" s="21">
        <f t="shared" si="111"/>
        <v>0</v>
      </c>
      <c r="Y269" s="21">
        <f t="shared" si="111"/>
        <v>0</v>
      </c>
      <c r="Z269" s="21">
        <f t="shared" si="111"/>
        <v>0</v>
      </c>
      <c r="AA269" s="21">
        <f t="shared" si="111"/>
        <v>0</v>
      </c>
      <c r="AB269" s="21">
        <f t="shared" si="111"/>
        <v>0</v>
      </c>
      <c r="AC269" s="21">
        <f t="shared" si="111"/>
        <v>0</v>
      </c>
      <c r="AD269" s="21">
        <f t="shared" si="111"/>
        <v>0</v>
      </c>
      <c r="AE269" s="21">
        <f t="shared" si="111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2">+C271+C272+C276</f>
        <v>0</v>
      </c>
      <c r="D270" s="21">
        <f t="shared" ref="D270:AE270" si="113">+D271+D272+D276</f>
        <v>0</v>
      </c>
      <c r="E270" s="21">
        <f t="shared" si="113"/>
        <v>0</v>
      </c>
      <c r="F270" s="21">
        <f t="shared" si="113"/>
        <v>0</v>
      </c>
      <c r="G270" s="21">
        <f t="shared" si="113"/>
        <v>0</v>
      </c>
      <c r="H270" s="21">
        <f t="shared" si="113"/>
        <v>0</v>
      </c>
      <c r="I270" s="21">
        <f t="shared" si="113"/>
        <v>0</v>
      </c>
      <c r="J270" s="21">
        <f t="shared" si="113"/>
        <v>0</v>
      </c>
      <c r="K270" s="21">
        <f t="shared" si="113"/>
        <v>0</v>
      </c>
      <c r="L270" s="21">
        <f t="shared" si="113"/>
        <v>0</v>
      </c>
      <c r="M270" s="21">
        <f t="shared" si="113"/>
        <v>0</v>
      </c>
      <c r="N270" s="21">
        <f t="shared" si="113"/>
        <v>0</v>
      </c>
      <c r="O270" s="21">
        <f t="shared" si="113"/>
        <v>0</v>
      </c>
      <c r="P270" s="21">
        <f t="shared" si="113"/>
        <v>0</v>
      </c>
      <c r="Q270" s="21">
        <f t="shared" si="113"/>
        <v>0</v>
      </c>
      <c r="R270" s="21">
        <f t="shared" si="113"/>
        <v>0</v>
      </c>
      <c r="S270" s="21">
        <f t="shared" si="113"/>
        <v>0</v>
      </c>
      <c r="T270" s="21">
        <f t="shared" si="113"/>
        <v>0</v>
      </c>
      <c r="U270" s="21">
        <f t="shared" si="113"/>
        <v>0</v>
      </c>
      <c r="V270" s="21">
        <f t="shared" si="113"/>
        <v>0</v>
      </c>
      <c r="W270" s="21">
        <f t="shared" si="113"/>
        <v>0</v>
      </c>
      <c r="X270" s="21">
        <f t="shared" si="113"/>
        <v>0</v>
      </c>
      <c r="Y270" s="21">
        <f t="shared" si="113"/>
        <v>0</v>
      </c>
      <c r="Z270" s="21">
        <f t="shared" si="113"/>
        <v>0</v>
      </c>
      <c r="AA270" s="21">
        <f t="shared" si="113"/>
        <v>0</v>
      </c>
      <c r="AB270" s="21">
        <f t="shared" si="113"/>
        <v>0</v>
      </c>
      <c r="AC270" s="21">
        <f t="shared" si="113"/>
        <v>0</v>
      </c>
      <c r="AD270" s="21">
        <f t="shared" si="113"/>
        <v>0</v>
      </c>
      <c r="AE270" s="21">
        <f t="shared" si="11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4">+C273+C274+C275</f>
        <v>0</v>
      </c>
      <c r="D272" s="21">
        <f t="shared" ref="D272:AE272" si="115">+D273+D274+D275</f>
        <v>0</v>
      </c>
      <c r="E272" s="21">
        <f t="shared" si="115"/>
        <v>0</v>
      </c>
      <c r="F272" s="21">
        <f t="shared" si="115"/>
        <v>0</v>
      </c>
      <c r="G272" s="21">
        <f t="shared" si="115"/>
        <v>0</v>
      </c>
      <c r="H272" s="21">
        <f t="shared" si="115"/>
        <v>0</v>
      </c>
      <c r="I272" s="21">
        <f t="shared" si="115"/>
        <v>0</v>
      </c>
      <c r="J272" s="21">
        <f t="shared" si="115"/>
        <v>0</v>
      </c>
      <c r="K272" s="21">
        <f t="shared" si="115"/>
        <v>0</v>
      </c>
      <c r="L272" s="21">
        <f t="shared" si="115"/>
        <v>0</v>
      </c>
      <c r="M272" s="21">
        <f t="shared" si="115"/>
        <v>0</v>
      </c>
      <c r="N272" s="21">
        <f t="shared" si="115"/>
        <v>0</v>
      </c>
      <c r="O272" s="21">
        <f t="shared" si="115"/>
        <v>0</v>
      </c>
      <c r="P272" s="21">
        <f t="shared" si="115"/>
        <v>0</v>
      </c>
      <c r="Q272" s="21">
        <f t="shared" si="115"/>
        <v>0</v>
      </c>
      <c r="R272" s="21">
        <f t="shared" si="115"/>
        <v>0</v>
      </c>
      <c r="S272" s="21">
        <f t="shared" si="115"/>
        <v>0</v>
      </c>
      <c r="T272" s="21">
        <f t="shared" si="115"/>
        <v>0</v>
      </c>
      <c r="U272" s="21">
        <f t="shared" si="115"/>
        <v>0</v>
      </c>
      <c r="V272" s="21">
        <f t="shared" si="115"/>
        <v>0</v>
      </c>
      <c r="W272" s="21">
        <f t="shared" si="115"/>
        <v>0</v>
      </c>
      <c r="X272" s="21">
        <f t="shared" si="115"/>
        <v>0</v>
      </c>
      <c r="Y272" s="21">
        <f t="shared" si="115"/>
        <v>0</v>
      </c>
      <c r="Z272" s="21">
        <f t="shared" si="115"/>
        <v>0</v>
      </c>
      <c r="AA272" s="21">
        <f t="shared" si="115"/>
        <v>0</v>
      </c>
      <c r="AB272" s="21">
        <f t="shared" si="115"/>
        <v>0</v>
      </c>
      <c r="AC272" s="21">
        <f t="shared" si="115"/>
        <v>0</v>
      </c>
      <c r="AD272" s="21">
        <f t="shared" si="115"/>
        <v>0</v>
      </c>
      <c r="AE272" s="21">
        <f t="shared" si="115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6">+C278+C279+C283+C284+C285</f>
        <v>0</v>
      </c>
      <c r="D277" s="21">
        <f t="shared" ref="D277:AE277" si="117">+D278+D279+D283+D284+D285</f>
        <v>0</v>
      </c>
      <c r="E277" s="21">
        <f t="shared" si="117"/>
        <v>0</v>
      </c>
      <c r="F277" s="21">
        <f t="shared" si="117"/>
        <v>0</v>
      </c>
      <c r="G277" s="21">
        <f t="shared" si="117"/>
        <v>0</v>
      </c>
      <c r="H277" s="21">
        <f t="shared" si="117"/>
        <v>0</v>
      </c>
      <c r="I277" s="21">
        <f t="shared" si="117"/>
        <v>0</v>
      </c>
      <c r="J277" s="21">
        <f t="shared" si="117"/>
        <v>0</v>
      </c>
      <c r="K277" s="21">
        <f t="shared" si="117"/>
        <v>0</v>
      </c>
      <c r="L277" s="21">
        <f t="shared" si="117"/>
        <v>0</v>
      </c>
      <c r="M277" s="21">
        <f t="shared" si="117"/>
        <v>0</v>
      </c>
      <c r="N277" s="21">
        <f t="shared" si="117"/>
        <v>0</v>
      </c>
      <c r="O277" s="21">
        <f t="shared" si="117"/>
        <v>0</v>
      </c>
      <c r="P277" s="21">
        <f t="shared" si="117"/>
        <v>0</v>
      </c>
      <c r="Q277" s="21">
        <f t="shared" si="117"/>
        <v>0</v>
      </c>
      <c r="R277" s="21">
        <f t="shared" si="117"/>
        <v>0</v>
      </c>
      <c r="S277" s="21">
        <f t="shared" si="117"/>
        <v>0</v>
      </c>
      <c r="T277" s="21">
        <f t="shared" si="117"/>
        <v>0</v>
      </c>
      <c r="U277" s="21">
        <f t="shared" si="117"/>
        <v>0</v>
      </c>
      <c r="V277" s="21">
        <f t="shared" si="117"/>
        <v>0</v>
      </c>
      <c r="W277" s="21">
        <f t="shared" si="117"/>
        <v>0</v>
      </c>
      <c r="X277" s="21">
        <f t="shared" si="117"/>
        <v>0</v>
      </c>
      <c r="Y277" s="21">
        <f t="shared" si="117"/>
        <v>0</v>
      </c>
      <c r="Z277" s="21">
        <f t="shared" si="117"/>
        <v>0</v>
      </c>
      <c r="AA277" s="21">
        <f t="shared" si="117"/>
        <v>0</v>
      </c>
      <c r="AB277" s="21">
        <f t="shared" si="117"/>
        <v>0</v>
      </c>
      <c r="AC277" s="21">
        <f t="shared" si="117"/>
        <v>0</v>
      </c>
      <c r="AD277" s="21">
        <f t="shared" si="117"/>
        <v>0</v>
      </c>
      <c r="AE277" s="21">
        <f t="shared" si="117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8">+C280+C281+C282</f>
        <v>0</v>
      </c>
      <c r="D279" s="21">
        <f t="shared" ref="D279:AE279" si="119">+D280+D281+D282</f>
        <v>0</v>
      </c>
      <c r="E279" s="21">
        <f t="shared" si="119"/>
        <v>0</v>
      </c>
      <c r="F279" s="21">
        <f t="shared" si="119"/>
        <v>0</v>
      </c>
      <c r="G279" s="21">
        <f t="shared" si="119"/>
        <v>0</v>
      </c>
      <c r="H279" s="21">
        <f t="shared" si="119"/>
        <v>0</v>
      </c>
      <c r="I279" s="21">
        <f t="shared" si="119"/>
        <v>0</v>
      </c>
      <c r="J279" s="21">
        <f t="shared" si="119"/>
        <v>0</v>
      </c>
      <c r="K279" s="21">
        <f t="shared" si="119"/>
        <v>0</v>
      </c>
      <c r="L279" s="21">
        <f t="shared" si="119"/>
        <v>0</v>
      </c>
      <c r="M279" s="21">
        <f t="shared" si="119"/>
        <v>0</v>
      </c>
      <c r="N279" s="21">
        <f t="shared" si="119"/>
        <v>0</v>
      </c>
      <c r="O279" s="21">
        <f t="shared" si="119"/>
        <v>0</v>
      </c>
      <c r="P279" s="21">
        <f t="shared" si="119"/>
        <v>0</v>
      </c>
      <c r="Q279" s="21">
        <f t="shared" si="119"/>
        <v>0</v>
      </c>
      <c r="R279" s="21">
        <f t="shared" si="119"/>
        <v>0</v>
      </c>
      <c r="S279" s="21">
        <f t="shared" si="119"/>
        <v>0</v>
      </c>
      <c r="T279" s="21">
        <f t="shared" si="119"/>
        <v>0</v>
      </c>
      <c r="U279" s="21">
        <f t="shared" si="119"/>
        <v>0</v>
      </c>
      <c r="V279" s="21">
        <f t="shared" si="119"/>
        <v>0</v>
      </c>
      <c r="W279" s="21">
        <f t="shared" si="119"/>
        <v>0</v>
      </c>
      <c r="X279" s="21">
        <f t="shared" si="119"/>
        <v>0</v>
      </c>
      <c r="Y279" s="21">
        <f t="shared" si="119"/>
        <v>0</v>
      </c>
      <c r="Z279" s="21">
        <f t="shared" si="119"/>
        <v>0</v>
      </c>
      <c r="AA279" s="21">
        <f t="shared" si="119"/>
        <v>0</v>
      </c>
      <c r="AB279" s="21">
        <f t="shared" si="119"/>
        <v>0</v>
      </c>
      <c r="AC279" s="21">
        <f t="shared" si="119"/>
        <v>0</v>
      </c>
      <c r="AD279" s="21">
        <f t="shared" si="119"/>
        <v>0</v>
      </c>
      <c r="AE279" s="21">
        <f t="shared" si="11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20">+C288+C289+C290</f>
        <v>8.7304141525675186E-2</v>
      </c>
      <c r="D287" s="21">
        <f t="shared" ref="D287:AE287" si="121">+D288+D289+D290</f>
        <v>6.03172300437314E-2</v>
      </c>
      <c r="E287" s="21">
        <f t="shared" si="121"/>
        <v>6.5003444947719341E-2</v>
      </c>
      <c r="F287" s="21">
        <f t="shared" si="121"/>
        <v>5.3242012322921917E-2</v>
      </c>
      <c r="G287" s="21">
        <f t="shared" si="121"/>
        <v>5.0330103697765173E-2</v>
      </c>
      <c r="H287" s="21">
        <f t="shared" si="121"/>
        <v>4.8112042497529553E-2</v>
      </c>
      <c r="I287" s="21">
        <f t="shared" si="121"/>
        <v>3.875125717110723E-2</v>
      </c>
      <c r="J287" s="21">
        <f t="shared" si="121"/>
        <v>6.0804050484580444E-2</v>
      </c>
      <c r="K287" s="21">
        <f t="shared" si="121"/>
        <v>4.9045140014772601E-2</v>
      </c>
      <c r="L287" s="21">
        <f t="shared" si="121"/>
        <v>4.5557064159617758E-2</v>
      </c>
      <c r="M287" s="21">
        <f t="shared" si="121"/>
        <v>4.1548093125171208E-2</v>
      </c>
      <c r="N287" s="21">
        <f t="shared" si="121"/>
        <v>4.9295464714878424E-2</v>
      </c>
      <c r="O287" s="21">
        <f t="shared" si="121"/>
        <v>5.0857618920524705E-2</v>
      </c>
      <c r="P287" s="21">
        <f t="shared" si="121"/>
        <v>5.0692450834115492E-2</v>
      </c>
      <c r="Q287" s="21">
        <f t="shared" si="121"/>
        <v>5.0079193289332573E-2</v>
      </c>
      <c r="R287" s="21">
        <f t="shared" si="121"/>
        <v>5.0610982240549565E-2</v>
      </c>
      <c r="S287" s="21">
        <f t="shared" si="121"/>
        <v>4.4766276102620933E-2</v>
      </c>
      <c r="T287" s="21">
        <f t="shared" si="121"/>
        <v>3.0967032285421411E-2</v>
      </c>
      <c r="U287" s="21">
        <f t="shared" si="121"/>
        <v>3.709020156002827E-2</v>
      </c>
      <c r="V287" s="21">
        <f t="shared" si="121"/>
        <v>3.541882462334052E-2</v>
      </c>
      <c r="W287" s="21">
        <f t="shared" si="121"/>
        <v>4.3167201471638404E-2</v>
      </c>
      <c r="X287" s="21">
        <f t="shared" si="121"/>
        <v>4.6080314622645696E-2</v>
      </c>
      <c r="Y287" s="21">
        <f t="shared" si="121"/>
        <v>2.84113077113822E-2</v>
      </c>
      <c r="Z287" s="21">
        <f t="shared" si="121"/>
        <v>5.2909115473769523E-2</v>
      </c>
      <c r="AA287" s="21">
        <f t="shared" si="121"/>
        <v>3.3606051837466538E-2</v>
      </c>
      <c r="AB287" s="21">
        <f t="shared" si="121"/>
        <v>3.7063750484326426E-2</v>
      </c>
      <c r="AC287" s="21">
        <f t="shared" si="121"/>
        <v>2.0705489420831412E-2</v>
      </c>
      <c r="AD287" s="21">
        <f t="shared" si="121"/>
        <v>1.0815662254062487E-3</v>
      </c>
      <c r="AE287" s="21">
        <f t="shared" si="121"/>
        <v>8.6327977499999983E-4</v>
      </c>
    </row>
    <row r="288" spans="1:31" x14ac:dyDescent="0.2">
      <c r="A288" s="80" t="s">
        <v>534</v>
      </c>
      <c r="B288" s="4" t="s">
        <v>798</v>
      </c>
      <c r="C288" s="27">
        <v>8.5996038829675187E-2</v>
      </c>
      <c r="D288" s="27">
        <v>5.90495823684314E-2</v>
      </c>
      <c r="E288" s="27">
        <v>6.3775925814519338E-2</v>
      </c>
      <c r="F288" s="27">
        <v>5.2054295253221916E-2</v>
      </c>
      <c r="G288" s="27">
        <v>4.9181862212965173E-2</v>
      </c>
      <c r="H288" s="27">
        <v>4.7002950119029552E-2</v>
      </c>
      <c r="I288" s="27">
        <v>3.7645659108307229E-2</v>
      </c>
      <c r="J288" s="27">
        <v>5.9648017666480445E-2</v>
      </c>
      <c r="K288" s="27">
        <v>4.7839191408372603E-2</v>
      </c>
      <c r="L288" s="27">
        <v>4.4306833274417756E-2</v>
      </c>
      <c r="M288" s="27">
        <v>4.0258403673171211E-2</v>
      </c>
      <c r="N288" s="27">
        <v>4.7978247943428427E-2</v>
      </c>
      <c r="O288" s="27">
        <v>4.9536589029524708E-2</v>
      </c>
      <c r="P288" s="27">
        <v>4.9393031637815492E-2</v>
      </c>
      <c r="Q288" s="27">
        <v>4.8822709204132571E-2</v>
      </c>
      <c r="R288" s="27">
        <v>4.9421257764049563E-2</v>
      </c>
      <c r="S288" s="27">
        <v>4.3667135732420932E-2</v>
      </c>
      <c r="T288" s="27">
        <v>2.9990745425221409E-2</v>
      </c>
      <c r="U288" s="27">
        <v>3.626022670082827E-2</v>
      </c>
      <c r="V288" s="27">
        <v>3.4760209840640523E-2</v>
      </c>
      <c r="W288" s="27">
        <v>4.2704131923638401E-2</v>
      </c>
      <c r="X288" s="27">
        <v>4.5601887231645696E-2</v>
      </c>
      <c r="Y288" s="27">
        <v>2.7917360274882199E-2</v>
      </c>
      <c r="Z288" s="27">
        <v>5.2410575215769521E-2</v>
      </c>
      <c r="AA288" s="27">
        <v>3.310308096046654E-2</v>
      </c>
      <c r="AB288" s="27">
        <v>3.6556381428826425E-2</v>
      </c>
      <c r="AC288" s="27">
        <v>2.0194954925831413E-2</v>
      </c>
      <c r="AD288" s="27">
        <v>3.946590904062489E-4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1.308102696E-3</v>
      </c>
      <c r="D289" s="27">
        <v>1.2676476752999997E-3</v>
      </c>
      <c r="E289" s="27">
        <v>1.2275191331999997E-3</v>
      </c>
      <c r="F289" s="27">
        <v>1.1877170696999997E-3</v>
      </c>
      <c r="G289" s="27">
        <v>1.1482414847999996E-3</v>
      </c>
      <c r="H289" s="27">
        <v>1.1090923784999999E-3</v>
      </c>
      <c r="I289" s="27">
        <v>1.1055980627999993E-3</v>
      </c>
      <c r="J289" s="27">
        <v>1.156032818099999E-3</v>
      </c>
      <c r="K289" s="27">
        <v>1.2059486063999995E-3</v>
      </c>
      <c r="L289" s="27">
        <v>1.2502308851999994E-3</v>
      </c>
      <c r="M289" s="27">
        <v>1.2896894519999998E-3</v>
      </c>
      <c r="N289" s="27">
        <v>1.3172167714499995E-3</v>
      </c>
      <c r="O289" s="27">
        <v>1.3210298910000002E-3</v>
      </c>
      <c r="P289" s="27">
        <v>1.2994191962999999E-3</v>
      </c>
      <c r="Q289" s="27">
        <v>1.2564840852E-3</v>
      </c>
      <c r="R289" s="27">
        <v>1.1897244764999999E-3</v>
      </c>
      <c r="S289" s="27">
        <v>1.0991403702E-3</v>
      </c>
      <c r="T289" s="27">
        <v>9.7628686020000003E-4</v>
      </c>
      <c r="U289" s="27">
        <v>8.2997485919999992E-4</v>
      </c>
      <c r="V289" s="27">
        <v>6.5861478270000005E-4</v>
      </c>
      <c r="W289" s="27">
        <v>4.6306954800000001E-4</v>
      </c>
      <c r="X289" s="27">
        <v>4.7842739099999997E-4</v>
      </c>
      <c r="Y289" s="27">
        <v>4.939474365000001E-4</v>
      </c>
      <c r="Z289" s="27">
        <v>4.9854025800000006E-4</v>
      </c>
      <c r="AA289" s="27">
        <v>5.0297087700000001E-4</v>
      </c>
      <c r="AB289" s="27">
        <v>5.0736905550000002E-4</v>
      </c>
      <c r="AC289" s="27">
        <v>5.1053449499999996E-4</v>
      </c>
      <c r="AD289" s="27">
        <v>6.8690713499999995E-4</v>
      </c>
      <c r="AE289" s="27">
        <v>8.6327977499999983E-4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2">+C292+C293</f>
        <v>0</v>
      </c>
      <c r="D291" s="21">
        <f t="shared" ref="D291:AE291" si="123">+D292+D293</f>
        <v>0</v>
      </c>
      <c r="E291" s="21">
        <f t="shared" si="123"/>
        <v>0</v>
      </c>
      <c r="F291" s="21">
        <f t="shared" si="123"/>
        <v>0</v>
      </c>
      <c r="G291" s="21">
        <f t="shared" si="123"/>
        <v>0</v>
      </c>
      <c r="H291" s="21">
        <f t="shared" si="123"/>
        <v>0</v>
      </c>
      <c r="I291" s="21">
        <f t="shared" si="123"/>
        <v>0</v>
      </c>
      <c r="J291" s="21">
        <f t="shared" si="123"/>
        <v>0</v>
      </c>
      <c r="K291" s="21">
        <f t="shared" si="123"/>
        <v>0</v>
      </c>
      <c r="L291" s="21">
        <f t="shared" si="123"/>
        <v>0</v>
      </c>
      <c r="M291" s="21">
        <f t="shared" si="123"/>
        <v>0</v>
      </c>
      <c r="N291" s="21">
        <f t="shared" si="123"/>
        <v>0</v>
      </c>
      <c r="O291" s="21">
        <f t="shared" si="123"/>
        <v>0</v>
      </c>
      <c r="P291" s="21">
        <f t="shared" si="123"/>
        <v>0</v>
      </c>
      <c r="Q291" s="21">
        <f t="shared" si="123"/>
        <v>0</v>
      </c>
      <c r="R291" s="21">
        <f t="shared" si="123"/>
        <v>0</v>
      </c>
      <c r="S291" s="21">
        <f t="shared" si="123"/>
        <v>0</v>
      </c>
      <c r="T291" s="21">
        <f t="shared" si="123"/>
        <v>0</v>
      </c>
      <c r="U291" s="21">
        <f t="shared" si="123"/>
        <v>0</v>
      </c>
      <c r="V291" s="21">
        <f t="shared" si="123"/>
        <v>0</v>
      </c>
      <c r="W291" s="21">
        <f t="shared" si="123"/>
        <v>0</v>
      </c>
      <c r="X291" s="21">
        <f t="shared" si="123"/>
        <v>0</v>
      </c>
      <c r="Y291" s="21">
        <f t="shared" si="123"/>
        <v>0</v>
      </c>
      <c r="Z291" s="21">
        <f t="shared" si="123"/>
        <v>0</v>
      </c>
      <c r="AA291" s="21">
        <f t="shared" si="123"/>
        <v>0</v>
      </c>
      <c r="AB291" s="21">
        <f t="shared" si="123"/>
        <v>0</v>
      </c>
      <c r="AC291" s="21">
        <f t="shared" si="123"/>
        <v>0</v>
      </c>
      <c r="AD291" s="21">
        <f t="shared" si="123"/>
        <v>0</v>
      </c>
      <c r="AE291" s="21">
        <f t="shared" si="12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4">+C298+C383+C391+C399+C407+C415+C423+C424</f>
        <v>0.34030256065168552</v>
      </c>
      <c r="D297" s="28">
        <f t="shared" ref="D297:AE297" si="125">+D298+D383+D391+D399+D407+D415+D423+D424</f>
        <v>0.17562064111915768</v>
      </c>
      <c r="E297" s="28">
        <f t="shared" si="125"/>
        <v>0.1476455491139122</v>
      </c>
      <c r="F297" s="28">
        <f t="shared" si="125"/>
        <v>0.1568593559918787</v>
      </c>
      <c r="G297" s="28">
        <f t="shared" si="125"/>
        <v>0.26257419615155764</v>
      </c>
      <c r="H297" s="28">
        <f t="shared" si="125"/>
        <v>0.2210641559849687</v>
      </c>
      <c r="I297" s="28">
        <f t="shared" si="125"/>
        <v>6.4008993917453045</v>
      </c>
      <c r="J297" s="28">
        <f t="shared" si="125"/>
        <v>0.36723889818051747</v>
      </c>
      <c r="K297" s="28">
        <f t="shared" si="125"/>
        <v>22.737529986956957</v>
      </c>
      <c r="L297" s="28">
        <f t="shared" si="125"/>
        <v>0.86538821574091873</v>
      </c>
      <c r="M297" s="28">
        <f t="shared" si="125"/>
        <v>5.3295300305072638E-2</v>
      </c>
      <c r="N297" s="28">
        <f t="shared" si="125"/>
        <v>2.3830247688018062E-2</v>
      </c>
      <c r="O297" s="28">
        <f t="shared" si="125"/>
        <v>1.7292076727998971</v>
      </c>
      <c r="P297" s="28">
        <f t="shared" si="125"/>
        <v>2.950381297201745E-2</v>
      </c>
      <c r="Q297" s="28">
        <f t="shared" si="125"/>
        <v>7.1610154389187525E-2</v>
      </c>
      <c r="R297" s="28">
        <f t="shared" si="125"/>
        <v>4.2066179081002339E-2</v>
      </c>
      <c r="S297" s="28">
        <f t="shared" si="125"/>
        <v>0.15145985499021633</v>
      </c>
      <c r="T297" s="28">
        <f t="shared" si="125"/>
        <v>5.1571560376418302E-2</v>
      </c>
      <c r="U297" s="28">
        <f t="shared" si="125"/>
        <v>6.1419643561779846</v>
      </c>
      <c r="V297" s="28">
        <f t="shared" si="125"/>
        <v>0.46482985030856055</v>
      </c>
      <c r="W297" s="28">
        <f t="shared" si="125"/>
        <v>4.2394748065647482E-3</v>
      </c>
      <c r="X297" s="28">
        <f t="shared" si="125"/>
        <v>1.6330467617522021E-2</v>
      </c>
      <c r="Y297" s="28">
        <f t="shared" si="125"/>
        <v>0.21169340670909084</v>
      </c>
      <c r="Z297" s="28">
        <f t="shared" si="125"/>
        <v>0.23841682289224897</v>
      </c>
      <c r="AA297" s="28">
        <f t="shared" si="125"/>
        <v>1.1221921408389439</v>
      </c>
      <c r="AB297" s="28">
        <f t="shared" si="125"/>
        <v>1.6667144324754553</v>
      </c>
      <c r="AC297" s="28">
        <f t="shared" si="125"/>
        <v>0.77378166563872308</v>
      </c>
      <c r="AD297" s="28">
        <f t="shared" si="125"/>
        <v>1.9350483370700965E-2</v>
      </c>
      <c r="AE297" s="28">
        <f t="shared" si="125"/>
        <v>0.12091237746144549</v>
      </c>
    </row>
    <row r="298" spans="1:31" x14ac:dyDescent="0.2">
      <c r="A298" s="9" t="s">
        <v>549</v>
      </c>
      <c r="B298" s="4" t="s">
        <v>550</v>
      </c>
      <c r="C298" s="21">
        <f t="shared" ref="C298" si="126">+C299+C367</f>
        <v>0.3376213154445955</v>
      </c>
      <c r="D298" s="21">
        <f t="shared" ref="D298:AE298" si="127">+D299+D367</f>
        <v>0.17461575862868936</v>
      </c>
      <c r="E298" s="21">
        <f t="shared" si="127"/>
        <v>0.14689964337973496</v>
      </c>
      <c r="F298" s="21">
        <f t="shared" si="127"/>
        <v>0.15620872914414938</v>
      </c>
      <c r="G298" s="21">
        <f t="shared" si="127"/>
        <v>0.25987588679451856</v>
      </c>
      <c r="H298" s="21">
        <f t="shared" si="127"/>
        <v>0.22029195017237124</v>
      </c>
      <c r="I298" s="21">
        <f t="shared" si="127"/>
        <v>6.3819796864604754</v>
      </c>
      <c r="J298" s="21">
        <f t="shared" si="127"/>
        <v>0.36629827578675356</v>
      </c>
      <c r="K298" s="21">
        <f t="shared" si="127"/>
        <v>22.386820406258845</v>
      </c>
      <c r="L298" s="21">
        <f t="shared" si="127"/>
        <v>0.85760829466189104</v>
      </c>
      <c r="M298" s="21">
        <f t="shared" si="127"/>
        <v>5.3009533213711692E-2</v>
      </c>
      <c r="N298" s="21">
        <f t="shared" si="127"/>
        <v>2.3458085911203637E-2</v>
      </c>
      <c r="O298" s="21">
        <f t="shared" si="127"/>
        <v>1.7222833794431407</v>
      </c>
      <c r="P298" s="21">
        <f t="shared" si="127"/>
        <v>2.8914671352017449E-2</v>
      </c>
      <c r="Q298" s="21">
        <f t="shared" si="127"/>
        <v>7.0740755685187534E-2</v>
      </c>
      <c r="R298" s="21">
        <f t="shared" si="127"/>
        <v>3.7424525689634315E-2</v>
      </c>
      <c r="S298" s="21">
        <f t="shared" si="127"/>
        <v>0.14956727217021631</v>
      </c>
      <c r="T298" s="21">
        <f t="shared" si="127"/>
        <v>4.8775698118418302E-2</v>
      </c>
      <c r="U298" s="21">
        <f t="shared" si="127"/>
        <v>2.8431691571525892</v>
      </c>
      <c r="V298" s="21">
        <f t="shared" si="127"/>
        <v>0.43512746964020743</v>
      </c>
      <c r="W298" s="21">
        <f t="shared" si="127"/>
        <v>4.150560026564748E-3</v>
      </c>
      <c r="X298" s="21">
        <f t="shared" si="127"/>
        <v>1.5358750469522019E-2</v>
      </c>
      <c r="Y298" s="21">
        <f t="shared" si="127"/>
        <v>0.20775671686739131</v>
      </c>
      <c r="Z298" s="21">
        <f t="shared" si="127"/>
        <v>0.23739376265224896</v>
      </c>
      <c r="AA298" s="21">
        <f t="shared" si="127"/>
        <v>1.1121845444529439</v>
      </c>
      <c r="AB298" s="21">
        <f t="shared" si="127"/>
        <v>1.6582359540408551</v>
      </c>
      <c r="AC298" s="21">
        <f t="shared" si="127"/>
        <v>0.76934191373752303</v>
      </c>
      <c r="AD298" s="21">
        <f t="shared" si="127"/>
        <v>1.9087747515500963E-2</v>
      </c>
      <c r="AE298" s="21">
        <f t="shared" si="127"/>
        <v>0.1198741070187655</v>
      </c>
    </row>
    <row r="299" spans="1:31" x14ac:dyDescent="0.2">
      <c r="A299" s="9" t="s">
        <v>551</v>
      </c>
      <c r="B299" s="4" t="s">
        <v>552</v>
      </c>
      <c r="C299" s="21">
        <f t="shared" ref="C299" si="128">+C300+C349+C364</f>
        <v>0.3376213154445955</v>
      </c>
      <c r="D299" s="21">
        <f t="shared" ref="D299:AE299" si="129">+D300+D349+D364</f>
        <v>0.17461575862868936</v>
      </c>
      <c r="E299" s="21">
        <f t="shared" si="129"/>
        <v>0.14689964337973496</v>
      </c>
      <c r="F299" s="21">
        <f t="shared" si="129"/>
        <v>0.15620872914414938</v>
      </c>
      <c r="G299" s="21">
        <f t="shared" si="129"/>
        <v>0.25987588679451856</v>
      </c>
      <c r="H299" s="21">
        <f t="shared" si="129"/>
        <v>0.22029195017237124</v>
      </c>
      <c r="I299" s="21">
        <f t="shared" si="129"/>
        <v>6.3819796864604754</v>
      </c>
      <c r="J299" s="21">
        <f t="shared" si="129"/>
        <v>0.36629827578675356</v>
      </c>
      <c r="K299" s="21">
        <f t="shared" si="129"/>
        <v>22.386820406258845</v>
      </c>
      <c r="L299" s="21">
        <f t="shared" si="129"/>
        <v>0.85760829466189104</v>
      </c>
      <c r="M299" s="21">
        <f t="shared" si="129"/>
        <v>5.3009533213711692E-2</v>
      </c>
      <c r="N299" s="21">
        <f t="shared" si="129"/>
        <v>2.3458085911203637E-2</v>
      </c>
      <c r="O299" s="21">
        <f t="shared" si="129"/>
        <v>1.7222833794431407</v>
      </c>
      <c r="P299" s="21">
        <f t="shared" si="129"/>
        <v>2.8914671352017449E-2</v>
      </c>
      <c r="Q299" s="21">
        <f t="shared" si="129"/>
        <v>7.0740755685187534E-2</v>
      </c>
      <c r="R299" s="21">
        <f t="shared" si="129"/>
        <v>3.7424525689634315E-2</v>
      </c>
      <c r="S299" s="21">
        <f t="shared" si="129"/>
        <v>0.14956727217021631</v>
      </c>
      <c r="T299" s="21">
        <f t="shared" si="129"/>
        <v>4.8775698118418302E-2</v>
      </c>
      <c r="U299" s="21">
        <f t="shared" si="129"/>
        <v>2.8431691571525892</v>
      </c>
      <c r="V299" s="21">
        <f t="shared" si="129"/>
        <v>0.43512746964020743</v>
      </c>
      <c r="W299" s="21">
        <f t="shared" si="129"/>
        <v>4.150560026564748E-3</v>
      </c>
      <c r="X299" s="21">
        <f t="shared" si="129"/>
        <v>1.5358750469522019E-2</v>
      </c>
      <c r="Y299" s="21">
        <f t="shared" si="129"/>
        <v>0.20775671686739131</v>
      </c>
      <c r="Z299" s="21">
        <f t="shared" si="129"/>
        <v>0.23739376265224896</v>
      </c>
      <c r="AA299" s="21">
        <f t="shared" si="129"/>
        <v>1.1121845444529439</v>
      </c>
      <c r="AB299" s="21">
        <f t="shared" si="129"/>
        <v>1.6582359540408551</v>
      </c>
      <c r="AC299" s="21">
        <f t="shared" si="129"/>
        <v>0.76934191373752303</v>
      </c>
      <c r="AD299" s="21">
        <f t="shared" si="129"/>
        <v>1.9087747515500963E-2</v>
      </c>
      <c r="AE299" s="21">
        <f t="shared" si="129"/>
        <v>0.1198741070187655</v>
      </c>
    </row>
    <row r="300" spans="1:31" x14ac:dyDescent="0.2">
      <c r="A300" s="9" t="s">
        <v>553</v>
      </c>
      <c r="B300" s="4" t="s">
        <v>554</v>
      </c>
      <c r="C300" s="21">
        <f t="shared" ref="C300" si="130">+C301+C341</f>
        <v>0</v>
      </c>
      <c r="D300" s="21">
        <f t="shared" ref="D300:AE300" si="131">+D301+D341</f>
        <v>0</v>
      </c>
      <c r="E300" s="21">
        <f t="shared" si="131"/>
        <v>0</v>
      </c>
      <c r="F300" s="21">
        <f t="shared" si="131"/>
        <v>0</v>
      </c>
      <c r="G300" s="21">
        <f t="shared" si="131"/>
        <v>0</v>
      </c>
      <c r="H300" s="21">
        <f t="shared" si="131"/>
        <v>0</v>
      </c>
      <c r="I300" s="21">
        <f t="shared" si="131"/>
        <v>0</v>
      </c>
      <c r="J300" s="21">
        <f t="shared" si="131"/>
        <v>0</v>
      </c>
      <c r="K300" s="21">
        <f t="shared" si="131"/>
        <v>0</v>
      </c>
      <c r="L300" s="21">
        <f t="shared" si="131"/>
        <v>0</v>
      </c>
      <c r="M300" s="21">
        <f t="shared" si="131"/>
        <v>0</v>
      </c>
      <c r="N300" s="21">
        <f t="shared" si="131"/>
        <v>0</v>
      </c>
      <c r="O300" s="21">
        <f t="shared" si="131"/>
        <v>0</v>
      </c>
      <c r="P300" s="21">
        <f t="shared" si="131"/>
        <v>0</v>
      </c>
      <c r="Q300" s="21">
        <f t="shared" si="131"/>
        <v>0</v>
      </c>
      <c r="R300" s="21">
        <f t="shared" si="131"/>
        <v>0</v>
      </c>
      <c r="S300" s="21">
        <f t="shared" si="131"/>
        <v>0</v>
      </c>
      <c r="T300" s="21">
        <f t="shared" si="131"/>
        <v>0</v>
      </c>
      <c r="U300" s="21">
        <f t="shared" si="131"/>
        <v>0</v>
      </c>
      <c r="V300" s="21">
        <f t="shared" si="131"/>
        <v>0</v>
      </c>
      <c r="W300" s="21">
        <f t="shared" si="131"/>
        <v>0</v>
      </c>
      <c r="X300" s="21">
        <f t="shared" si="131"/>
        <v>0</v>
      </c>
      <c r="Y300" s="21">
        <f t="shared" si="131"/>
        <v>0</v>
      </c>
      <c r="Z300" s="21">
        <f t="shared" si="131"/>
        <v>0</v>
      </c>
      <c r="AA300" s="21">
        <f t="shared" si="131"/>
        <v>0</v>
      </c>
      <c r="AB300" s="21">
        <f t="shared" si="131"/>
        <v>0</v>
      </c>
      <c r="AC300" s="21">
        <f t="shared" si="131"/>
        <v>0</v>
      </c>
      <c r="AD300" s="21">
        <f t="shared" si="131"/>
        <v>0</v>
      </c>
      <c r="AE300" s="21">
        <f t="shared" si="131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2">+C302+C315+C328</f>
        <v>0</v>
      </c>
      <c r="D301" s="21">
        <f t="shared" ref="D301:AE301" si="133">+D302+D315+D328</f>
        <v>0</v>
      </c>
      <c r="E301" s="21">
        <f t="shared" si="133"/>
        <v>0</v>
      </c>
      <c r="F301" s="21">
        <f t="shared" si="133"/>
        <v>0</v>
      </c>
      <c r="G301" s="21">
        <f t="shared" si="133"/>
        <v>0</v>
      </c>
      <c r="H301" s="21">
        <f t="shared" si="133"/>
        <v>0</v>
      </c>
      <c r="I301" s="21">
        <f t="shared" si="133"/>
        <v>0</v>
      </c>
      <c r="J301" s="21">
        <f t="shared" si="133"/>
        <v>0</v>
      </c>
      <c r="K301" s="21">
        <f t="shared" si="133"/>
        <v>0</v>
      </c>
      <c r="L301" s="21">
        <f t="shared" si="133"/>
        <v>0</v>
      </c>
      <c r="M301" s="21">
        <f t="shared" si="133"/>
        <v>0</v>
      </c>
      <c r="N301" s="21">
        <f t="shared" si="133"/>
        <v>0</v>
      </c>
      <c r="O301" s="21">
        <f t="shared" si="133"/>
        <v>0</v>
      </c>
      <c r="P301" s="21">
        <f t="shared" si="133"/>
        <v>0</v>
      </c>
      <c r="Q301" s="21">
        <f t="shared" si="133"/>
        <v>0</v>
      </c>
      <c r="R301" s="21">
        <f t="shared" si="133"/>
        <v>0</v>
      </c>
      <c r="S301" s="21">
        <f t="shared" si="133"/>
        <v>0</v>
      </c>
      <c r="T301" s="21">
        <f t="shared" si="133"/>
        <v>0</v>
      </c>
      <c r="U301" s="21">
        <f t="shared" si="133"/>
        <v>0</v>
      </c>
      <c r="V301" s="21">
        <f t="shared" si="133"/>
        <v>0</v>
      </c>
      <c r="W301" s="21">
        <f t="shared" si="133"/>
        <v>0</v>
      </c>
      <c r="X301" s="21">
        <f t="shared" si="133"/>
        <v>0</v>
      </c>
      <c r="Y301" s="21">
        <f t="shared" si="133"/>
        <v>0</v>
      </c>
      <c r="Z301" s="21">
        <f t="shared" si="133"/>
        <v>0</v>
      </c>
      <c r="AA301" s="21">
        <f t="shared" si="133"/>
        <v>0</v>
      </c>
      <c r="AB301" s="21">
        <f t="shared" si="133"/>
        <v>0</v>
      </c>
      <c r="AC301" s="21">
        <f t="shared" si="133"/>
        <v>0</v>
      </c>
      <c r="AD301" s="21">
        <f t="shared" si="133"/>
        <v>0</v>
      </c>
      <c r="AE301" s="21">
        <f t="shared" si="133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4">+C303+C304+C305+C306+C307+C308+C309+C310+C311+C312+C313+C314</f>
        <v>0</v>
      </c>
      <c r="D302" s="21">
        <f t="shared" ref="D302:AE302" si="135">+D303+D304+D305+D306+D307+D308+D309+D310+D311+D312+D313+D314</f>
        <v>0</v>
      </c>
      <c r="E302" s="21">
        <f t="shared" si="135"/>
        <v>0</v>
      </c>
      <c r="F302" s="21">
        <f t="shared" si="135"/>
        <v>0</v>
      </c>
      <c r="G302" s="21">
        <f t="shared" si="135"/>
        <v>0</v>
      </c>
      <c r="H302" s="21">
        <f t="shared" si="135"/>
        <v>0</v>
      </c>
      <c r="I302" s="21">
        <f t="shared" si="135"/>
        <v>0</v>
      </c>
      <c r="J302" s="21">
        <f t="shared" si="135"/>
        <v>0</v>
      </c>
      <c r="K302" s="21">
        <f t="shared" si="135"/>
        <v>0</v>
      </c>
      <c r="L302" s="21">
        <f t="shared" si="135"/>
        <v>0</v>
      </c>
      <c r="M302" s="21">
        <f t="shared" si="135"/>
        <v>0</v>
      </c>
      <c r="N302" s="21">
        <f t="shared" si="135"/>
        <v>0</v>
      </c>
      <c r="O302" s="21">
        <f t="shared" si="135"/>
        <v>0</v>
      </c>
      <c r="P302" s="21">
        <f t="shared" si="135"/>
        <v>0</v>
      </c>
      <c r="Q302" s="21">
        <f t="shared" si="135"/>
        <v>0</v>
      </c>
      <c r="R302" s="21">
        <f t="shared" si="135"/>
        <v>0</v>
      </c>
      <c r="S302" s="21">
        <f t="shared" si="135"/>
        <v>0</v>
      </c>
      <c r="T302" s="21">
        <f t="shared" si="135"/>
        <v>0</v>
      </c>
      <c r="U302" s="21">
        <f t="shared" si="135"/>
        <v>0</v>
      </c>
      <c r="V302" s="21">
        <f t="shared" si="135"/>
        <v>0</v>
      </c>
      <c r="W302" s="21">
        <f t="shared" si="135"/>
        <v>0</v>
      </c>
      <c r="X302" s="21">
        <f t="shared" si="135"/>
        <v>0</v>
      </c>
      <c r="Y302" s="21">
        <f t="shared" si="135"/>
        <v>0</v>
      </c>
      <c r="Z302" s="21">
        <f t="shared" si="135"/>
        <v>0</v>
      </c>
      <c r="AA302" s="21">
        <f t="shared" si="135"/>
        <v>0</v>
      </c>
      <c r="AB302" s="21">
        <f t="shared" si="135"/>
        <v>0</v>
      </c>
      <c r="AC302" s="21">
        <f t="shared" si="135"/>
        <v>0</v>
      </c>
      <c r="AD302" s="21">
        <f t="shared" si="135"/>
        <v>0</v>
      </c>
      <c r="AE302" s="21">
        <f t="shared" si="135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6">+C316+C317+C318+C319+C320+C321+C322+C323+C324+C325+C326+C327</f>
        <v>0</v>
      </c>
      <c r="D315" s="21">
        <f t="shared" ref="D315:AE315" si="137">+D316+D317+D318+D319+D320+D321+D322+D323+D324+D325+D326+D327</f>
        <v>0</v>
      </c>
      <c r="E315" s="21">
        <f t="shared" si="137"/>
        <v>0</v>
      </c>
      <c r="F315" s="21">
        <f t="shared" si="137"/>
        <v>0</v>
      </c>
      <c r="G315" s="21">
        <f t="shared" si="137"/>
        <v>0</v>
      </c>
      <c r="H315" s="21">
        <f t="shared" si="137"/>
        <v>0</v>
      </c>
      <c r="I315" s="21">
        <f t="shared" si="137"/>
        <v>0</v>
      </c>
      <c r="J315" s="21">
        <f t="shared" si="137"/>
        <v>0</v>
      </c>
      <c r="K315" s="21">
        <f t="shared" si="137"/>
        <v>0</v>
      </c>
      <c r="L315" s="21">
        <f t="shared" si="137"/>
        <v>0</v>
      </c>
      <c r="M315" s="21">
        <f t="shared" si="137"/>
        <v>0</v>
      </c>
      <c r="N315" s="21">
        <f t="shared" si="137"/>
        <v>0</v>
      </c>
      <c r="O315" s="21">
        <f t="shared" si="137"/>
        <v>0</v>
      </c>
      <c r="P315" s="21">
        <f t="shared" si="137"/>
        <v>0</v>
      </c>
      <c r="Q315" s="21">
        <f t="shared" si="137"/>
        <v>0</v>
      </c>
      <c r="R315" s="21">
        <f t="shared" si="137"/>
        <v>0</v>
      </c>
      <c r="S315" s="21">
        <f t="shared" si="137"/>
        <v>0</v>
      </c>
      <c r="T315" s="21">
        <f t="shared" si="137"/>
        <v>0</v>
      </c>
      <c r="U315" s="21">
        <f t="shared" si="137"/>
        <v>0</v>
      </c>
      <c r="V315" s="21">
        <f t="shared" si="137"/>
        <v>0</v>
      </c>
      <c r="W315" s="21">
        <f t="shared" si="137"/>
        <v>0</v>
      </c>
      <c r="X315" s="21">
        <f t="shared" si="137"/>
        <v>0</v>
      </c>
      <c r="Y315" s="21">
        <f t="shared" si="137"/>
        <v>0</v>
      </c>
      <c r="Z315" s="21">
        <f t="shared" si="137"/>
        <v>0</v>
      </c>
      <c r="AA315" s="21">
        <f t="shared" si="137"/>
        <v>0</v>
      </c>
      <c r="AB315" s="21">
        <f t="shared" si="137"/>
        <v>0</v>
      </c>
      <c r="AC315" s="21">
        <f t="shared" si="137"/>
        <v>0</v>
      </c>
      <c r="AD315" s="21">
        <f t="shared" si="137"/>
        <v>0</v>
      </c>
      <c r="AE315" s="21">
        <f t="shared" si="137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8">+C329+C330+C331+C332+C333+C334+C335+C336+C337+C338+C339+C340</f>
        <v>0</v>
      </c>
      <c r="D328" s="21">
        <f t="shared" ref="D328:AE328" si="139">+D329+D330+D331+D332+D333+D334+D335+D336+D337+D338+D339+D340</f>
        <v>0</v>
      </c>
      <c r="E328" s="21">
        <f t="shared" si="139"/>
        <v>0</v>
      </c>
      <c r="F328" s="21">
        <f t="shared" si="139"/>
        <v>0</v>
      </c>
      <c r="G328" s="21">
        <f t="shared" si="139"/>
        <v>0</v>
      </c>
      <c r="H328" s="21">
        <f t="shared" si="139"/>
        <v>0</v>
      </c>
      <c r="I328" s="21">
        <f t="shared" si="139"/>
        <v>0</v>
      </c>
      <c r="J328" s="21">
        <f t="shared" si="139"/>
        <v>0</v>
      </c>
      <c r="K328" s="21">
        <f t="shared" si="139"/>
        <v>0</v>
      </c>
      <c r="L328" s="21">
        <f t="shared" si="139"/>
        <v>0</v>
      </c>
      <c r="M328" s="21">
        <f t="shared" si="139"/>
        <v>0</v>
      </c>
      <c r="N328" s="21">
        <f t="shared" si="139"/>
        <v>0</v>
      </c>
      <c r="O328" s="21">
        <f t="shared" si="139"/>
        <v>0</v>
      </c>
      <c r="P328" s="21">
        <f t="shared" si="139"/>
        <v>0</v>
      </c>
      <c r="Q328" s="21">
        <f t="shared" si="139"/>
        <v>0</v>
      </c>
      <c r="R328" s="21">
        <f t="shared" si="139"/>
        <v>0</v>
      </c>
      <c r="S328" s="21">
        <f t="shared" si="139"/>
        <v>0</v>
      </c>
      <c r="T328" s="21">
        <f t="shared" si="139"/>
        <v>0</v>
      </c>
      <c r="U328" s="21">
        <f t="shared" si="139"/>
        <v>0</v>
      </c>
      <c r="V328" s="21">
        <f t="shared" si="139"/>
        <v>0</v>
      </c>
      <c r="W328" s="21">
        <f t="shared" si="139"/>
        <v>0</v>
      </c>
      <c r="X328" s="21">
        <f t="shared" si="139"/>
        <v>0</v>
      </c>
      <c r="Y328" s="21">
        <f t="shared" si="139"/>
        <v>0</v>
      </c>
      <c r="Z328" s="21">
        <f t="shared" si="139"/>
        <v>0</v>
      </c>
      <c r="AA328" s="21">
        <f t="shared" si="139"/>
        <v>0</v>
      </c>
      <c r="AB328" s="21">
        <f t="shared" si="139"/>
        <v>0</v>
      </c>
      <c r="AC328" s="21">
        <f t="shared" si="139"/>
        <v>0</v>
      </c>
      <c r="AD328" s="21">
        <f t="shared" si="139"/>
        <v>0</v>
      </c>
      <c r="AE328" s="21">
        <f t="shared" si="13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40">+C342+C343+C344+C345+C346+C347+C348</f>
        <v>0</v>
      </c>
      <c r="D341" s="21">
        <f t="shared" ref="D341:AE341" si="141">+D342+D343+D344+D345+D346+D347+D348</f>
        <v>0</v>
      </c>
      <c r="E341" s="21">
        <f t="shared" si="141"/>
        <v>0</v>
      </c>
      <c r="F341" s="21">
        <f t="shared" si="141"/>
        <v>0</v>
      </c>
      <c r="G341" s="21">
        <f t="shared" si="141"/>
        <v>0</v>
      </c>
      <c r="H341" s="21">
        <f t="shared" si="141"/>
        <v>0</v>
      </c>
      <c r="I341" s="21">
        <f t="shared" si="141"/>
        <v>0</v>
      </c>
      <c r="J341" s="21">
        <f t="shared" si="141"/>
        <v>0</v>
      </c>
      <c r="K341" s="21">
        <f t="shared" si="141"/>
        <v>0</v>
      </c>
      <c r="L341" s="21">
        <f t="shared" si="141"/>
        <v>0</v>
      </c>
      <c r="M341" s="21">
        <f t="shared" si="141"/>
        <v>0</v>
      </c>
      <c r="N341" s="21">
        <f t="shared" si="141"/>
        <v>0</v>
      </c>
      <c r="O341" s="21">
        <f t="shared" si="141"/>
        <v>0</v>
      </c>
      <c r="P341" s="21">
        <f t="shared" si="141"/>
        <v>0</v>
      </c>
      <c r="Q341" s="21">
        <f t="shared" si="141"/>
        <v>0</v>
      </c>
      <c r="R341" s="21">
        <f t="shared" si="141"/>
        <v>0</v>
      </c>
      <c r="S341" s="21">
        <f t="shared" si="141"/>
        <v>0</v>
      </c>
      <c r="T341" s="21">
        <f t="shared" si="141"/>
        <v>0</v>
      </c>
      <c r="U341" s="21">
        <f t="shared" si="141"/>
        <v>0</v>
      </c>
      <c r="V341" s="21">
        <f t="shared" si="141"/>
        <v>0</v>
      </c>
      <c r="W341" s="21">
        <f t="shared" si="141"/>
        <v>0</v>
      </c>
      <c r="X341" s="21">
        <f t="shared" si="141"/>
        <v>0</v>
      </c>
      <c r="Y341" s="21">
        <f t="shared" si="141"/>
        <v>0</v>
      </c>
      <c r="Z341" s="21">
        <f t="shared" si="141"/>
        <v>0</v>
      </c>
      <c r="AA341" s="21">
        <f t="shared" si="141"/>
        <v>0</v>
      </c>
      <c r="AB341" s="21">
        <f t="shared" si="141"/>
        <v>0</v>
      </c>
      <c r="AC341" s="21">
        <f t="shared" si="141"/>
        <v>0</v>
      </c>
      <c r="AD341" s="21">
        <f t="shared" si="141"/>
        <v>0</v>
      </c>
      <c r="AE341" s="21">
        <f t="shared" si="141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2">+C350+C355+C358+C363</f>
        <v>0.3376213154445955</v>
      </c>
      <c r="D349" s="21">
        <f t="shared" ref="D349:AE349" si="143">+D350+D355+D358+D363</f>
        <v>0.17461575862868936</v>
      </c>
      <c r="E349" s="21">
        <f t="shared" si="143"/>
        <v>0.14689964337973496</v>
      </c>
      <c r="F349" s="21">
        <f t="shared" si="143"/>
        <v>0.15620872914414938</v>
      </c>
      <c r="G349" s="21">
        <f t="shared" si="143"/>
        <v>0.25987588679451856</v>
      </c>
      <c r="H349" s="21">
        <f t="shared" si="143"/>
        <v>0.22029195017237124</v>
      </c>
      <c r="I349" s="21">
        <f t="shared" si="143"/>
        <v>6.3819796864604754</v>
      </c>
      <c r="J349" s="21">
        <f t="shared" si="143"/>
        <v>0.36629827578675356</v>
      </c>
      <c r="K349" s="21">
        <f t="shared" si="143"/>
        <v>22.386820406258845</v>
      </c>
      <c r="L349" s="21">
        <f t="shared" si="143"/>
        <v>0.85760829466189104</v>
      </c>
      <c r="M349" s="21">
        <f t="shared" si="143"/>
        <v>5.3009533213711692E-2</v>
      </c>
      <c r="N349" s="21">
        <f t="shared" si="143"/>
        <v>2.3458085911203637E-2</v>
      </c>
      <c r="O349" s="21">
        <f t="shared" si="143"/>
        <v>1.7222833794431407</v>
      </c>
      <c r="P349" s="21">
        <f t="shared" si="143"/>
        <v>2.8914671352017449E-2</v>
      </c>
      <c r="Q349" s="21">
        <f t="shared" si="143"/>
        <v>7.0740755685187534E-2</v>
      </c>
      <c r="R349" s="21">
        <f t="shared" si="143"/>
        <v>3.7424525689634315E-2</v>
      </c>
      <c r="S349" s="21">
        <f t="shared" si="143"/>
        <v>0.14956727217021631</v>
      </c>
      <c r="T349" s="21">
        <f t="shared" si="143"/>
        <v>4.8775698118418302E-2</v>
      </c>
      <c r="U349" s="21">
        <f t="shared" si="143"/>
        <v>2.8431691571525892</v>
      </c>
      <c r="V349" s="21">
        <f t="shared" si="143"/>
        <v>0.43512746964020743</v>
      </c>
      <c r="W349" s="21">
        <f t="shared" si="143"/>
        <v>4.150560026564748E-3</v>
      </c>
      <c r="X349" s="21">
        <f t="shared" si="143"/>
        <v>1.5358750469522019E-2</v>
      </c>
      <c r="Y349" s="21">
        <f t="shared" si="143"/>
        <v>0.20775671686739131</v>
      </c>
      <c r="Z349" s="21">
        <f t="shared" si="143"/>
        <v>0.23739376265224896</v>
      </c>
      <c r="AA349" s="21">
        <f t="shared" si="143"/>
        <v>1.1121845444529439</v>
      </c>
      <c r="AB349" s="21">
        <f t="shared" si="143"/>
        <v>1.6582359540408551</v>
      </c>
      <c r="AC349" s="21">
        <f t="shared" si="143"/>
        <v>0.76934191373752303</v>
      </c>
      <c r="AD349" s="21">
        <f t="shared" si="143"/>
        <v>1.9087747515500963E-2</v>
      </c>
      <c r="AE349" s="21">
        <f t="shared" si="143"/>
        <v>0.1198741070187655</v>
      </c>
    </row>
    <row r="350" spans="1:31" x14ac:dyDescent="0.2">
      <c r="A350" s="9" t="s">
        <v>608</v>
      </c>
      <c r="B350" s="4" t="s">
        <v>609</v>
      </c>
      <c r="C350" s="21">
        <f t="shared" ref="C350" si="144">+C351+C352+C353+C354</f>
        <v>0</v>
      </c>
      <c r="D350" s="21">
        <f t="shared" ref="D350:AE350" si="145">+D351+D352+D353+D354</f>
        <v>0</v>
      </c>
      <c r="E350" s="21">
        <f t="shared" si="145"/>
        <v>0</v>
      </c>
      <c r="F350" s="21">
        <f t="shared" si="145"/>
        <v>0</v>
      </c>
      <c r="G350" s="21">
        <f t="shared" si="145"/>
        <v>0</v>
      </c>
      <c r="H350" s="21">
        <f t="shared" si="145"/>
        <v>0</v>
      </c>
      <c r="I350" s="21">
        <f t="shared" si="145"/>
        <v>0</v>
      </c>
      <c r="J350" s="21">
        <f t="shared" si="145"/>
        <v>0</v>
      </c>
      <c r="K350" s="21">
        <f t="shared" si="145"/>
        <v>0</v>
      </c>
      <c r="L350" s="21">
        <f t="shared" si="145"/>
        <v>0</v>
      </c>
      <c r="M350" s="21">
        <f t="shared" si="145"/>
        <v>0</v>
      </c>
      <c r="N350" s="21">
        <f t="shared" si="145"/>
        <v>0</v>
      </c>
      <c r="O350" s="21">
        <f t="shared" si="145"/>
        <v>0</v>
      </c>
      <c r="P350" s="21">
        <f t="shared" si="145"/>
        <v>0</v>
      </c>
      <c r="Q350" s="21">
        <f t="shared" si="145"/>
        <v>0</v>
      </c>
      <c r="R350" s="21">
        <f t="shared" si="145"/>
        <v>0</v>
      </c>
      <c r="S350" s="21">
        <f t="shared" si="145"/>
        <v>0</v>
      </c>
      <c r="T350" s="21">
        <f t="shared" si="145"/>
        <v>0</v>
      </c>
      <c r="U350" s="21">
        <f t="shared" si="145"/>
        <v>0</v>
      </c>
      <c r="V350" s="21">
        <f t="shared" si="145"/>
        <v>0</v>
      </c>
      <c r="W350" s="21">
        <f t="shared" si="145"/>
        <v>0</v>
      </c>
      <c r="X350" s="21">
        <f t="shared" si="145"/>
        <v>0</v>
      </c>
      <c r="Y350" s="21">
        <f t="shared" si="145"/>
        <v>0</v>
      </c>
      <c r="Z350" s="21">
        <f t="shared" si="145"/>
        <v>0</v>
      </c>
      <c r="AA350" s="21">
        <f t="shared" si="145"/>
        <v>0</v>
      </c>
      <c r="AB350" s="21">
        <f t="shared" si="145"/>
        <v>0</v>
      </c>
      <c r="AC350" s="21">
        <f t="shared" si="145"/>
        <v>0</v>
      </c>
      <c r="AD350" s="21">
        <f t="shared" si="145"/>
        <v>0</v>
      </c>
      <c r="AE350" s="21">
        <f t="shared" si="14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6">+C356+C357</f>
        <v>0</v>
      </c>
      <c r="D355" s="21">
        <f t="shared" ref="D355:AE355" si="147">+D356+D357</f>
        <v>0</v>
      </c>
      <c r="E355" s="21">
        <f t="shared" si="147"/>
        <v>0</v>
      </c>
      <c r="F355" s="21">
        <f t="shared" si="147"/>
        <v>0</v>
      </c>
      <c r="G355" s="21">
        <f t="shared" si="147"/>
        <v>0</v>
      </c>
      <c r="H355" s="21">
        <f t="shared" si="147"/>
        <v>0</v>
      </c>
      <c r="I355" s="21">
        <f t="shared" si="147"/>
        <v>0</v>
      </c>
      <c r="J355" s="21">
        <f t="shared" si="147"/>
        <v>0</v>
      </c>
      <c r="K355" s="21">
        <f t="shared" si="147"/>
        <v>0</v>
      </c>
      <c r="L355" s="21">
        <f t="shared" si="147"/>
        <v>0</v>
      </c>
      <c r="M355" s="21">
        <f t="shared" si="147"/>
        <v>0</v>
      </c>
      <c r="N355" s="21">
        <f t="shared" si="147"/>
        <v>0</v>
      </c>
      <c r="O355" s="21">
        <f t="shared" si="147"/>
        <v>0</v>
      </c>
      <c r="P355" s="21">
        <f t="shared" si="147"/>
        <v>0</v>
      </c>
      <c r="Q355" s="21">
        <f t="shared" si="147"/>
        <v>0</v>
      </c>
      <c r="R355" s="21">
        <f t="shared" si="147"/>
        <v>0</v>
      </c>
      <c r="S355" s="21">
        <f t="shared" si="147"/>
        <v>0</v>
      </c>
      <c r="T355" s="21">
        <f t="shared" si="147"/>
        <v>0</v>
      </c>
      <c r="U355" s="21">
        <f t="shared" si="147"/>
        <v>0</v>
      </c>
      <c r="V355" s="21">
        <f t="shared" si="147"/>
        <v>0</v>
      </c>
      <c r="W355" s="21">
        <f t="shared" si="147"/>
        <v>0</v>
      </c>
      <c r="X355" s="21">
        <f t="shared" si="147"/>
        <v>0</v>
      </c>
      <c r="Y355" s="21">
        <f t="shared" si="147"/>
        <v>0</v>
      </c>
      <c r="Z355" s="21">
        <f t="shared" si="147"/>
        <v>0</v>
      </c>
      <c r="AA355" s="21">
        <f t="shared" si="147"/>
        <v>0</v>
      </c>
      <c r="AB355" s="21">
        <f t="shared" si="147"/>
        <v>0</v>
      </c>
      <c r="AC355" s="21">
        <f t="shared" si="147"/>
        <v>0</v>
      </c>
      <c r="AD355" s="21">
        <f t="shared" si="147"/>
        <v>0</v>
      </c>
      <c r="AE355" s="21">
        <f t="shared" si="14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8">+C359+C362</f>
        <v>0.22918104991060531</v>
      </c>
      <c r="D358" s="21">
        <f t="shared" ref="D358:AE358" si="149">+D359+D362</f>
        <v>4.4222728560919716E-2</v>
      </c>
      <c r="E358" s="21">
        <f t="shared" si="149"/>
        <v>6.0660484571778188E-2</v>
      </c>
      <c r="F358" s="21">
        <f t="shared" si="149"/>
        <v>4.7520121417905258E-2</v>
      </c>
      <c r="G358" s="21">
        <f t="shared" si="149"/>
        <v>0.17804999805174684</v>
      </c>
      <c r="H358" s="21">
        <f t="shared" si="149"/>
        <v>0.14758693721136987</v>
      </c>
      <c r="I358" s="21">
        <f t="shared" si="149"/>
        <v>6.31672067253165</v>
      </c>
      <c r="J358" s="21">
        <f t="shared" si="149"/>
        <v>0.29239671852194599</v>
      </c>
      <c r="K358" s="21">
        <f t="shared" si="149"/>
        <v>22.325815140222925</v>
      </c>
      <c r="L358" s="21">
        <f t="shared" si="149"/>
        <v>0.77619916780517384</v>
      </c>
      <c r="M358" s="21">
        <f t="shared" si="149"/>
        <v>1.0831489871517668E-2</v>
      </c>
      <c r="N358" s="21">
        <f t="shared" si="149"/>
        <v>7.8817358712285311E-3</v>
      </c>
      <c r="O358" s="21">
        <f t="shared" si="149"/>
        <v>1.7044476348941024</v>
      </c>
      <c r="P358" s="21">
        <f t="shared" si="149"/>
        <v>1.9531431523121437E-2</v>
      </c>
      <c r="Q358" s="21">
        <f t="shared" si="149"/>
        <v>6.2025726040497879E-2</v>
      </c>
      <c r="R358" s="21">
        <f t="shared" si="149"/>
        <v>3.3849285769376708E-2</v>
      </c>
      <c r="S358" s="21">
        <f t="shared" si="149"/>
        <v>0.14335732304355098</v>
      </c>
      <c r="T358" s="21">
        <f t="shared" si="149"/>
        <v>4.2334908776403564E-2</v>
      </c>
      <c r="U358" s="21">
        <f t="shared" si="149"/>
        <v>2.8225407124673625</v>
      </c>
      <c r="V358" s="21">
        <f t="shared" si="149"/>
        <v>0.41507334045938549</v>
      </c>
      <c r="W358" s="21">
        <f t="shared" si="149"/>
        <v>4.8676431883355211E-4</v>
      </c>
      <c r="X358" s="21">
        <f t="shared" si="149"/>
        <v>1.2098719382535846E-2</v>
      </c>
      <c r="Y358" s="21">
        <f t="shared" si="149"/>
        <v>0.19188780462172023</v>
      </c>
      <c r="Z358" s="21">
        <f t="shared" si="149"/>
        <v>0.22986366137798922</v>
      </c>
      <c r="AA358" s="21">
        <f t="shared" si="149"/>
        <v>1.107107088991542</v>
      </c>
      <c r="AB358" s="21">
        <f t="shared" si="149"/>
        <v>1.6526657926938262</v>
      </c>
      <c r="AC358" s="21">
        <f t="shared" si="149"/>
        <v>0.75527904159958614</v>
      </c>
      <c r="AD358" s="21">
        <f t="shared" si="149"/>
        <v>1.8007818028119474E-2</v>
      </c>
      <c r="AE358" s="21">
        <f t="shared" si="149"/>
        <v>0.11928613811628903</v>
      </c>
    </row>
    <row r="359" spans="1:31" x14ac:dyDescent="0.2">
      <c r="A359" s="9" t="s">
        <v>622</v>
      </c>
      <c r="B359" s="4" t="s">
        <v>623</v>
      </c>
      <c r="C359" s="21">
        <f t="shared" ref="C359" si="150">+C360+C361</f>
        <v>0.22364729078532594</v>
      </c>
      <c r="D359" s="21">
        <f t="shared" ref="D359:AE359" si="151">+D360+D361</f>
        <v>3.8805257332891481E-2</v>
      </c>
      <c r="E359" s="21">
        <f t="shared" si="151"/>
        <v>6.0323635865718608E-2</v>
      </c>
      <c r="F359" s="21">
        <f t="shared" si="151"/>
        <v>4.6775621411518802E-2</v>
      </c>
      <c r="G359" s="21">
        <f t="shared" si="151"/>
        <v>0.17372674873512234</v>
      </c>
      <c r="H359" s="21">
        <f t="shared" si="151"/>
        <v>0.1471535395131276</v>
      </c>
      <c r="I359" s="21">
        <f t="shared" si="151"/>
        <v>6.2635028680405558</v>
      </c>
      <c r="J359" s="21">
        <f t="shared" si="151"/>
        <v>0.29153807615146798</v>
      </c>
      <c r="K359" s="21">
        <f t="shared" si="151"/>
        <v>22.291297802751036</v>
      </c>
      <c r="L359" s="21">
        <f t="shared" si="151"/>
        <v>0.76233644895426844</v>
      </c>
      <c r="M359" s="21">
        <f t="shared" si="151"/>
        <v>1.0012325311176608E-2</v>
      </c>
      <c r="N359" s="21">
        <f t="shared" si="151"/>
        <v>6.2854592004748635E-3</v>
      </c>
      <c r="O359" s="21">
        <f t="shared" si="151"/>
        <v>1.6987250688507769</v>
      </c>
      <c r="P359" s="21">
        <f t="shared" si="151"/>
        <v>1.8694898440971032E-2</v>
      </c>
      <c r="Q359" s="21">
        <f t="shared" si="151"/>
        <v>6.1511855718605485E-2</v>
      </c>
      <c r="R359" s="21">
        <f t="shared" si="151"/>
        <v>3.3665049316760252E-2</v>
      </c>
      <c r="S359" s="21">
        <f t="shared" si="151"/>
        <v>0.13967259399122181</v>
      </c>
      <c r="T359" s="21">
        <f t="shared" si="151"/>
        <v>4.0087721990841194E-2</v>
      </c>
      <c r="U359" s="21">
        <f t="shared" si="151"/>
        <v>2.818180870671172</v>
      </c>
      <c r="V359" s="21">
        <f t="shared" si="151"/>
        <v>0.40460037117739978</v>
      </c>
      <c r="W359" s="21">
        <f t="shared" si="151"/>
        <v>4.8676431883355211E-4</v>
      </c>
      <c r="X359" s="21">
        <f t="shared" si="151"/>
        <v>9.6662085467479585E-3</v>
      </c>
      <c r="Y359" s="21">
        <f t="shared" si="151"/>
        <v>0.18966510138716991</v>
      </c>
      <c r="Z359" s="21">
        <f t="shared" si="151"/>
        <v>0.22838586986512577</v>
      </c>
      <c r="AA359" s="21">
        <f t="shared" si="151"/>
        <v>1.0998231893970727</v>
      </c>
      <c r="AB359" s="21">
        <f t="shared" si="151"/>
        <v>1.6362660553349433</v>
      </c>
      <c r="AC359" s="21">
        <f t="shared" si="151"/>
        <v>0.74514870136192279</v>
      </c>
      <c r="AD359" s="21">
        <f t="shared" si="151"/>
        <v>1.6723591702333507E-2</v>
      </c>
      <c r="AE359" s="21">
        <f t="shared" si="151"/>
        <v>0.11827327234948151</v>
      </c>
    </row>
    <row r="360" spans="1:31" x14ac:dyDescent="0.2">
      <c r="A360" s="9" t="s">
        <v>624</v>
      </c>
      <c r="B360" s="4" t="s">
        <v>556</v>
      </c>
      <c r="C360" s="27">
        <v>0.22333750756331291</v>
      </c>
      <c r="D360" s="27">
        <v>3.6397941909328331E-2</v>
      </c>
      <c r="E360" s="27">
        <v>5.9299276165968272E-2</v>
      </c>
      <c r="F360" s="27">
        <v>4.3756727988911476E-2</v>
      </c>
      <c r="G360" s="27">
        <v>0.16946987349913559</v>
      </c>
      <c r="H360" s="27">
        <v>0.14610655267247696</v>
      </c>
      <c r="I360" s="27">
        <v>6.2594560371830053</v>
      </c>
      <c r="J360" s="27">
        <v>0.28890660146524894</v>
      </c>
      <c r="K360" s="27">
        <v>22.230331762728543</v>
      </c>
      <c r="L360" s="27">
        <v>0.71400024396385953</v>
      </c>
      <c r="M360" s="27">
        <v>9.7017179703921368E-3</v>
      </c>
      <c r="N360" s="27">
        <v>6.1708206138208505E-3</v>
      </c>
      <c r="O360" s="27">
        <v>1.684172041003074</v>
      </c>
      <c r="P360" s="27">
        <v>1.8116473352875116E-2</v>
      </c>
      <c r="Q360" s="27">
        <v>5.9992256020996296E-2</v>
      </c>
      <c r="R360" s="27">
        <v>3.1210492708832947E-2</v>
      </c>
      <c r="S360" s="27">
        <v>0.13684702184767414</v>
      </c>
      <c r="T360" s="27">
        <v>3.4417999466391173E-2</v>
      </c>
      <c r="U360" s="27">
        <v>2.7943125691416584</v>
      </c>
      <c r="V360" s="27">
        <v>0.3947279252320976</v>
      </c>
      <c r="W360" s="27">
        <v>4.1578791301680602E-4</v>
      </c>
      <c r="X360" s="27">
        <v>5.6463062069289889E-3</v>
      </c>
      <c r="Y360" s="27">
        <v>0.18598717320387384</v>
      </c>
      <c r="Z360" s="27">
        <v>0.22364516460093414</v>
      </c>
      <c r="AA360" s="27">
        <v>1.0943127592172743</v>
      </c>
      <c r="AB360" s="27">
        <v>1.5761448451405569</v>
      </c>
      <c r="AC360" s="27">
        <v>0.70632060770131089</v>
      </c>
      <c r="AD360" s="27">
        <v>1.2180230889608257E-2</v>
      </c>
      <c r="AE360" s="27">
        <v>5.6977450134751625E-2</v>
      </c>
    </row>
    <row r="361" spans="1:31" x14ac:dyDescent="0.2">
      <c r="A361" s="9" t="s">
        <v>625</v>
      </c>
      <c r="B361" s="4" t="s">
        <v>592</v>
      </c>
      <c r="C361" s="27">
        <v>3.0978322201303784E-4</v>
      </c>
      <c r="D361" s="27">
        <v>2.4073154235631491E-3</v>
      </c>
      <c r="E361" s="27">
        <v>1.0243596997503396E-3</v>
      </c>
      <c r="F361" s="27">
        <v>3.0188934226073236E-3</v>
      </c>
      <c r="G361" s="27">
        <v>4.2568752359867625E-3</v>
      </c>
      <c r="H361" s="27">
        <v>1.0469868406506398E-3</v>
      </c>
      <c r="I361" s="27">
        <v>4.0468308575502213E-3</v>
      </c>
      <c r="J361" s="27">
        <v>2.6314746862190698E-3</v>
      </c>
      <c r="K361" s="27">
        <v>6.0966040022492715E-2</v>
      </c>
      <c r="L361" s="27">
        <v>4.8336204990408881E-2</v>
      </c>
      <c r="M361" s="27">
        <v>3.1060734078447016E-4</v>
      </c>
      <c r="N361" s="27">
        <v>1.1463858665401279E-4</v>
      </c>
      <c r="O361" s="27">
        <v>1.4553027847702862E-2</v>
      </c>
      <c r="P361" s="27">
        <v>5.7842508809591536E-4</v>
      </c>
      <c r="Q361" s="27">
        <v>1.5195996976091917E-3</v>
      </c>
      <c r="R361" s="27">
        <v>2.4545566079273028E-3</v>
      </c>
      <c r="S361" s="27">
        <v>2.8255721435476639E-3</v>
      </c>
      <c r="T361" s="27">
        <v>5.6697225244500176E-3</v>
      </c>
      <c r="U361" s="27">
        <v>2.3868301529513442E-2</v>
      </c>
      <c r="V361" s="27">
        <v>9.8724459453021808E-3</v>
      </c>
      <c r="W361" s="27">
        <v>7.0976405816746058E-5</v>
      </c>
      <c r="X361" s="27">
        <v>4.0199023398189686E-3</v>
      </c>
      <c r="Y361" s="27">
        <v>3.6779281832960606E-3</v>
      </c>
      <c r="Z361" s="27">
        <v>4.7407052641916204E-3</v>
      </c>
      <c r="AA361" s="27">
        <v>5.510430179798422E-3</v>
      </c>
      <c r="AB361" s="27">
        <v>6.012121019438648E-2</v>
      </c>
      <c r="AC361" s="27">
        <v>3.8828093660611955E-2</v>
      </c>
      <c r="AD361" s="27">
        <v>4.5433608127252488E-3</v>
      </c>
      <c r="AE361" s="27">
        <v>6.1295822214729886E-2</v>
      </c>
    </row>
    <row r="362" spans="1:31" x14ac:dyDescent="0.2">
      <c r="A362" s="9" t="s">
        <v>626</v>
      </c>
      <c r="B362" s="4" t="s">
        <v>627</v>
      </c>
      <c r="C362" s="27">
        <v>5.5337591252793772E-3</v>
      </c>
      <c r="D362" s="27">
        <v>5.4174712280282353E-3</v>
      </c>
      <c r="E362" s="27">
        <v>3.368487060595775E-4</v>
      </c>
      <c r="F362" s="27">
        <v>7.4450000638645489E-4</v>
      </c>
      <c r="G362" s="27">
        <v>4.3232493166245134E-3</v>
      </c>
      <c r="H362" s="27">
        <v>4.3339769824225907E-4</v>
      </c>
      <c r="I362" s="27">
        <v>5.3217804491094006E-2</v>
      </c>
      <c r="J362" s="27">
        <v>8.586423704779805E-4</v>
      </c>
      <c r="K362" s="27">
        <v>3.451733747188844E-2</v>
      </c>
      <c r="L362" s="27">
        <v>1.3862718850905363E-2</v>
      </c>
      <c r="M362" s="27">
        <v>8.1916456034106136E-4</v>
      </c>
      <c r="N362" s="27">
        <v>1.596276670753667E-3</v>
      </c>
      <c r="O362" s="27">
        <v>5.7225660433255108E-3</v>
      </c>
      <c r="P362" s="27">
        <v>8.3653308215040625E-4</v>
      </c>
      <c r="Q362" s="27">
        <v>5.1387032189239234E-4</v>
      </c>
      <c r="R362" s="27">
        <v>1.8423645261645853E-4</v>
      </c>
      <c r="S362" s="27">
        <v>3.6847290523291704E-3</v>
      </c>
      <c r="T362" s="27">
        <v>2.2471867855623708E-3</v>
      </c>
      <c r="U362" s="27">
        <v>4.3598417961903399E-3</v>
      </c>
      <c r="V362" s="27">
        <v>1.0472969281985699E-2</v>
      </c>
      <c r="W362" s="27">
        <v>0</v>
      </c>
      <c r="X362" s="27">
        <v>2.4325108357878878E-3</v>
      </c>
      <c r="Y362" s="27">
        <v>2.2227032345503205E-3</v>
      </c>
      <c r="Z362" s="27">
        <v>1.4777915128634616E-3</v>
      </c>
      <c r="AA362" s="27">
        <v>7.2838995944693322E-3</v>
      </c>
      <c r="AB362" s="27">
        <v>1.6399737358882987E-2</v>
      </c>
      <c r="AC362" s="27">
        <v>1.0130340237663318E-2</v>
      </c>
      <c r="AD362" s="27">
        <v>1.2842263257859682E-3</v>
      </c>
      <c r="AE362" s="27">
        <v>1.0128657668075176E-3</v>
      </c>
    </row>
    <row r="363" spans="1:31" x14ac:dyDescent="0.2">
      <c r="A363" s="9" t="s">
        <v>628</v>
      </c>
      <c r="B363" s="4" t="s">
        <v>629</v>
      </c>
      <c r="C363" s="27">
        <v>0.10844026553399017</v>
      </c>
      <c r="D363" s="27">
        <v>0.13039303006776964</v>
      </c>
      <c r="E363" s="27">
        <v>8.6239158807956767E-2</v>
      </c>
      <c r="F363" s="27">
        <v>0.10868860772624411</v>
      </c>
      <c r="G363" s="27">
        <v>8.1825888742771732E-2</v>
      </c>
      <c r="H363" s="27">
        <v>7.2705012961001361E-2</v>
      </c>
      <c r="I363" s="27">
        <v>6.5259013928825077E-2</v>
      </c>
      <c r="J363" s="27">
        <v>7.3901557264807544E-2</v>
      </c>
      <c r="K363" s="27">
        <v>6.1005266035921366E-2</v>
      </c>
      <c r="L363" s="27">
        <v>8.140912685671714E-2</v>
      </c>
      <c r="M363" s="27">
        <v>4.2178043342194022E-2</v>
      </c>
      <c r="N363" s="27">
        <v>1.5576350039975104E-2</v>
      </c>
      <c r="O363" s="27">
        <v>1.7835744549038138E-2</v>
      </c>
      <c r="P363" s="27">
        <v>9.3832398288960124E-3</v>
      </c>
      <c r="Q363" s="27">
        <v>8.7150296446896619E-3</v>
      </c>
      <c r="R363" s="27">
        <v>3.575239920257608E-3</v>
      </c>
      <c r="S363" s="27">
        <v>6.2099491266653355E-3</v>
      </c>
      <c r="T363" s="27">
        <v>6.4407893420147357E-3</v>
      </c>
      <c r="U363" s="27">
        <v>2.0628444685226701E-2</v>
      </c>
      <c r="V363" s="27">
        <v>2.0054129180821938E-2</v>
      </c>
      <c r="W363" s="27">
        <v>3.6637957077311962E-3</v>
      </c>
      <c r="X363" s="27">
        <v>3.2600310869861739E-3</v>
      </c>
      <c r="Y363" s="27">
        <v>1.5868912245671069E-2</v>
      </c>
      <c r="Z363" s="27">
        <v>7.5301012742597451E-3</v>
      </c>
      <c r="AA363" s="27">
        <v>5.0774554614019893E-3</v>
      </c>
      <c r="AB363" s="27">
        <v>5.57016134702892E-3</v>
      </c>
      <c r="AC363" s="27">
        <v>1.4062872137936879E-2</v>
      </c>
      <c r="AD363" s="27">
        <v>1.0799294873814892E-3</v>
      </c>
      <c r="AE363" s="27">
        <v>5.8796890247646142E-4</v>
      </c>
    </row>
    <row r="364" spans="1:31" x14ac:dyDescent="0.2">
      <c r="A364" s="9" t="s">
        <v>630</v>
      </c>
      <c r="B364" s="4" t="s">
        <v>631</v>
      </c>
      <c r="C364" s="21">
        <f t="shared" ref="C364" si="152">+C365+C366</f>
        <v>0</v>
      </c>
      <c r="D364" s="21">
        <f t="shared" ref="D364:AE364" si="153">+D365+D366</f>
        <v>0</v>
      </c>
      <c r="E364" s="21">
        <f t="shared" si="153"/>
        <v>0</v>
      </c>
      <c r="F364" s="21">
        <f t="shared" si="153"/>
        <v>0</v>
      </c>
      <c r="G364" s="21">
        <f t="shared" si="153"/>
        <v>0</v>
      </c>
      <c r="H364" s="21">
        <f t="shared" si="153"/>
        <v>0</v>
      </c>
      <c r="I364" s="21">
        <f t="shared" si="153"/>
        <v>0</v>
      </c>
      <c r="J364" s="21">
        <f t="shared" si="153"/>
        <v>0</v>
      </c>
      <c r="K364" s="21">
        <f t="shared" si="153"/>
        <v>0</v>
      </c>
      <c r="L364" s="21">
        <f t="shared" si="153"/>
        <v>0</v>
      </c>
      <c r="M364" s="21">
        <f t="shared" si="153"/>
        <v>0</v>
      </c>
      <c r="N364" s="21">
        <f t="shared" si="153"/>
        <v>0</v>
      </c>
      <c r="O364" s="21">
        <f t="shared" si="153"/>
        <v>0</v>
      </c>
      <c r="P364" s="21">
        <f t="shared" si="153"/>
        <v>0</v>
      </c>
      <c r="Q364" s="21">
        <f t="shared" si="153"/>
        <v>0</v>
      </c>
      <c r="R364" s="21">
        <f t="shared" si="153"/>
        <v>0</v>
      </c>
      <c r="S364" s="21">
        <f t="shared" si="153"/>
        <v>0</v>
      </c>
      <c r="T364" s="21">
        <f t="shared" si="153"/>
        <v>0</v>
      </c>
      <c r="U364" s="21">
        <f t="shared" si="153"/>
        <v>0</v>
      </c>
      <c r="V364" s="21">
        <f t="shared" si="153"/>
        <v>0</v>
      </c>
      <c r="W364" s="21">
        <f t="shared" si="153"/>
        <v>0</v>
      </c>
      <c r="X364" s="21">
        <f t="shared" si="153"/>
        <v>0</v>
      </c>
      <c r="Y364" s="21">
        <f t="shared" si="153"/>
        <v>0</v>
      </c>
      <c r="Z364" s="21">
        <f t="shared" si="153"/>
        <v>0</v>
      </c>
      <c r="AA364" s="21">
        <f t="shared" si="153"/>
        <v>0</v>
      </c>
      <c r="AB364" s="21">
        <f t="shared" si="153"/>
        <v>0</v>
      </c>
      <c r="AC364" s="21">
        <f t="shared" si="153"/>
        <v>0</v>
      </c>
      <c r="AD364" s="21">
        <f t="shared" si="153"/>
        <v>0</v>
      </c>
      <c r="AE364" s="21">
        <f t="shared" si="153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4">C368+C371+C374+C377+C380</f>
        <v>0</v>
      </c>
      <c r="D367" s="21">
        <f t="shared" ref="D367:AE367" si="155">D368+D371+D374+D377+D380</f>
        <v>0</v>
      </c>
      <c r="E367" s="21">
        <f t="shared" si="155"/>
        <v>0</v>
      </c>
      <c r="F367" s="21">
        <f t="shared" si="155"/>
        <v>0</v>
      </c>
      <c r="G367" s="21">
        <f t="shared" si="155"/>
        <v>0</v>
      </c>
      <c r="H367" s="21">
        <f t="shared" si="155"/>
        <v>0</v>
      </c>
      <c r="I367" s="21">
        <f t="shared" si="155"/>
        <v>0</v>
      </c>
      <c r="J367" s="21">
        <f t="shared" si="155"/>
        <v>0</v>
      </c>
      <c r="K367" s="21">
        <f t="shared" si="155"/>
        <v>0</v>
      </c>
      <c r="L367" s="21">
        <f t="shared" si="155"/>
        <v>0</v>
      </c>
      <c r="M367" s="21">
        <f t="shared" si="155"/>
        <v>0</v>
      </c>
      <c r="N367" s="21">
        <f t="shared" si="155"/>
        <v>0</v>
      </c>
      <c r="O367" s="21">
        <f t="shared" si="155"/>
        <v>0</v>
      </c>
      <c r="P367" s="21">
        <f t="shared" si="155"/>
        <v>0</v>
      </c>
      <c r="Q367" s="21">
        <f t="shared" si="155"/>
        <v>0</v>
      </c>
      <c r="R367" s="21">
        <f t="shared" si="155"/>
        <v>0</v>
      </c>
      <c r="S367" s="21">
        <f t="shared" si="155"/>
        <v>0</v>
      </c>
      <c r="T367" s="21">
        <f t="shared" si="155"/>
        <v>0</v>
      </c>
      <c r="U367" s="21">
        <f t="shared" si="155"/>
        <v>0</v>
      </c>
      <c r="V367" s="21">
        <f t="shared" si="155"/>
        <v>0</v>
      </c>
      <c r="W367" s="21">
        <f t="shared" si="155"/>
        <v>0</v>
      </c>
      <c r="X367" s="21">
        <f t="shared" si="155"/>
        <v>0</v>
      </c>
      <c r="Y367" s="21">
        <f t="shared" si="155"/>
        <v>0</v>
      </c>
      <c r="Z367" s="21">
        <f t="shared" si="155"/>
        <v>0</v>
      </c>
      <c r="AA367" s="21">
        <f t="shared" si="155"/>
        <v>0</v>
      </c>
      <c r="AB367" s="21">
        <f t="shared" si="155"/>
        <v>0</v>
      </c>
      <c r="AC367" s="21">
        <f t="shared" si="155"/>
        <v>0</v>
      </c>
      <c r="AD367" s="21">
        <f t="shared" si="155"/>
        <v>0</v>
      </c>
      <c r="AE367" s="21">
        <f t="shared" si="155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6">+C369+C370</f>
        <v>0</v>
      </c>
      <c r="D368" s="21">
        <f t="shared" ref="D368:AE368" si="157">+D369+D370</f>
        <v>0</v>
      </c>
      <c r="E368" s="21">
        <f t="shared" si="157"/>
        <v>0</v>
      </c>
      <c r="F368" s="21">
        <f t="shared" si="157"/>
        <v>0</v>
      </c>
      <c r="G368" s="21">
        <f t="shared" si="157"/>
        <v>0</v>
      </c>
      <c r="H368" s="21">
        <f t="shared" si="157"/>
        <v>0</v>
      </c>
      <c r="I368" s="21">
        <f t="shared" si="157"/>
        <v>0</v>
      </c>
      <c r="J368" s="21">
        <f t="shared" si="157"/>
        <v>0</v>
      </c>
      <c r="K368" s="21">
        <f t="shared" si="157"/>
        <v>0</v>
      </c>
      <c r="L368" s="21">
        <f t="shared" si="157"/>
        <v>0</v>
      </c>
      <c r="M368" s="21">
        <f t="shared" si="157"/>
        <v>0</v>
      </c>
      <c r="N368" s="21">
        <f t="shared" si="157"/>
        <v>0</v>
      </c>
      <c r="O368" s="21">
        <f t="shared" si="157"/>
        <v>0</v>
      </c>
      <c r="P368" s="21">
        <f t="shared" si="157"/>
        <v>0</v>
      </c>
      <c r="Q368" s="21">
        <f t="shared" si="157"/>
        <v>0</v>
      </c>
      <c r="R368" s="21">
        <f t="shared" si="157"/>
        <v>0</v>
      </c>
      <c r="S368" s="21">
        <f t="shared" si="157"/>
        <v>0</v>
      </c>
      <c r="T368" s="21">
        <f t="shared" si="157"/>
        <v>0</v>
      </c>
      <c r="U368" s="21">
        <f t="shared" si="157"/>
        <v>0</v>
      </c>
      <c r="V368" s="21">
        <f t="shared" si="157"/>
        <v>0</v>
      </c>
      <c r="W368" s="21">
        <f t="shared" si="157"/>
        <v>0</v>
      </c>
      <c r="X368" s="21">
        <f t="shared" si="157"/>
        <v>0</v>
      </c>
      <c r="Y368" s="21">
        <f t="shared" si="157"/>
        <v>0</v>
      </c>
      <c r="Z368" s="21">
        <f t="shared" si="157"/>
        <v>0</v>
      </c>
      <c r="AA368" s="21">
        <f t="shared" si="157"/>
        <v>0</v>
      </c>
      <c r="AB368" s="21">
        <f t="shared" si="157"/>
        <v>0</v>
      </c>
      <c r="AC368" s="21">
        <f t="shared" si="157"/>
        <v>0</v>
      </c>
      <c r="AD368" s="21">
        <f t="shared" si="157"/>
        <v>0</v>
      </c>
      <c r="AE368" s="21">
        <f t="shared" si="157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8">+C372+C373</f>
        <v>0</v>
      </c>
      <c r="D371" s="21">
        <f t="shared" ref="D371:AE371" si="159">+D372+D373</f>
        <v>0</v>
      </c>
      <c r="E371" s="21">
        <f t="shared" si="159"/>
        <v>0</v>
      </c>
      <c r="F371" s="21">
        <f t="shared" si="159"/>
        <v>0</v>
      </c>
      <c r="G371" s="21">
        <f t="shared" si="159"/>
        <v>0</v>
      </c>
      <c r="H371" s="21">
        <f t="shared" si="159"/>
        <v>0</v>
      </c>
      <c r="I371" s="21">
        <f t="shared" si="159"/>
        <v>0</v>
      </c>
      <c r="J371" s="21">
        <f t="shared" si="159"/>
        <v>0</v>
      </c>
      <c r="K371" s="21">
        <f t="shared" si="159"/>
        <v>0</v>
      </c>
      <c r="L371" s="21">
        <f t="shared" si="159"/>
        <v>0</v>
      </c>
      <c r="M371" s="21">
        <f t="shared" si="159"/>
        <v>0</v>
      </c>
      <c r="N371" s="21">
        <f t="shared" si="159"/>
        <v>0</v>
      </c>
      <c r="O371" s="21">
        <f t="shared" si="159"/>
        <v>0</v>
      </c>
      <c r="P371" s="21">
        <f t="shared" si="159"/>
        <v>0</v>
      </c>
      <c r="Q371" s="21">
        <f t="shared" si="159"/>
        <v>0</v>
      </c>
      <c r="R371" s="21">
        <f t="shared" si="159"/>
        <v>0</v>
      </c>
      <c r="S371" s="21">
        <f t="shared" si="159"/>
        <v>0</v>
      </c>
      <c r="T371" s="21">
        <f t="shared" si="159"/>
        <v>0</v>
      </c>
      <c r="U371" s="21">
        <f t="shared" si="159"/>
        <v>0</v>
      </c>
      <c r="V371" s="21">
        <f t="shared" si="159"/>
        <v>0</v>
      </c>
      <c r="W371" s="21">
        <f t="shared" si="159"/>
        <v>0</v>
      </c>
      <c r="X371" s="21">
        <f t="shared" si="159"/>
        <v>0</v>
      </c>
      <c r="Y371" s="21">
        <f t="shared" si="159"/>
        <v>0</v>
      </c>
      <c r="Z371" s="21">
        <f t="shared" si="159"/>
        <v>0</v>
      </c>
      <c r="AA371" s="21">
        <f t="shared" si="159"/>
        <v>0</v>
      </c>
      <c r="AB371" s="21">
        <f t="shared" si="159"/>
        <v>0</v>
      </c>
      <c r="AC371" s="21">
        <f t="shared" si="159"/>
        <v>0</v>
      </c>
      <c r="AD371" s="21">
        <f t="shared" si="159"/>
        <v>0</v>
      </c>
      <c r="AE371" s="21">
        <f t="shared" si="15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60">+C375+C376</f>
        <v>0</v>
      </c>
      <c r="D374" s="21">
        <f t="shared" ref="D374:AE374" si="161">+D375+D376</f>
        <v>0</v>
      </c>
      <c r="E374" s="21">
        <f t="shared" si="161"/>
        <v>0</v>
      </c>
      <c r="F374" s="21">
        <f t="shared" si="161"/>
        <v>0</v>
      </c>
      <c r="G374" s="21">
        <f t="shared" si="161"/>
        <v>0</v>
      </c>
      <c r="H374" s="21">
        <f t="shared" si="161"/>
        <v>0</v>
      </c>
      <c r="I374" s="21">
        <f t="shared" si="161"/>
        <v>0</v>
      </c>
      <c r="J374" s="21">
        <f t="shared" si="161"/>
        <v>0</v>
      </c>
      <c r="K374" s="21">
        <f t="shared" si="161"/>
        <v>0</v>
      </c>
      <c r="L374" s="21">
        <f t="shared" si="161"/>
        <v>0</v>
      </c>
      <c r="M374" s="21">
        <f t="shared" si="161"/>
        <v>0</v>
      </c>
      <c r="N374" s="21">
        <f t="shared" si="161"/>
        <v>0</v>
      </c>
      <c r="O374" s="21">
        <f t="shared" si="161"/>
        <v>0</v>
      </c>
      <c r="P374" s="21">
        <f t="shared" si="161"/>
        <v>0</v>
      </c>
      <c r="Q374" s="21">
        <f t="shared" si="161"/>
        <v>0</v>
      </c>
      <c r="R374" s="21">
        <f t="shared" si="161"/>
        <v>0</v>
      </c>
      <c r="S374" s="21">
        <f t="shared" si="161"/>
        <v>0</v>
      </c>
      <c r="T374" s="21">
        <f t="shared" si="161"/>
        <v>0</v>
      </c>
      <c r="U374" s="21">
        <f t="shared" si="161"/>
        <v>0</v>
      </c>
      <c r="V374" s="21">
        <f t="shared" si="161"/>
        <v>0</v>
      </c>
      <c r="W374" s="21">
        <f t="shared" si="161"/>
        <v>0</v>
      </c>
      <c r="X374" s="21">
        <f t="shared" si="161"/>
        <v>0</v>
      </c>
      <c r="Y374" s="21">
        <f t="shared" si="161"/>
        <v>0</v>
      </c>
      <c r="Z374" s="21">
        <f t="shared" si="161"/>
        <v>0</v>
      </c>
      <c r="AA374" s="21">
        <f t="shared" si="161"/>
        <v>0</v>
      </c>
      <c r="AB374" s="21">
        <f t="shared" si="161"/>
        <v>0</v>
      </c>
      <c r="AC374" s="21">
        <f t="shared" si="161"/>
        <v>0</v>
      </c>
      <c r="AD374" s="21">
        <f t="shared" si="161"/>
        <v>0</v>
      </c>
      <c r="AE374" s="21">
        <f t="shared" si="161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2">+C378+C379</f>
        <v>0</v>
      </c>
      <c r="D377" s="21">
        <f t="shared" ref="D377:AE377" si="163">+D378+D379</f>
        <v>0</v>
      </c>
      <c r="E377" s="21">
        <f t="shared" si="163"/>
        <v>0</v>
      </c>
      <c r="F377" s="21">
        <f t="shared" si="163"/>
        <v>0</v>
      </c>
      <c r="G377" s="21">
        <f t="shared" si="163"/>
        <v>0</v>
      </c>
      <c r="H377" s="21">
        <f t="shared" si="163"/>
        <v>0</v>
      </c>
      <c r="I377" s="21">
        <f t="shared" si="163"/>
        <v>0</v>
      </c>
      <c r="J377" s="21">
        <f t="shared" si="163"/>
        <v>0</v>
      </c>
      <c r="K377" s="21">
        <f t="shared" si="163"/>
        <v>0</v>
      </c>
      <c r="L377" s="21">
        <f t="shared" si="163"/>
        <v>0</v>
      </c>
      <c r="M377" s="21">
        <f t="shared" si="163"/>
        <v>0</v>
      </c>
      <c r="N377" s="21">
        <f t="shared" si="163"/>
        <v>0</v>
      </c>
      <c r="O377" s="21">
        <f t="shared" si="163"/>
        <v>0</v>
      </c>
      <c r="P377" s="21">
        <f t="shared" si="163"/>
        <v>0</v>
      </c>
      <c r="Q377" s="21">
        <f t="shared" si="163"/>
        <v>0</v>
      </c>
      <c r="R377" s="21">
        <f t="shared" si="163"/>
        <v>0</v>
      </c>
      <c r="S377" s="21">
        <f t="shared" si="163"/>
        <v>0</v>
      </c>
      <c r="T377" s="21">
        <f t="shared" si="163"/>
        <v>0</v>
      </c>
      <c r="U377" s="21">
        <f t="shared" si="163"/>
        <v>0</v>
      </c>
      <c r="V377" s="21">
        <f t="shared" si="163"/>
        <v>0</v>
      </c>
      <c r="W377" s="21">
        <f t="shared" si="163"/>
        <v>0</v>
      </c>
      <c r="X377" s="21">
        <f t="shared" si="163"/>
        <v>0</v>
      </c>
      <c r="Y377" s="21">
        <f t="shared" si="163"/>
        <v>0</v>
      </c>
      <c r="Z377" s="21">
        <f t="shared" si="163"/>
        <v>0</v>
      </c>
      <c r="AA377" s="21">
        <f t="shared" si="163"/>
        <v>0</v>
      </c>
      <c r="AB377" s="21">
        <f t="shared" si="163"/>
        <v>0</v>
      </c>
      <c r="AC377" s="21">
        <f t="shared" si="163"/>
        <v>0</v>
      </c>
      <c r="AD377" s="21">
        <f t="shared" si="163"/>
        <v>0</v>
      </c>
      <c r="AE377" s="21">
        <f t="shared" si="16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4">+C381+C382</f>
        <v>0</v>
      </c>
      <c r="D380" s="21">
        <f t="shared" ref="D380:AE380" si="165">+D381+D382</f>
        <v>0</v>
      </c>
      <c r="E380" s="21">
        <f t="shared" si="165"/>
        <v>0</v>
      </c>
      <c r="F380" s="21">
        <f t="shared" si="165"/>
        <v>0</v>
      </c>
      <c r="G380" s="21">
        <f t="shared" si="165"/>
        <v>0</v>
      </c>
      <c r="H380" s="21">
        <f t="shared" si="165"/>
        <v>0</v>
      </c>
      <c r="I380" s="21">
        <f t="shared" si="165"/>
        <v>0</v>
      </c>
      <c r="J380" s="21">
        <f t="shared" si="165"/>
        <v>0</v>
      </c>
      <c r="K380" s="21">
        <f t="shared" si="165"/>
        <v>0</v>
      </c>
      <c r="L380" s="21">
        <f t="shared" si="165"/>
        <v>0</v>
      </c>
      <c r="M380" s="21">
        <f t="shared" si="165"/>
        <v>0</v>
      </c>
      <c r="N380" s="21">
        <f t="shared" si="165"/>
        <v>0</v>
      </c>
      <c r="O380" s="21">
        <f t="shared" si="165"/>
        <v>0</v>
      </c>
      <c r="P380" s="21">
        <f t="shared" si="165"/>
        <v>0</v>
      </c>
      <c r="Q380" s="21">
        <f t="shared" si="165"/>
        <v>0</v>
      </c>
      <c r="R380" s="21">
        <f t="shared" si="165"/>
        <v>0</v>
      </c>
      <c r="S380" s="21">
        <f t="shared" si="165"/>
        <v>0</v>
      </c>
      <c r="T380" s="21">
        <f t="shared" si="165"/>
        <v>0</v>
      </c>
      <c r="U380" s="21">
        <f t="shared" si="165"/>
        <v>0</v>
      </c>
      <c r="V380" s="21">
        <f t="shared" si="165"/>
        <v>0</v>
      </c>
      <c r="W380" s="21">
        <f t="shared" si="165"/>
        <v>0</v>
      </c>
      <c r="X380" s="21">
        <f t="shared" si="165"/>
        <v>0</v>
      </c>
      <c r="Y380" s="21">
        <f t="shared" si="165"/>
        <v>0</v>
      </c>
      <c r="Z380" s="21">
        <f t="shared" si="165"/>
        <v>0</v>
      </c>
      <c r="AA380" s="21">
        <f t="shared" si="165"/>
        <v>0</v>
      </c>
      <c r="AB380" s="21">
        <f t="shared" si="165"/>
        <v>0</v>
      </c>
      <c r="AC380" s="21">
        <f t="shared" si="165"/>
        <v>0</v>
      </c>
      <c r="AD380" s="21">
        <f t="shared" si="165"/>
        <v>0</v>
      </c>
      <c r="AE380" s="21">
        <f t="shared" si="16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6">+C384+C385</f>
        <v>3.0322258308999671E-4</v>
      </c>
      <c r="D383" s="21">
        <f t="shared" ref="D383:AE383" si="167">+D384+D385</f>
        <v>2.96850582468301E-4</v>
      </c>
      <c r="E383" s="21">
        <f t="shared" si="167"/>
        <v>1.8457640177236932E-5</v>
      </c>
      <c r="F383" s="21">
        <f t="shared" si="167"/>
        <v>4.0794911729307099E-5</v>
      </c>
      <c r="G383" s="21">
        <f t="shared" si="167"/>
        <v>2.3689264303905993E-4</v>
      </c>
      <c r="H383" s="21">
        <f t="shared" si="167"/>
        <v>2.3748046597464081E-5</v>
      </c>
      <c r="I383" s="21">
        <f t="shared" si="167"/>
        <v>2.9160720188292025E-3</v>
      </c>
      <c r="J383" s="21">
        <f t="shared" si="167"/>
        <v>4.7049347763886749E-5</v>
      </c>
      <c r="K383" s="21">
        <f t="shared" si="167"/>
        <v>1.8913790775247628E-3</v>
      </c>
      <c r="L383" s="21">
        <f t="shared" si="167"/>
        <v>7.5960831027492538E-4</v>
      </c>
      <c r="M383" s="21">
        <f t="shared" si="167"/>
        <v>4.4886159360949421E-5</v>
      </c>
      <c r="N383" s="21">
        <f t="shared" si="167"/>
        <v>8.7468052814422144E-5</v>
      </c>
      <c r="O383" s="21">
        <f t="shared" si="167"/>
        <v>3.1356826675621875E-4</v>
      </c>
      <c r="P383" s="21">
        <f t="shared" si="167"/>
        <v>3.4020000000000011E-6</v>
      </c>
      <c r="Q383" s="21">
        <f t="shared" si="167"/>
        <v>5.1030000000000004E-5</v>
      </c>
      <c r="R383" s="21">
        <f t="shared" si="167"/>
        <v>2.0922300000000005E-4</v>
      </c>
      <c r="S383" s="21">
        <f t="shared" si="167"/>
        <v>5.1030000000000018E-6</v>
      </c>
      <c r="T383" s="21">
        <f t="shared" si="167"/>
        <v>1.2587400000000002E-4</v>
      </c>
      <c r="U383" s="21">
        <f t="shared" si="167"/>
        <v>2.3131899000000001E-3</v>
      </c>
      <c r="V383" s="21">
        <f t="shared" si="167"/>
        <v>1.6159500000000003E-4</v>
      </c>
      <c r="W383" s="21">
        <f t="shared" si="167"/>
        <v>0</v>
      </c>
      <c r="X383" s="21">
        <f t="shared" si="167"/>
        <v>1.1906999999999998E-5</v>
      </c>
      <c r="Y383" s="21">
        <f t="shared" si="167"/>
        <v>0</v>
      </c>
      <c r="Z383" s="21">
        <f t="shared" si="167"/>
        <v>0</v>
      </c>
      <c r="AA383" s="21">
        <f t="shared" si="167"/>
        <v>1.161783E-3</v>
      </c>
      <c r="AB383" s="21">
        <f t="shared" si="167"/>
        <v>3.0958199999999998E-4</v>
      </c>
      <c r="AC383" s="21">
        <f t="shared" si="167"/>
        <v>1.7265149999999999E-4</v>
      </c>
      <c r="AD383" s="21">
        <f t="shared" si="167"/>
        <v>5.1030000000000004E-5</v>
      </c>
      <c r="AE383" s="21">
        <f t="shared" si="167"/>
        <v>0</v>
      </c>
    </row>
    <row r="384" spans="1:31" x14ac:dyDescent="0.2">
      <c r="A384" s="9" t="s">
        <v>669</v>
      </c>
      <c r="B384" s="4" t="s">
        <v>670</v>
      </c>
      <c r="C384" s="27">
        <v>3.0322258308999671E-4</v>
      </c>
      <c r="D384" s="27">
        <v>2.96850582468301E-4</v>
      </c>
      <c r="E384" s="27">
        <v>1.8457640177236932E-5</v>
      </c>
      <c r="F384" s="27">
        <v>4.0794911729307099E-5</v>
      </c>
      <c r="G384" s="27">
        <v>2.3689264303905993E-4</v>
      </c>
      <c r="H384" s="27">
        <v>2.3748046597464081E-5</v>
      </c>
      <c r="I384" s="27">
        <v>2.9160720188292025E-3</v>
      </c>
      <c r="J384" s="27">
        <v>4.7049347763886749E-5</v>
      </c>
      <c r="K384" s="27">
        <v>1.8913790775247628E-3</v>
      </c>
      <c r="L384" s="27">
        <v>7.5960831027492538E-4</v>
      </c>
      <c r="M384" s="27">
        <v>4.4886159360949421E-5</v>
      </c>
      <c r="N384" s="27">
        <v>8.7468052814422144E-5</v>
      </c>
      <c r="O384" s="27">
        <v>3.1356826675621875E-4</v>
      </c>
      <c r="P384" s="27">
        <v>3.4020000000000011E-6</v>
      </c>
      <c r="Q384" s="27">
        <v>5.1030000000000004E-5</v>
      </c>
      <c r="R384" s="27">
        <v>2.0922300000000005E-4</v>
      </c>
      <c r="S384" s="27">
        <v>5.1030000000000018E-6</v>
      </c>
      <c r="T384" s="27">
        <v>1.2587400000000002E-4</v>
      </c>
      <c r="U384" s="27">
        <v>2.3131899000000001E-3</v>
      </c>
      <c r="V384" s="27">
        <v>1.6159500000000003E-4</v>
      </c>
      <c r="W384" s="27">
        <v>0</v>
      </c>
      <c r="X384" s="27">
        <v>1.1906999999999998E-5</v>
      </c>
      <c r="Y384" s="27">
        <v>0</v>
      </c>
      <c r="Z384" s="27">
        <v>0</v>
      </c>
      <c r="AA384" s="27">
        <v>1.161783E-3</v>
      </c>
      <c r="AB384" s="27">
        <v>3.0958199999999998E-4</v>
      </c>
      <c r="AC384" s="27">
        <v>1.7265149999999999E-4</v>
      </c>
      <c r="AD384" s="27">
        <v>5.1030000000000004E-5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8">+C392+C393</f>
        <v>2.3780226239999997E-3</v>
      </c>
      <c r="D391" s="21">
        <f t="shared" ref="D391:AE391" si="169">+D392+D393</f>
        <v>7.0803190799999997E-4</v>
      </c>
      <c r="E391" s="21">
        <f t="shared" si="169"/>
        <v>7.2744809399999985E-4</v>
      </c>
      <c r="F391" s="21">
        <f t="shared" si="169"/>
        <v>6.0983193599999997E-4</v>
      </c>
      <c r="G391" s="21">
        <f t="shared" si="169"/>
        <v>2.4614167140000003E-3</v>
      </c>
      <c r="H391" s="21">
        <f t="shared" si="169"/>
        <v>7.4845776599999998E-4</v>
      </c>
      <c r="I391" s="21">
        <f t="shared" si="169"/>
        <v>1.6003633265999996E-2</v>
      </c>
      <c r="J391" s="21">
        <f t="shared" si="169"/>
        <v>8.9357304600000008E-4</v>
      </c>
      <c r="K391" s="21">
        <f t="shared" si="169"/>
        <v>0.34881820162058863</v>
      </c>
      <c r="L391" s="21">
        <f t="shared" si="169"/>
        <v>7.0203127687527818E-3</v>
      </c>
      <c r="M391" s="21">
        <f t="shared" si="169"/>
        <v>2.4088093199999997E-4</v>
      </c>
      <c r="N391" s="21">
        <f t="shared" si="169"/>
        <v>2.8469372399999991E-4</v>
      </c>
      <c r="O391" s="21">
        <f t="shared" si="169"/>
        <v>6.6107250899999992E-3</v>
      </c>
      <c r="P391" s="21">
        <f t="shared" si="169"/>
        <v>5.8573962000000007E-4</v>
      </c>
      <c r="Q391" s="21">
        <f t="shared" si="169"/>
        <v>8.183687040000002E-4</v>
      </c>
      <c r="R391" s="21">
        <f t="shared" si="169"/>
        <v>4.4324303913680233E-3</v>
      </c>
      <c r="S391" s="21">
        <f t="shared" si="169"/>
        <v>1.8874798199999996E-3</v>
      </c>
      <c r="T391" s="21">
        <f t="shared" si="169"/>
        <v>2.6699882579999997E-3</v>
      </c>
      <c r="U391" s="21">
        <f t="shared" si="169"/>
        <v>3.2964820091253952</v>
      </c>
      <c r="V391" s="21">
        <f t="shared" si="169"/>
        <v>2.9540785668353112E-2</v>
      </c>
      <c r="W391" s="21">
        <f t="shared" si="169"/>
        <v>8.8914779999999996E-5</v>
      </c>
      <c r="X391" s="21">
        <f t="shared" si="169"/>
        <v>9.5981014800000002E-4</v>
      </c>
      <c r="Y391" s="21">
        <f t="shared" si="169"/>
        <v>3.9366898416995314E-3</v>
      </c>
      <c r="Z391" s="21">
        <f t="shared" si="169"/>
        <v>1.02306024E-3</v>
      </c>
      <c r="AA391" s="21">
        <f t="shared" si="169"/>
        <v>8.8458133860000003E-3</v>
      </c>
      <c r="AB391" s="21">
        <f t="shared" si="169"/>
        <v>8.1688964345999985E-3</v>
      </c>
      <c r="AC391" s="21">
        <f t="shared" si="169"/>
        <v>4.2671004011999997E-3</v>
      </c>
      <c r="AD391" s="21">
        <f t="shared" si="169"/>
        <v>2.1170585520000008E-4</v>
      </c>
      <c r="AE391" s="21">
        <f t="shared" si="169"/>
        <v>1.0382704426800003E-3</v>
      </c>
    </row>
    <row r="392" spans="1:31" x14ac:dyDescent="0.2">
      <c r="A392" s="9" t="s">
        <v>679</v>
      </c>
      <c r="B392" s="4" t="s">
        <v>680</v>
      </c>
      <c r="C392" s="27">
        <v>2.3780226239999997E-3</v>
      </c>
      <c r="D392" s="27">
        <v>7.0803190799999997E-4</v>
      </c>
      <c r="E392" s="27">
        <v>7.2744809399999985E-4</v>
      </c>
      <c r="F392" s="27">
        <v>6.0983193599999997E-4</v>
      </c>
      <c r="G392" s="27">
        <v>2.4614167140000003E-3</v>
      </c>
      <c r="H392" s="27">
        <v>7.4845776599999998E-4</v>
      </c>
      <c r="I392" s="27">
        <v>1.6003633265999996E-2</v>
      </c>
      <c r="J392" s="27">
        <v>8.9357304600000008E-4</v>
      </c>
      <c r="K392" s="27">
        <v>1.8820080648E-2</v>
      </c>
      <c r="L392" s="27">
        <v>3.7767928319999999E-3</v>
      </c>
      <c r="M392" s="27">
        <v>2.4088093199999997E-4</v>
      </c>
      <c r="N392" s="27">
        <v>2.8469372399999991E-4</v>
      </c>
      <c r="O392" s="27">
        <v>6.6107250899999992E-3</v>
      </c>
      <c r="P392" s="27">
        <v>5.8573962000000007E-4</v>
      </c>
      <c r="Q392" s="27">
        <v>8.183687040000002E-4</v>
      </c>
      <c r="R392" s="27">
        <v>1.000134162E-3</v>
      </c>
      <c r="S392" s="27">
        <v>1.8874798199999996E-3</v>
      </c>
      <c r="T392" s="27">
        <v>2.6699882579999997E-3</v>
      </c>
      <c r="U392" s="27">
        <v>1.3387696848000003E-2</v>
      </c>
      <c r="V392" s="27">
        <v>3.3981293879999991E-3</v>
      </c>
      <c r="W392" s="27">
        <v>8.8914779999999996E-5</v>
      </c>
      <c r="X392" s="27">
        <v>9.5981014800000002E-4</v>
      </c>
      <c r="Y392" s="27">
        <v>3.0741400259999998E-3</v>
      </c>
      <c r="Z392" s="27">
        <v>1.02306024E-3</v>
      </c>
      <c r="AA392" s="27">
        <v>8.8458133860000003E-3</v>
      </c>
      <c r="AB392" s="27">
        <v>8.1688964345999985E-3</v>
      </c>
      <c r="AC392" s="27">
        <v>4.2671004011999997E-3</v>
      </c>
      <c r="AD392" s="27">
        <v>2.1170585520000008E-4</v>
      </c>
      <c r="AE392" s="27">
        <v>1.0382704426800003E-3</v>
      </c>
    </row>
    <row r="393" spans="1:31" x14ac:dyDescent="0.2">
      <c r="A393" s="9" t="s">
        <v>681</v>
      </c>
      <c r="B393" s="4" t="s">
        <v>682</v>
      </c>
      <c r="C393" s="21">
        <f t="shared" ref="C393" si="170">+C394+C395+C396+C397+C398</f>
        <v>0</v>
      </c>
      <c r="D393" s="21">
        <f t="shared" ref="D393:AE393" si="171">+D394+D395+D396+D397+D398</f>
        <v>0</v>
      </c>
      <c r="E393" s="21">
        <f t="shared" si="171"/>
        <v>0</v>
      </c>
      <c r="F393" s="21">
        <f t="shared" si="171"/>
        <v>0</v>
      </c>
      <c r="G393" s="21">
        <f t="shared" si="171"/>
        <v>0</v>
      </c>
      <c r="H393" s="21">
        <f t="shared" si="171"/>
        <v>0</v>
      </c>
      <c r="I393" s="21">
        <f t="shared" si="171"/>
        <v>0</v>
      </c>
      <c r="J393" s="21">
        <f t="shared" si="171"/>
        <v>0</v>
      </c>
      <c r="K393" s="21">
        <f t="shared" si="171"/>
        <v>0.32999812097258863</v>
      </c>
      <c r="L393" s="21">
        <f t="shared" si="171"/>
        <v>3.2435199367527819E-3</v>
      </c>
      <c r="M393" s="21">
        <f t="shared" si="171"/>
        <v>0</v>
      </c>
      <c r="N393" s="21">
        <f t="shared" si="171"/>
        <v>0</v>
      </c>
      <c r="O393" s="21">
        <f t="shared" si="171"/>
        <v>0</v>
      </c>
      <c r="P393" s="21">
        <f t="shared" si="171"/>
        <v>0</v>
      </c>
      <c r="Q393" s="21">
        <f t="shared" si="171"/>
        <v>0</v>
      </c>
      <c r="R393" s="21">
        <f t="shared" si="171"/>
        <v>3.4322962293680233E-3</v>
      </c>
      <c r="S393" s="21">
        <f t="shared" si="171"/>
        <v>0</v>
      </c>
      <c r="T393" s="21">
        <f t="shared" si="171"/>
        <v>0</v>
      </c>
      <c r="U393" s="21">
        <f t="shared" si="171"/>
        <v>3.2830943122773952</v>
      </c>
      <c r="V393" s="21">
        <f t="shared" si="171"/>
        <v>2.6142656280353112E-2</v>
      </c>
      <c r="W393" s="21">
        <f t="shared" si="171"/>
        <v>0</v>
      </c>
      <c r="X393" s="21">
        <f t="shared" si="171"/>
        <v>0</v>
      </c>
      <c r="Y393" s="21">
        <f t="shared" si="171"/>
        <v>8.625498156995319E-4</v>
      </c>
      <c r="Z393" s="21">
        <f t="shared" si="171"/>
        <v>0</v>
      </c>
      <c r="AA393" s="21">
        <f t="shared" si="171"/>
        <v>0</v>
      </c>
      <c r="AB393" s="21">
        <f t="shared" si="171"/>
        <v>0</v>
      </c>
      <c r="AC393" s="21">
        <f t="shared" si="171"/>
        <v>0</v>
      </c>
      <c r="AD393" s="21">
        <f t="shared" si="171"/>
        <v>0</v>
      </c>
      <c r="AE393" s="21">
        <f t="shared" si="171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0.32999812097258863</v>
      </c>
      <c r="L394" s="27">
        <v>3.2435199367527819E-3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3.4322962293680233E-3</v>
      </c>
      <c r="S394" s="27">
        <v>0</v>
      </c>
      <c r="T394" s="27">
        <v>0</v>
      </c>
      <c r="U394" s="27">
        <v>3.2830943122773952</v>
      </c>
      <c r="V394" s="27">
        <v>2.6142656280353112E-2</v>
      </c>
      <c r="W394" s="27">
        <v>0</v>
      </c>
      <c r="X394" s="27">
        <v>0</v>
      </c>
      <c r="Y394" s="27">
        <v>8.625498156995319E-4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2">+C400+C401</f>
        <v>0</v>
      </c>
      <c r="D399" s="21">
        <f t="shared" ref="D399:AE399" si="173">+D400+D401</f>
        <v>0</v>
      </c>
      <c r="E399" s="21">
        <f t="shared" si="173"/>
        <v>0</v>
      </c>
      <c r="F399" s="21">
        <f t="shared" si="173"/>
        <v>0</v>
      </c>
      <c r="G399" s="21">
        <f t="shared" si="173"/>
        <v>0</v>
      </c>
      <c r="H399" s="21">
        <f t="shared" si="173"/>
        <v>0</v>
      </c>
      <c r="I399" s="21">
        <f t="shared" si="173"/>
        <v>0</v>
      </c>
      <c r="J399" s="21">
        <f t="shared" si="173"/>
        <v>0</v>
      </c>
      <c r="K399" s="21">
        <f t="shared" si="173"/>
        <v>0</v>
      </c>
      <c r="L399" s="21">
        <f t="shared" si="173"/>
        <v>0</v>
      </c>
      <c r="M399" s="21">
        <f t="shared" si="173"/>
        <v>0</v>
      </c>
      <c r="N399" s="21">
        <f t="shared" si="173"/>
        <v>0</v>
      </c>
      <c r="O399" s="21">
        <f t="shared" si="173"/>
        <v>0</v>
      </c>
      <c r="P399" s="21">
        <f t="shared" si="173"/>
        <v>0</v>
      </c>
      <c r="Q399" s="21">
        <f t="shared" si="173"/>
        <v>0</v>
      </c>
      <c r="R399" s="21">
        <f t="shared" si="173"/>
        <v>0</v>
      </c>
      <c r="S399" s="21">
        <f t="shared" si="173"/>
        <v>0</v>
      </c>
      <c r="T399" s="21">
        <f t="shared" si="173"/>
        <v>0</v>
      </c>
      <c r="U399" s="21">
        <f t="shared" si="173"/>
        <v>0</v>
      </c>
      <c r="V399" s="21">
        <f t="shared" si="173"/>
        <v>0</v>
      </c>
      <c r="W399" s="21">
        <f t="shared" si="173"/>
        <v>0</v>
      </c>
      <c r="X399" s="21">
        <f t="shared" si="173"/>
        <v>0</v>
      </c>
      <c r="Y399" s="21">
        <f t="shared" si="173"/>
        <v>0</v>
      </c>
      <c r="Z399" s="21">
        <f t="shared" si="173"/>
        <v>0</v>
      </c>
      <c r="AA399" s="21">
        <f t="shared" si="173"/>
        <v>0</v>
      </c>
      <c r="AB399" s="21">
        <f t="shared" si="173"/>
        <v>0</v>
      </c>
      <c r="AC399" s="21">
        <f t="shared" si="173"/>
        <v>0</v>
      </c>
      <c r="AD399" s="21">
        <f t="shared" si="173"/>
        <v>0</v>
      </c>
      <c r="AE399" s="21">
        <f t="shared" si="173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4">+C408+C409</f>
        <v>0</v>
      </c>
      <c r="D407" s="21">
        <f t="shared" ref="D407:AE407" si="175">+D408+D409</f>
        <v>0</v>
      </c>
      <c r="E407" s="21">
        <f t="shared" si="175"/>
        <v>0</v>
      </c>
      <c r="F407" s="21">
        <f t="shared" si="175"/>
        <v>0</v>
      </c>
      <c r="G407" s="21">
        <f t="shared" si="175"/>
        <v>0</v>
      </c>
      <c r="H407" s="21">
        <f t="shared" si="175"/>
        <v>0</v>
      </c>
      <c r="I407" s="21">
        <f t="shared" si="175"/>
        <v>0</v>
      </c>
      <c r="J407" s="21">
        <f t="shared" si="175"/>
        <v>0</v>
      </c>
      <c r="K407" s="21">
        <f t="shared" si="175"/>
        <v>0</v>
      </c>
      <c r="L407" s="21">
        <f t="shared" si="175"/>
        <v>0</v>
      </c>
      <c r="M407" s="21">
        <f t="shared" si="175"/>
        <v>0</v>
      </c>
      <c r="N407" s="21">
        <f t="shared" si="175"/>
        <v>0</v>
      </c>
      <c r="O407" s="21">
        <f t="shared" si="175"/>
        <v>0</v>
      </c>
      <c r="P407" s="21">
        <f t="shared" si="175"/>
        <v>0</v>
      </c>
      <c r="Q407" s="21">
        <f t="shared" si="175"/>
        <v>0</v>
      </c>
      <c r="R407" s="21">
        <f t="shared" si="175"/>
        <v>0</v>
      </c>
      <c r="S407" s="21">
        <f t="shared" si="175"/>
        <v>0</v>
      </c>
      <c r="T407" s="21">
        <f t="shared" si="175"/>
        <v>0</v>
      </c>
      <c r="U407" s="21">
        <f t="shared" si="175"/>
        <v>0</v>
      </c>
      <c r="V407" s="21">
        <f t="shared" si="175"/>
        <v>0</v>
      </c>
      <c r="W407" s="21">
        <f t="shared" si="175"/>
        <v>0</v>
      </c>
      <c r="X407" s="21">
        <f t="shared" si="175"/>
        <v>0</v>
      </c>
      <c r="Y407" s="21">
        <f t="shared" si="175"/>
        <v>0</v>
      </c>
      <c r="Z407" s="21">
        <f t="shared" si="175"/>
        <v>0</v>
      </c>
      <c r="AA407" s="21">
        <f t="shared" si="175"/>
        <v>0</v>
      </c>
      <c r="AB407" s="21">
        <f t="shared" si="175"/>
        <v>0</v>
      </c>
      <c r="AC407" s="21">
        <f t="shared" si="175"/>
        <v>0</v>
      </c>
      <c r="AD407" s="21">
        <f t="shared" si="175"/>
        <v>0</v>
      </c>
      <c r="AE407" s="21">
        <f t="shared" si="175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6">+C410+C411+C412+C413+C414</f>
        <v>0</v>
      </c>
      <c r="D409" s="21">
        <f t="shared" ref="D409:AE409" si="177">+D410+D411+D412+D413+D414</f>
        <v>0</v>
      </c>
      <c r="E409" s="21">
        <f t="shared" si="177"/>
        <v>0</v>
      </c>
      <c r="F409" s="21">
        <f t="shared" si="177"/>
        <v>0</v>
      </c>
      <c r="G409" s="21">
        <f t="shared" si="177"/>
        <v>0</v>
      </c>
      <c r="H409" s="21">
        <f t="shared" si="177"/>
        <v>0</v>
      </c>
      <c r="I409" s="21">
        <f t="shared" si="177"/>
        <v>0</v>
      </c>
      <c r="J409" s="21">
        <f t="shared" si="177"/>
        <v>0</v>
      </c>
      <c r="K409" s="21">
        <f t="shared" si="177"/>
        <v>0</v>
      </c>
      <c r="L409" s="21">
        <f t="shared" si="177"/>
        <v>0</v>
      </c>
      <c r="M409" s="21">
        <f t="shared" si="177"/>
        <v>0</v>
      </c>
      <c r="N409" s="21">
        <f t="shared" si="177"/>
        <v>0</v>
      </c>
      <c r="O409" s="21">
        <f t="shared" si="177"/>
        <v>0</v>
      </c>
      <c r="P409" s="21">
        <f t="shared" si="177"/>
        <v>0</v>
      </c>
      <c r="Q409" s="21">
        <f t="shared" si="177"/>
        <v>0</v>
      </c>
      <c r="R409" s="21">
        <f t="shared" si="177"/>
        <v>0</v>
      </c>
      <c r="S409" s="21">
        <f t="shared" si="177"/>
        <v>0</v>
      </c>
      <c r="T409" s="21">
        <f t="shared" si="177"/>
        <v>0</v>
      </c>
      <c r="U409" s="21">
        <f t="shared" si="177"/>
        <v>0</v>
      </c>
      <c r="V409" s="21">
        <f t="shared" si="177"/>
        <v>0</v>
      </c>
      <c r="W409" s="21">
        <f t="shared" si="177"/>
        <v>0</v>
      </c>
      <c r="X409" s="21">
        <f t="shared" si="177"/>
        <v>0</v>
      </c>
      <c r="Y409" s="21">
        <f t="shared" si="177"/>
        <v>0</v>
      </c>
      <c r="Z409" s="21">
        <f t="shared" si="177"/>
        <v>0</v>
      </c>
      <c r="AA409" s="21">
        <f t="shared" si="177"/>
        <v>0</v>
      </c>
      <c r="AB409" s="21">
        <f t="shared" si="177"/>
        <v>0</v>
      </c>
      <c r="AC409" s="21">
        <f t="shared" si="177"/>
        <v>0</v>
      </c>
      <c r="AD409" s="21">
        <f t="shared" si="177"/>
        <v>0</v>
      </c>
      <c r="AE409" s="21">
        <f t="shared" si="177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8">+C416+C417</f>
        <v>0</v>
      </c>
      <c r="D415" s="21">
        <f t="shared" ref="D415:AE415" si="179">+D416+D417</f>
        <v>0</v>
      </c>
      <c r="E415" s="21">
        <f t="shared" si="179"/>
        <v>0</v>
      </c>
      <c r="F415" s="21">
        <f t="shared" si="179"/>
        <v>0</v>
      </c>
      <c r="G415" s="21">
        <f t="shared" si="179"/>
        <v>0</v>
      </c>
      <c r="H415" s="21">
        <f t="shared" si="179"/>
        <v>0</v>
      </c>
      <c r="I415" s="21">
        <f t="shared" si="179"/>
        <v>0</v>
      </c>
      <c r="J415" s="21">
        <f t="shared" si="179"/>
        <v>0</v>
      </c>
      <c r="K415" s="21">
        <f t="shared" si="179"/>
        <v>0</v>
      </c>
      <c r="L415" s="21">
        <f t="shared" si="179"/>
        <v>0</v>
      </c>
      <c r="M415" s="21">
        <f t="shared" si="179"/>
        <v>0</v>
      </c>
      <c r="N415" s="21">
        <f t="shared" si="179"/>
        <v>0</v>
      </c>
      <c r="O415" s="21">
        <f t="shared" si="179"/>
        <v>0</v>
      </c>
      <c r="P415" s="21">
        <f t="shared" si="179"/>
        <v>0</v>
      </c>
      <c r="Q415" s="21">
        <f t="shared" si="179"/>
        <v>0</v>
      </c>
      <c r="R415" s="21">
        <f t="shared" si="179"/>
        <v>0</v>
      </c>
      <c r="S415" s="21">
        <f t="shared" si="179"/>
        <v>0</v>
      </c>
      <c r="T415" s="21">
        <f t="shared" si="179"/>
        <v>0</v>
      </c>
      <c r="U415" s="21">
        <f t="shared" si="179"/>
        <v>0</v>
      </c>
      <c r="V415" s="21">
        <f t="shared" si="179"/>
        <v>0</v>
      </c>
      <c r="W415" s="21">
        <f t="shared" si="179"/>
        <v>0</v>
      </c>
      <c r="X415" s="21">
        <f t="shared" si="179"/>
        <v>0</v>
      </c>
      <c r="Y415" s="21">
        <f t="shared" si="179"/>
        <v>0</v>
      </c>
      <c r="Z415" s="21">
        <f t="shared" si="179"/>
        <v>0</v>
      </c>
      <c r="AA415" s="21">
        <f t="shared" si="179"/>
        <v>0</v>
      </c>
      <c r="AB415" s="21">
        <f t="shared" si="179"/>
        <v>0</v>
      </c>
      <c r="AC415" s="21">
        <f t="shared" si="179"/>
        <v>0</v>
      </c>
      <c r="AD415" s="21">
        <f t="shared" si="179"/>
        <v>0</v>
      </c>
      <c r="AE415" s="21">
        <f t="shared" si="17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80">+C418+C419+C420+C421+C422</f>
        <v>0</v>
      </c>
      <c r="D417" s="21">
        <f t="shared" ref="D417:AE417" si="181">+D418+D419+D420+D421+D422</f>
        <v>0</v>
      </c>
      <c r="E417" s="21">
        <f t="shared" si="181"/>
        <v>0</v>
      </c>
      <c r="F417" s="21">
        <f t="shared" si="181"/>
        <v>0</v>
      </c>
      <c r="G417" s="21">
        <f t="shared" si="181"/>
        <v>0</v>
      </c>
      <c r="H417" s="21">
        <f t="shared" si="181"/>
        <v>0</v>
      </c>
      <c r="I417" s="21">
        <f t="shared" si="181"/>
        <v>0</v>
      </c>
      <c r="J417" s="21">
        <f t="shared" si="181"/>
        <v>0</v>
      </c>
      <c r="K417" s="21">
        <f t="shared" si="181"/>
        <v>0</v>
      </c>
      <c r="L417" s="21">
        <f t="shared" si="181"/>
        <v>0</v>
      </c>
      <c r="M417" s="21">
        <f t="shared" si="181"/>
        <v>0</v>
      </c>
      <c r="N417" s="21">
        <f t="shared" si="181"/>
        <v>0</v>
      </c>
      <c r="O417" s="21">
        <f t="shared" si="181"/>
        <v>0</v>
      </c>
      <c r="P417" s="21">
        <f t="shared" si="181"/>
        <v>0</v>
      </c>
      <c r="Q417" s="21">
        <f t="shared" si="181"/>
        <v>0</v>
      </c>
      <c r="R417" s="21">
        <f t="shared" si="181"/>
        <v>0</v>
      </c>
      <c r="S417" s="21">
        <f t="shared" si="181"/>
        <v>0</v>
      </c>
      <c r="T417" s="21">
        <f t="shared" si="181"/>
        <v>0</v>
      </c>
      <c r="U417" s="21">
        <f t="shared" si="181"/>
        <v>0</v>
      </c>
      <c r="V417" s="21">
        <f t="shared" si="181"/>
        <v>0</v>
      </c>
      <c r="W417" s="21">
        <f t="shared" si="181"/>
        <v>0</v>
      </c>
      <c r="X417" s="21">
        <f t="shared" si="181"/>
        <v>0</v>
      </c>
      <c r="Y417" s="21">
        <f t="shared" si="181"/>
        <v>0</v>
      </c>
      <c r="Z417" s="21">
        <f t="shared" si="181"/>
        <v>0</v>
      </c>
      <c r="AA417" s="21">
        <f t="shared" si="181"/>
        <v>0</v>
      </c>
      <c r="AB417" s="21">
        <f t="shared" si="181"/>
        <v>0</v>
      </c>
      <c r="AC417" s="21">
        <f t="shared" si="181"/>
        <v>0</v>
      </c>
      <c r="AD417" s="21">
        <f t="shared" si="181"/>
        <v>0</v>
      </c>
      <c r="AE417" s="21">
        <f t="shared" si="181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2.5163732043940734</v>
      </c>
      <c r="D425" s="28">
        <f t="shared" ref="D425:AE425" si="182">+D426+D430+D431+D434</f>
        <v>2.4627892904905595</v>
      </c>
      <c r="E425" s="28">
        <f t="shared" si="182"/>
        <v>2.5415612529344362</v>
      </c>
      <c r="F425" s="28">
        <f t="shared" si="182"/>
        <v>2.6210097792293618</v>
      </c>
      <c r="G425" s="28">
        <f t="shared" si="182"/>
        <v>2.7108096115883979</v>
      </c>
      <c r="H425" s="28">
        <f t="shared" si="182"/>
        <v>3.1110624600293555</v>
      </c>
      <c r="I425" s="28">
        <f t="shared" si="182"/>
        <v>3.4575750652682853</v>
      </c>
      <c r="J425" s="28">
        <f t="shared" si="182"/>
        <v>3.612159230687471</v>
      </c>
      <c r="K425" s="28">
        <f t="shared" si="182"/>
        <v>3.6445914225234333</v>
      </c>
      <c r="L425" s="28">
        <f t="shared" si="182"/>
        <v>3.620872202823767</v>
      </c>
      <c r="M425" s="28">
        <f t="shared" si="182"/>
        <v>3.944802963883979</v>
      </c>
      <c r="N425" s="28">
        <f t="shared" si="182"/>
        <v>3.9031918868113693</v>
      </c>
      <c r="O425" s="28">
        <f t="shared" si="182"/>
        <v>3.7561390178844531</v>
      </c>
      <c r="P425" s="28">
        <f t="shared" si="182"/>
        <v>4.0496645325832077</v>
      </c>
      <c r="Q425" s="28">
        <f t="shared" si="182"/>
        <v>5.573397436490243</v>
      </c>
      <c r="R425" s="28">
        <f t="shared" si="182"/>
        <v>5.4193807469935074</v>
      </c>
      <c r="S425" s="28">
        <f t="shared" si="182"/>
        <v>6.7105525186864803</v>
      </c>
      <c r="T425" s="28">
        <f t="shared" si="182"/>
        <v>6.7895543630244379</v>
      </c>
      <c r="U425" s="28">
        <f t="shared" si="182"/>
        <v>6.175766975681217</v>
      </c>
      <c r="V425" s="28">
        <f t="shared" si="182"/>
        <v>5.663091779274577</v>
      </c>
      <c r="W425" s="28">
        <f t="shared" si="182"/>
        <v>6.6843032757838916</v>
      </c>
      <c r="X425" s="28">
        <f t="shared" si="182"/>
        <v>7.5735158529423696</v>
      </c>
      <c r="Y425" s="28">
        <f t="shared" si="182"/>
        <v>7.7964220458901412</v>
      </c>
      <c r="Z425" s="28">
        <f t="shared" si="182"/>
        <v>8.6004576888718596</v>
      </c>
      <c r="AA425" s="28">
        <f t="shared" si="182"/>
        <v>10.422532714358219</v>
      </c>
      <c r="AB425" s="28">
        <f t="shared" si="182"/>
        <v>11.625608655865232</v>
      </c>
      <c r="AC425" s="28">
        <f t="shared" si="182"/>
        <v>8.3013649409985639</v>
      </c>
      <c r="AD425" s="28">
        <f t="shared" si="182"/>
        <v>7.6428708612502909</v>
      </c>
      <c r="AE425" s="28">
        <f t="shared" si="182"/>
        <v>7.6823551008622681</v>
      </c>
    </row>
    <row r="426" spans="1:31" x14ac:dyDescent="0.2">
      <c r="A426" s="80" t="s">
        <v>723</v>
      </c>
      <c r="B426" s="4" t="s">
        <v>724</v>
      </c>
      <c r="C426" s="21">
        <f>+C427+C428+C429</f>
        <v>0.8578257653218534</v>
      </c>
      <c r="D426" s="21">
        <f t="shared" ref="D426:AE426" si="183">+D427+D428+D429</f>
        <v>0.88234465300418574</v>
      </c>
      <c r="E426" s="21">
        <f t="shared" si="183"/>
        <v>0.99528915169834309</v>
      </c>
      <c r="F426" s="21">
        <f t="shared" si="183"/>
        <v>1.1277344151919779</v>
      </c>
      <c r="G426" s="21">
        <f t="shared" si="183"/>
        <v>1.2450331071156486</v>
      </c>
      <c r="H426" s="21">
        <f t="shared" si="183"/>
        <v>1.3617191656538132</v>
      </c>
      <c r="I426" s="21">
        <f t="shared" si="183"/>
        <v>1.4953746929662022</v>
      </c>
      <c r="J426" s="21">
        <f t="shared" si="183"/>
        <v>1.6233074729256898</v>
      </c>
      <c r="K426" s="21">
        <f t="shared" si="183"/>
        <v>1.7560443338217713</v>
      </c>
      <c r="L426" s="21">
        <f t="shared" si="183"/>
        <v>1.881185078583981</v>
      </c>
      <c r="M426" s="21">
        <f t="shared" si="183"/>
        <v>1.982584933115237</v>
      </c>
      <c r="N426" s="21">
        <f t="shared" si="183"/>
        <v>2.0793561157662901</v>
      </c>
      <c r="O426" s="21">
        <f t="shared" si="183"/>
        <v>2.140001455954522</v>
      </c>
      <c r="P426" s="21">
        <f t="shared" si="183"/>
        <v>2.2504458930026328</v>
      </c>
      <c r="Q426" s="21">
        <f t="shared" si="183"/>
        <v>2.2931082045500055</v>
      </c>
      <c r="R426" s="21">
        <f t="shared" si="183"/>
        <v>2.4711770924618746</v>
      </c>
      <c r="S426" s="21">
        <f t="shared" si="183"/>
        <v>2.6478744544071029</v>
      </c>
      <c r="T426" s="21">
        <f t="shared" si="183"/>
        <v>2.8265136963603776</v>
      </c>
      <c r="U426" s="21">
        <f t="shared" si="183"/>
        <v>3.0370339555021646</v>
      </c>
      <c r="V426" s="21">
        <f t="shared" si="183"/>
        <v>3.364687740917979</v>
      </c>
      <c r="W426" s="21">
        <f t="shared" si="183"/>
        <v>3.6543200654894785</v>
      </c>
      <c r="X426" s="21">
        <f t="shared" si="183"/>
        <v>4.4252584341036307</v>
      </c>
      <c r="Y426" s="21">
        <f t="shared" si="183"/>
        <v>5.2074410779924705</v>
      </c>
      <c r="Z426" s="21">
        <f t="shared" si="183"/>
        <v>6.1104860803501495</v>
      </c>
      <c r="AA426" s="21">
        <f t="shared" si="183"/>
        <v>6.9199347784408456</v>
      </c>
      <c r="AB426" s="21">
        <f t="shared" si="183"/>
        <v>7.6170803773815274</v>
      </c>
      <c r="AC426" s="21">
        <f t="shared" si="183"/>
        <v>3.9924700795276746</v>
      </c>
      <c r="AD426" s="21">
        <f t="shared" si="183"/>
        <v>3.9734806156117477</v>
      </c>
      <c r="AE426" s="21">
        <f t="shared" si="183"/>
        <v>3.7797216098957249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8.2964567424212612E-2</v>
      </c>
      <c r="F427" s="27">
        <v>0.17038903727928401</v>
      </c>
      <c r="G427" s="27">
        <v>0.25576374275007935</v>
      </c>
      <c r="H427" s="27">
        <v>0.33946938263758952</v>
      </c>
      <c r="I427" s="27">
        <v>0.43226691073478241</v>
      </c>
      <c r="J427" s="27">
        <v>0.56685917462315438</v>
      </c>
      <c r="K427" s="27">
        <v>0.70701167472158299</v>
      </c>
      <c r="L427" s="27">
        <v>0.84809130319752901</v>
      </c>
      <c r="M427" s="27">
        <v>1.003105533566709</v>
      </c>
      <c r="N427" s="27">
        <v>1.1475201304291427</v>
      </c>
      <c r="O427" s="27">
        <v>1.2635668327544707</v>
      </c>
      <c r="P427" s="27">
        <v>1.3986215735135341</v>
      </c>
      <c r="Q427" s="27">
        <v>1.4948807579840708</v>
      </c>
      <c r="R427" s="27">
        <v>1.6872402720848261</v>
      </c>
      <c r="S427" s="27">
        <v>1.8759177401742353</v>
      </c>
      <c r="T427" s="27">
        <v>2.023499763195991</v>
      </c>
      <c r="U427" s="27">
        <v>2.2110728297097881</v>
      </c>
      <c r="V427" s="27">
        <v>2.4514158644874753</v>
      </c>
      <c r="W427" s="27">
        <v>2.7336926990475359</v>
      </c>
      <c r="X427" s="27">
        <v>3.3767163290035289</v>
      </c>
      <c r="Y427" s="27">
        <v>4.0046346206380772</v>
      </c>
      <c r="Z427" s="27">
        <v>4.8103725314814181</v>
      </c>
      <c r="AA427" s="27">
        <v>5.4719004173737078</v>
      </c>
      <c r="AB427" s="27">
        <v>6.139341556383398</v>
      </c>
      <c r="AC427" s="27">
        <v>3.2011542657099907</v>
      </c>
      <c r="AD427" s="27">
        <v>3.2135497246629714</v>
      </c>
      <c r="AE427" s="27">
        <v>3.1535258372278534</v>
      </c>
    </row>
    <row r="428" spans="1:31" x14ac:dyDescent="0.2">
      <c r="A428" s="80" t="s">
        <v>726</v>
      </c>
      <c r="B428" s="4" t="s">
        <v>818</v>
      </c>
      <c r="C428" s="27">
        <v>0.16440453953207479</v>
      </c>
      <c r="D428" s="27">
        <v>0.16904554691676021</v>
      </c>
      <c r="E428" s="27">
        <v>0.1823895779257918</v>
      </c>
      <c r="F428" s="27">
        <v>0.19531372636563921</v>
      </c>
      <c r="G428" s="27">
        <v>0.20402861057039459</v>
      </c>
      <c r="H428" s="27">
        <v>0.21075360108821903</v>
      </c>
      <c r="I428" s="27">
        <v>0.21881706021879266</v>
      </c>
      <c r="J428" s="27">
        <v>0.21955624860658038</v>
      </c>
      <c r="K428" s="27">
        <v>0.22033639704681734</v>
      </c>
      <c r="L428" s="27">
        <v>0.2215102742635249</v>
      </c>
      <c r="M428" s="27">
        <v>0.20825263470806646</v>
      </c>
      <c r="N428" s="27">
        <v>0.2025657264470353</v>
      </c>
      <c r="O428" s="27">
        <v>0.18781789986325578</v>
      </c>
      <c r="P428" s="27">
        <v>0.18090240954844666</v>
      </c>
      <c r="Q428" s="27">
        <v>0.16895702677792995</v>
      </c>
      <c r="R428" s="27">
        <v>0.16394307577913872</v>
      </c>
      <c r="S428" s="27">
        <v>0.16050220333613527</v>
      </c>
      <c r="T428" s="27">
        <v>0.17294460767197453</v>
      </c>
      <c r="U428" s="27">
        <v>0.18930367224641281</v>
      </c>
      <c r="V428" s="27">
        <v>0.19723681015781838</v>
      </c>
      <c r="W428" s="27">
        <v>0.18326985418207797</v>
      </c>
      <c r="X428" s="27">
        <v>0.20255567934079166</v>
      </c>
      <c r="Y428" s="27">
        <v>0.22348758106640226</v>
      </c>
      <c r="Z428" s="27">
        <v>0.24130822323497911</v>
      </c>
      <c r="AA428" s="27">
        <v>0.25994362503041263</v>
      </c>
      <c r="AB428" s="27">
        <v>0.21359696217759841</v>
      </c>
      <c r="AC428" s="27">
        <v>0.10726414790239074</v>
      </c>
      <c r="AD428" s="27">
        <v>9.7247667987033132E-2</v>
      </c>
      <c r="AE428" s="27">
        <v>0.1035002746729721</v>
      </c>
    </row>
    <row r="429" spans="1:31" x14ac:dyDescent="0.2">
      <c r="A429" s="80" t="s">
        <v>727</v>
      </c>
      <c r="B429" s="4" t="s">
        <v>819</v>
      </c>
      <c r="C429" s="27">
        <v>0.69342122578977861</v>
      </c>
      <c r="D429" s="27">
        <v>0.71329910608742553</v>
      </c>
      <c r="E429" s="27">
        <v>0.72993500634833874</v>
      </c>
      <c r="F429" s="27">
        <v>0.76203165154705477</v>
      </c>
      <c r="G429" s="27">
        <v>0.78524075379517466</v>
      </c>
      <c r="H429" s="27">
        <v>0.81149618192800466</v>
      </c>
      <c r="I429" s="27">
        <v>0.844290722012627</v>
      </c>
      <c r="J429" s="27">
        <v>0.8368920496959551</v>
      </c>
      <c r="K429" s="27">
        <v>0.82869626205337077</v>
      </c>
      <c r="L429" s="27">
        <v>0.81158350112292699</v>
      </c>
      <c r="M429" s="27">
        <v>0.7712267648404616</v>
      </c>
      <c r="N429" s="27">
        <v>0.72927025889011199</v>
      </c>
      <c r="O429" s="27">
        <v>0.68861672333679547</v>
      </c>
      <c r="P429" s="27">
        <v>0.67092190994065215</v>
      </c>
      <c r="Q429" s="27">
        <v>0.6292704197880048</v>
      </c>
      <c r="R429" s="27">
        <v>0.61999374459791001</v>
      </c>
      <c r="S429" s="27">
        <v>0.61145451089673242</v>
      </c>
      <c r="T429" s="27">
        <v>0.63006932549241168</v>
      </c>
      <c r="U429" s="27">
        <v>0.63665745354596359</v>
      </c>
      <c r="V429" s="27">
        <v>0.71603506627268521</v>
      </c>
      <c r="W429" s="27">
        <v>0.73735751225986468</v>
      </c>
      <c r="X429" s="27">
        <v>0.84598642575931016</v>
      </c>
      <c r="Y429" s="27">
        <v>0.97931887628799119</v>
      </c>
      <c r="Z429" s="27">
        <v>1.0588053256337522</v>
      </c>
      <c r="AA429" s="27">
        <v>1.1880907360367243</v>
      </c>
      <c r="AB429" s="27">
        <v>1.2641418588205304</v>
      </c>
      <c r="AC429" s="27">
        <v>0.68405166591529332</v>
      </c>
      <c r="AD429" s="27">
        <v>0.66268322296174342</v>
      </c>
      <c r="AE429" s="27">
        <v>0.52269549799489934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" si="184">+C432+C433</f>
        <v>9.2723079907036807E-2</v>
      </c>
      <c r="D431" s="21">
        <f t="shared" ref="D431:AE431" si="185">+D432+D433</f>
        <v>9.45432453292534E-2</v>
      </c>
      <c r="E431" s="21">
        <f t="shared" si="185"/>
        <v>0.10085675216548551</v>
      </c>
      <c r="F431" s="21">
        <f t="shared" si="185"/>
        <v>0.10195185150651442</v>
      </c>
      <c r="G431" s="21">
        <f t="shared" si="185"/>
        <v>0.10243551639288175</v>
      </c>
      <c r="H431" s="21">
        <f t="shared" si="185"/>
        <v>0.10454991421151069</v>
      </c>
      <c r="I431" s="21">
        <f t="shared" si="185"/>
        <v>0.10675540112732633</v>
      </c>
      <c r="J431" s="21">
        <f t="shared" si="185"/>
        <v>0.10926638790465769</v>
      </c>
      <c r="K431" s="21">
        <f t="shared" si="185"/>
        <v>0.11039285230762684</v>
      </c>
      <c r="L431" s="21">
        <f t="shared" si="185"/>
        <v>0.10927207548569605</v>
      </c>
      <c r="M431" s="21">
        <f t="shared" si="185"/>
        <v>0.11079070944025558</v>
      </c>
      <c r="N431" s="21">
        <f t="shared" si="185"/>
        <v>0.11130658525636983</v>
      </c>
      <c r="O431" s="21">
        <f t="shared" si="185"/>
        <v>0.13805798842233097</v>
      </c>
      <c r="P431" s="21">
        <f t="shared" si="185"/>
        <v>0.15407031770154631</v>
      </c>
      <c r="Q431" s="21">
        <f t="shared" si="185"/>
        <v>0.15646155910781859</v>
      </c>
      <c r="R431" s="21">
        <f t="shared" si="185"/>
        <v>0.149371884758524</v>
      </c>
      <c r="S431" s="21">
        <f t="shared" si="185"/>
        <v>0.15227633767865156</v>
      </c>
      <c r="T431" s="21">
        <f t="shared" si="185"/>
        <v>0.15586299296241191</v>
      </c>
      <c r="U431" s="21">
        <f t="shared" si="185"/>
        <v>0.16751955970649557</v>
      </c>
      <c r="V431" s="21">
        <f t="shared" si="185"/>
        <v>0.17244449983597696</v>
      </c>
      <c r="W431" s="21">
        <f t="shared" si="185"/>
        <v>0.17494869924268633</v>
      </c>
      <c r="X431" s="21">
        <f t="shared" si="185"/>
        <v>0.18955338829379914</v>
      </c>
      <c r="Y431" s="21">
        <f t="shared" si="185"/>
        <v>0.20248060181157246</v>
      </c>
      <c r="Z431" s="21">
        <f t="shared" si="185"/>
        <v>0.20803068626380672</v>
      </c>
      <c r="AA431" s="21">
        <f t="shared" si="185"/>
        <v>0.20334501400672048</v>
      </c>
      <c r="AB431" s="21">
        <f t="shared" si="185"/>
        <v>0.20900673570886344</v>
      </c>
      <c r="AC431" s="21">
        <f t="shared" si="185"/>
        <v>0.20332888465250079</v>
      </c>
      <c r="AD431" s="21">
        <f t="shared" si="185"/>
        <v>0.21091579253142634</v>
      </c>
      <c r="AE431" s="21">
        <f t="shared" si="185"/>
        <v>0.23035384216209806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9.2723079907036807E-2</v>
      </c>
      <c r="D433" s="27">
        <v>9.45432453292534E-2</v>
      </c>
      <c r="E433" s="27">
        <v>0.10085675216548551</v>
      </c>
      <c r="F433" s="27">
        <v>0.10195185150651442</v>
      </c>
      <c r="G433" s="27">
        <v>0.10243551639288175</v>
      </c>
      <c r="H433" s="27">
        <v>0.10454991421151069</v>
      </c>
      <c r="I433" s="27">
        <v>0.10675540112732633</v>
      </c>
      <c r="J433" s="27">
        <v>0.10926638790465769</v>
      </c>
      <c r="K433" s="27">
        <v>0.11039285230762684</v>
      </c>
      <c r="L433" s="27">
        <v>0.10927207548569605</v>
      </c>
      <c r="M433" s="27">
        <v>0.11079070944025558</v>
      </c>
      <c r="N433" s="27">
        <v>0.11130658525636983</v>
      </c>
      <c r="O433" s="27">
        <v>0.13805798842233097</v>
      </c>
      <c r="P433" s="27">
        <v>0.15407031770154631</v>
      </c>
      <c r="Q433" s="27">
        <v>0.15646155910781859</v>
      </c>
      <c r="R433" s="27">
        <v>0.149371884758524</v>
      </c>
      <c r="S433" s="27">
        <v>0.15227633767865156</v>
      </c>
      <c r="T433" s="27">
        <v>0.15586299296241191</v>
      </c>
      <c r="U433" s="27">
        <v>0.16751955970649557</v>
      </c>
      <c r="V433" s="27">
        <v>0.17244449983597696</v>
      </c>
      <c r="W433" s="27">
        <v>0.17494869924268633</v>
      </c>
      <c r="X433" s="27">
        <v>0.18955338829379914</v>
      </c>
      <c r="Y433" s="27">
        <v>0.20248060181157246</v>
      </c>
      <c r="Z433" s="27">
        <v>0.20803068626380672</v>
      </c>
      <c r="AA433" s="27">
        <v>0.20334501400672048</v>
      </c>
      <c r="AB433" s="27">
        <v>0.20900673570886344</v>
      </c>
      <c r="AC433" s="27">
        <v>0.20332888465250079</v>
      </c>
      <c r="AD433" s="27">
        <v>0.21091579253142634</v>
      </c>
      <c r="AE433" s="27">
        <v>0.23035384216209806</v>
      </c>
    </row>
    <row r="434" spans="1:31" x14ac:dyDescent="0.2">
      <c r="A434" s="80" t="s">
        <v>736</v>
      </c>
      <c r="B434" s="4" t="s">
        <v>737</v>
      </c>
      <c r="C434" s="21">
        <f>+C435+C436</f>
        <v>1.5658243591651833</v>
      </c>
      <c r="D434" s="21">
        <f t="shared" ref="D434:AE434" si="186">+D435+D436</f>
        <v>1.4859013921571202</v>
      </c>
      <c r="E434" s="21">
        <f t="shared" si="186"/>
        <v>1.4454153490706076</v>
      </c>
      <c r="F434" s="21">
        <f t="shared" si="186"/>
        <v>1.3913235125308694</v>
      </c>
      <c r="G434" s="21">
        <f t="shared" si="186"/>
        <v>1.3633409880798675</v>
      </c>
      <c r="H434" s="21">
        <f t="shared" si="186"/>
        <v>1.6447933801640318</v>
      </c>
      <c r="I434" s="21">
        <f t="shared" si="186"/>
        <v>1.8554449711747567</v>
      </c>
      <c r="J434" s="21">
        <f t="shared" si="186"/>
        <v>1.8795853698571237</v>
      </c>
      <c r="K434" s="21">
        <f t="shared" si="186"/>
        <v>1.7781542363940352</v>
      </c>
      <c r="L434" s="21">
        <f t="shared" si="186"/>
        <v>1.6304150487540898</v>
      </c>
      <c r="M434" s="21">
        <f t="shared" si="186"/>
        <v>1.8514273213284866</v>
      </c>
      <c r="N434" s="21">
        <f t="shared" si="186"/>
        <v>1.7125291857887093</v>
      </c>
      <c r="O434" s="21">
        <f t="shared" si="186"/>
        <v>1.4780795735076</v>
      </c>
      <c r="P434" s="21">
        <f t="shared" si="186"/>
        <v>1.6451483218790286</v>
      </c>
      <c r="Q434" s="21">
        <f t="shared" si="186"/>
        <v>3.1238276728324195</v>
      </c>
      <c r="R434" s="21">
        <f t="shared" si="186"/>
        <v>2.7988317697731091</v>
      </c>
      <c r="S434" s="21">
        <f t="shared" si="186"/>
        <v>3.9104017266007252</v>
      </c>
      <c r="T434" s="21">
        <f t="shared" si="186"/>
        <v>3.8071776737016485</v>
      </c>
      <c r="U434" s="21">
        <f t="shared" si="186"/>
        <v>2.9712134604725566</v>
      </c>
      <c r="V434" s="21">
        <f t="shared" si="186"/>
        <v>2.1259595385206209</v>
      </c>
      <c r="W434" s="21">
        <f t="shared" si="186"/>
        <v>2.8550345110517266</v>
      </c>
      <c r="X434" s="21">
        <f t="shared" si="186"/>
        <v>2.9587040305449399</v>
      </c>
      <c r="Y434" s="21">
        <f t="shared" si="186"/>
        <v>2.3865003660860977</v>
      </c>
      <c r="Z434" s="21">
        <f t="shared" si="186"/>
        <v>2.2819409222579039</v>
      </c>
      <c r="AA434" s="21">
        <f t="shared" si="186"/>
        <v>3.2992529219106519</v>
      </c>
      <c r="AB434" s="21">
        <f t="shared" si="186"/>
        <v>3.7995215427748406</v>
      </c>
      <c r="AC434" s="21">
        <f t="shared" si="186"/>
        <v>4.1055659768183874</v>
      </c>
      <c r="AD434" s="21">
        <f t="shared" si="186"/>
        <v>3.458474453107117</v>
      </c>
      <c r="AE434" s="21">
        <f t="shared" si="186"/>
        <v>3.6722796488044454</v>
      </c>
    </row>
    <row r="435" spans="1:31" x14ac:dyDescent="0.2">
      <c r="A435" s="80" t="s">
        <v>738</v>
      </c>
      <c r="B435" s="4" t="s">
        <v>739</v>
      </c>
      <c r="C435" s="27">
        <v>1.4279064289095305</v>
      </c>
      <c r="D435" s="27">
        <v>1.3203844384315209</v>
      </c>
      <c r="E435" s="27">
        <v>1.2328195958493255</v>
      </c>
      <c r="F435" s="27">
        <v>1.1826966916426287</v>
      </c>
      <c r="G435" s="27">
        <v>1.134297700616548</v>
      </c>
      <c r="H435" s="27">
        <v>1.2744801366987788</v>
      </c>
      <c r="I435" s="27">
        <v>1.3560907200287018</v>
      </c>
      <c r="J435" s="27">
        <v>1.2328221691286121</v>
      </c>
      <c r="K435" s="27">
        <v>1.0934085295631959</v>
      </c>
      <c r="L435" s="27">
        <v>1.0427412786138275</v>
      </c>
      <c r="M435" s="27">
        <v>1.052780948295752</v>
      </c>
      <c r="N435" s="27">
        <v>1.0559520933845421</v>
      </c>
      <c r="O435" s="27">
        <v>0.83399571557871488</v>
      </c>
      <c r="P435" s="27">
        <v>1.0356673160841277</v>
      </c>
      <c r="Q435" s="27">
        <v>2.3394743886956872</v>
      </c>
      <c r="R435" s="27">
        <v>1.8459303578976851</v>
      </c>
      <c r="S435" s="27">
        <v>2.1249920976071359</v>
      </c>
      <c r="T435" s="27">
        <v>1.8716421841748767</v>
      </c>
      <c r="U435" s="27">
        <v>1.8981244284277692</v>
      </c>
      <c r="V435" s="27">
        <v>1.9029475020648876</v>
      </c>
      <c r="W435" s="27">
        <v>1.9035254271528221</v>
      </c>
      <c r="X435" s="27">
        <v>1.8973639765768842</v>
      </c>
      <c r="Y435" s="27">
        <v>1.7800763471741503</v>
      </c>
      <c r="Z435" s="27">
        <v>1.7233329798864121</v>
      </c>
      <c r="AA435" s="27">
        <v>1.9930696005904549</v>
      </c>
      <c r="AB435" s="27">
        <v>2.1417911421718636</v>
      </c>
      <c r="AC435" s="27">
        <v>2.6800262542246216</v>
      </c>
      <c r="AD435" s="27">
        <v>2.3778269523478128</v>
      </c>
      <c r="AE435" s="27">
        <v>2.2600565366498646</v>
      </c>
    </row>
    <row r="436" spans="1:31" x14ac:dyDescent="0.2">
      <c r="A436" s="80" t="s">
        <v>740</v>
      </c>
      <c r="B436" s="4" t="s">
        <v>741</v>
      </c>
      <c r="C436" s="27">
        <v>0.13791793025565274</v>
      </c>
      <c r="D436" s="27">
        <v>0.16551695372559938</v>
      </c>
      <c r="E436" s="27">
        <v>0.21259575322128219</v>
      </c>
      <c r="F436" s="27">
        <v>0.20862682088824067</v>
      </c>
      <c r="G436" s="27">
        <v>0.22904328746331956</v>
      </c>
      <c r="H436" s="27">
        <v>0.37031324346525302</v>
      </c>
      <c r="I436" s="27">
        <v>0.49935425114605492</v>
      </c>
      <c r="J436" s="27">
        <v>0.64676320072851146</v>
      </c>
      <c r="K436" s="27">
        <v>0.68474570683083935</v>
      </c>
      <c r="L436" s="27">
        <v>0.58767377014026234</v>
      </c>
      <c r="M436" s="27">
        <v>0.79864637303273478</v>
      </c>
      <c r="N436" s="27">
        <v>0.65657709240416728</v>
      </c>
      <c r="O436" s="27">
        <v>0.64408385792888512</v>
      </c>
      <c r="P436" s="27">
        <v>0.60948100579490105</v>
      </c>
      <c r="Q436" s="27">
        <v>0.78435328413673233</v>
      </c>
      <c r="R436" s="27">
        <v>0.95290141187542376</v>
      </c>
      <c r="S436" s="27">
        <v>1.7854096289935892</v>
      </c>
      <c r="T436" s="27">
        <v>1.9355354895267716</v>
      </c>
      <c r="U436" s="27">
        <v>1.0730890320447872</v>
      </c>
      <c r="V436" s="27">
        <v>0.2230120364557332</v>
      </c>
      <c r="W436" s="27">
        <v>0.95150908389890454</v>
      </c>
      <c r="X436" s="27">
        <v>1.0613400539680555</v>
      </c>
      <c r="Y436" s="27">
        <v>0.60642401891194742</v>
      </c>
      <c r="Z436" s="27">
        <v>0.55860794237149192</v>
      </c>
      <c r="AA436" s="27">
        <v>1.3061833213201968</v>
      </c>
      <c r="AB436" s="27">
        <v>1.6577304006029772</v>
      </c>
      <c r="AC436" s="27">
        <v>1.4255397225937656</v>
      </c>
      <c r="AD436" s="27">
        <v>1.0806475007593044</v>
      </c>
      <c r="AE436" s="27">
        <v>1.4122231121545805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7">+C441+C442</f>
        <v>0</v>
      </c>
      <c r="D440" s="21">
        <f t="shared" ref="D440:AE440" si="188">+D441+D442</f>
        <v>0</v>
      </c>
      <c r="E440" s="21">
        <f t="shared" si="188"/>
        <v>0</v>
      </c>
      <c r="F440" s="21">
        <f t="shared" si="188"/>
        <v>0</v>
      </c>
      <c r="G440" s="21">
        <f t="shared" si="188"/>
        <v>0</v>
      </c>
      <c r="H440" s="21">
        <f t="shared" si="188"/>
        <v>0</v>
      </c>
      <c r="I440" s="21">
        <f t="shared" si="188"/>
        <v>0</v>
      </c>
      <c r="J440" s="21">
        <f t="shared" si="188"/>
        <v>0</v>
      </c>
      <c r="K440" s="21">
        <f t="shared" si="188"/>
        <v>0</v>
      </c>
      <c r="L440" s="21">
        <f t="shared" si="188"/>
        <v>0</v>
      </c>
      <c r="M440" s="21">
        <f t="shared" si="188"/>
        <v>0</v>
      </c>
      <c r="N440" s="21">
        <f t="shared" si="188"/>
        <v>0</v>
      </c>
      <c r="O440" s="21">
        <f t="shared" si="188"/>
        <v>0</v>
      </c>
      <c r="P440" s="21">
        <f t="shared" si="188"/>
        <v>0</v>
      </c>
      <c r="Q440" s="21">
        <f t="shared" si="188"/>
        <v>0</v>
      </c>
      <c r="R440" s="21">
        <f t="shared" si="188"/>
        <v>0</v>
      </c>
      <c r="S440" s="21">
        <f t="shared" si="188"/>
        <v>0</v>
      </c>
      <c r="T440" s="21">
        <f t="shared" si="188"/>
        <v>0</v>
      </c>
      <c r="U440" s="21">
        <f t="shared" si="188"/>
        <v>0</v>
      </c>
      <c r="V440" s="21">
        <f t="shared" si="188"/>
        <v>0</v>
      </c>
      <c r="W440" s="21">
        <f t="shared" si="188"/>
        <v>0</v>
      </c>
      <c r="X440" s="21">
        <f t="shared" si="188"/>
        <v>0</v>
      </c>
      <c r="Y440" s="21">
        <f t="shared" si="188"/>
        <v>0</v>
      </c>
      <c r="Z440" s="21">
        <f t="shared" si="188"/>
        <v>0</v>
      </c>
      <c r="AA440" s="21">
        <f t="shared" si="188"/>
        <v>0</v>
      </c>
      <c r="AB440" s="21">
        <f t="shared" si="188"/>
        <v>0</v>
      </c>
      <c r="AC440" s="21">
        <f t="shared" si="188"/>
        <v>0</v>
      </c>
      <c r="AD440" s="21">
        <f t="shared" si="188"/>
        <v>0</v>
      </c>
      <c r="AE440" s="21">
        <f t="shared" si="188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9">+C455-C4</f>
        <v>0</v>
      </c>
      <c r="D453" s="71">
        <f t="shared" si="189"/>
        <v>0</v>
      </c>
      <c r="E453" s="71">
        <f t="shared" si="189"/>
        <v>0</v>
      </c>
      <c r="F453" s="71">
        <f t="shared" si="189"/>
        <v>0</v>
      </c>
      <c r="G453" s="71">
        <f t="shared" si="189"/>
        <v>0</v>
      </c>
      <c r="H453" s="71">
        <f t="shared" si="189"/>
        <v>0</v>
      </c>
      <c r="I453" s="71">
        <f t="shared" si="189"/>
        <v>0</v>
      </c>
      <c r="J453" s="71">
        <f t="shared" si="189"/>
        <v>0</v>
      </c>
      <c r="K453" s="71">
        <f t="shared" si="189"/>
        <v>0</v>
      </c>
      <c r="L453" s="71">
        <f t="shared" si="189"/>
        <v>0</v>
      </c>
      <c r="M453" s="71">
        <f t="shared" si="189"/>
        <v>0</v>
      </c>
      <c r="N453" s="71">
        <f t="shared" si="189"/>
        <v>0</v>
      </c>
      <c r="O453" s="71">
        <f t="shared" si="189"/>
        <v>0</v>
      </c>
      <c r="P453" s="71">
        <f t="shared" si="189"/>
        <v>0</v>
      </c>
      <c r="Q453" s="71">
        <f t="shared" si="189"/>
        <v>0</v>
      </c>
      <c r="R453" s="71">
        <f t="shared" si="189"/>
        <v>0</v>
      </c>
      <c r="S453" s="71">
        <f t="shared" si="189"/>
        <v>0</v>
      </c>
      <c r="T453" s="71">
        <f t="shared" si="189"/>
        <v>0</v>
      </c>
      <c r="U453" s="71">
        <f t="shared" si="189"/>
        <v>0</v>
      </c>
      <c r="V453" s="71">
        <f t="shared" si="189"/>
        <v>0</v>
      </c>
      <c r="W453" s="71">
        <f t="shared" si="189"/>
        <v>0</v>
      </c>
      <c r="X453" s="71">
        <f t="shared" si="189"/>
        <v>0</v>
      </c>
      <c r="Y453" s="71">
        <f t="shared" si="189"/>
        <v>0</v>
      </c>
      <c r="Z453" s="71">
        <f t="shared" si="189"/>
        <v>0</v>
      </c>
      <c r="AA453" s="71">
        <f t="shared" si="189"/>
        <v>0</v>
      </c>
      <c r="AB453" s="71">
        <f t="shared" si="189"/>
        <v>0</v>
      </c>
      <c r="AC453" s="71">
        <f t="shared" si="189"/>
        <v>0</v>
      </c>
      <c r="AD453" s="71">
        <f t="shared" si="189"/>
        <v>0</v>
      </c>
      <c r="AE453" s="71">
        <f t="shared" si="189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90">+C456+C471+C524+C555+C576</f>
        <v>64.467979876643341</v>
      </c>
      <c r="D455" s="28">
        <f t="shared" si="190"/>
        <v>65.321294729194889</v>
      </c>
      <c r="E455" s="28">
        <f t="shared" si="190"/>
        <v>67.473897298521678</v>
      </c>
      <c r="F455" s="28">
        <f t="shared" si="190"/>
        <v>70.027835712186956</v>
      </c>
      <c r="G455" s="28">
        <f t="shared" si="190"/>
        <v>71.667855833401035</v>
      </c>
      <c r="H455" s="28">
        <f t="shared" si="190"/>
        <v>72.735351166940475</v>
      </c>
      <c r="I455" s="28">
        <f t="shared" si="190"/>
        <v>79.90049072997985</v>
      </c>
      <c r="J455" s="28">
        <f t="shared" si="190"/>
        <v>77.388707998244939</v>
      </c>
      <c r="K455" s="28">
        <f t="shared" si="190"/>
        <v>100.01351052016869</v>
      </c>
      <c r="L455" s="28">
        <f t="shared" si="190"/>
        <v>77.764200957253621</v>
      </c>
      <c r="M455" s="28">
        <f t="shared" si="190"/>
        <v>78.403789252844433</v>
      </c>
      <c r="N455" s="28">
        <f t="shared" si="190"/>
        <v>76.451418989726974</v>
      </c>
      <c r="O455" s="28">
        <f t="shared" si="190"/>
        <v>77.833593796446891</v>
      </c>
      <c r="P455" s="28">
        <f t="shared" si="190"/>
        <v>76.478545855298407</v>
      </c>
      <c r="Q455" s="28">
        <f t="shared" si="190"/>
        <v>79.064569064250918</v>
      </c>
      <c r="R455" s="28">
        <f t="shared" si="190"/>
        <v>79.508984609126017</v>
      </c>
      <c r="S455" s="28">
        <f t="shared" si="190"/>
        <v>81.449459191520404</v>
      </c>
      <c r="T455" s="28">
        <f t="shared" si="190"/>
        <v>81.977703421420131</v>
      </c>
      <c r="U455" s="28">
        <f t="shared" si="190"/>
        <v>85.658586695315805</v>
      </c>
      <c r="V455" s="28">
        <f t="shared" si="190"/>
        <v>76.86609511489597</v>
      </c>
      <c r="W455" s="28">
        <f t="shared" si="190"/>
        <v>75.887676665008712</v>
      </c>
      <c r="X455" s="28">
        <f t="shared" si="190"/>
        <v>75.040717817675102</v>
      </c>
      <c r="Y455" s="28">
        <f t="shared" si="190"/>
        <v>80.050655277558718</v>
      </c>
      <c r="Z455" s="28">
        <f t="shared" si="190"/>
        <v>85.259448184488093</v>
      </c>
      <c r="AA455" s="28">
        <f t="shared" si="190"/>
        <v>84.713546203040664</v>
      </c>
      <c r="AB455" s="28">
        <f t="shared" si="190"/>
        <v>82.891751708235617</v>
      </c>
      <c r="AC455" s="28">
        <f t="shared" si="190"/>
        <v>79.477288858214862</v>
      </c>
      <c r="AD455" s="28">
        <f t="shared" si="190"/>
        <v>78.925866907240078</v>
      </c>
      <c r="AE455" s="28">
        <f t="shared" si="190"/>
        <v>80.107391800481778</v>
      </c>
    </row>
    <row r="456" spans="1:31" x14ac:dyDescent="0.2">
      <c r="A456" s="6" t="s">
        <v>19</v>
      </c>
      <c r="B456" s="7" t="s">
        <v>20</v>
      </c>
      <c r="C456" s="28">
        <f t="shared" ref="C456:AE456" si="191">+C457+C463+C467</f>
        <v>5.7841720317748173</v>
      </c>
      <c r="D456" s="28">
        <f t="shared" si="191"/>
        <v>6.0787102018626271</v>
      </c>
      <c r="E456" s="28">
        <f t="shared" si="191"/>
        <v>6.5580469880068257</v>
      </c>
      <c r="F456" s="28">
        <f t="shared" si="191"/>
        <v>7.1150723124690316</v>
      </c>
      <c r="G456" s="28">
        <f t="shared" si="191"/>
        <v>6.5816640505831963</v>
      </c>
      <c r="H456" s="28">
        <f t="shared" si="191"/>
        <v>6.3344530261104453</v>
      </c>
      <c r="I456" s="28">
        <f t="shared" si="191"/>
        <v>6.5063279497321584</v>
      </c>
      <c r="J456" s="28">
        <f t="shared" si="191"/>
        <v>5.8603604291825766</v>
      </c>
      <c r="K456" s="28">
        <f t="shared" si="191"/>
        <v>5.6953323832912544</v>
      </c>
      <c r="L456" s="28">
        <f t="shared" si="191"/>
        <v>5.150704476939751</v>
      </c>
      <c r="M456" s="28">
        <f t="shared" si="191"/>
        <v>6.163730555862899</v>
      </c>
      <c r="N456" s="28">
        <f t="shared" si="191"/>
        <v>3.9226178458070926</v>
      </c>
      <c r="O456" s="28">
        <f t="shared" si="191"/>
        <v>3.4886070773868396</v>
      </c>
      <c r="P456" s="28">
        <f t="shared" si="191"/>
        <v>3.4409272340491794</v>
      </c>
      <c r="Q456" s="28">
        <f t="shared" si="191"/>
        <v>3.6888292939169363</v>
      </c>
      <c r="R456" s="28">
        <f t="shared" si="191"/>
        <v>3.7792480268027973</v>
      </c>
      <c r="S456" s="28">
        <f t="shared" si="191"/>
        <v>3.683908880479926</v>
      </c>
      <c r="T456" s="28">
        <f t="shared" si="191"/>
        <v>3.76425911208695</v>
      </c>
      <c r="U456" s="28">
        <f t="shared" si="191"/>
        <v>3.7840647678597175</v>
      </c>
      <c r="V456" s="28">
        <f t="shared" si="191"/>
        <v>3.8546738505984814</v>
      </c>
      <c r="W456" s="28">
        <f t="shared" si="191"/>
        <v>3.870967565589654</v>
      </c>
      <c r="X456" s="28">
        <f t="shared" si="191"/>
        <v>3.9315190340586268</v>
      </c>
      <c r="Y456" s="28">
        <f t="shared" si="191"/>
        <v>3.9971917179766425</v>
      </c>
      <c r="Z456" s="28">
        <f t="shared" si="191"/>
        <v>4.063093522840477</v>
      </c>
      <c r="AA456" s="28">
        <f t="shared" si="191"/>
        <v>4.1717936088999421</v>
      </c>
      <c r="AB456" s="28">
        <f t="shared" si="191"/>
        <v>4.1775438060338104</v>
      </c>
      <c r="AC456" s="28">
        <f t="shared" si="191"/>
        <v>4.0758501865875134</v>
      </c>
      <c r="AD456" s="28">
        <f t="shared" si="191"/>
        <v>4.0640418216548362</v>
      </c>
      <c r="AE456" s="28">
        <f t="shared" si="191"/>
        <v>4.1557574213406943</v>
      </c>
    </row>
    <row r="457" spans="1:31" x14ac:dyDescent="0.2">
      <c r="A457" s="8" t="s">
        <v>23</v>
      </c>
      <c r="B457" s="4" t="s">
        <v>24</v>
      </c>
      <c r="C457" s="21">
        <f t="shared" ref="C457:AE457" si="192">+C458+C459+C460+C461+C462</f>
        <v>3.1286879082975849</v>
      </c>
      <c r="D457" s="21">
        <f t="shared" si="192"/>
        <v>3.2868653661095646</v>
      </c>
      <c r="E457" s="21">
        <f t="shared" si="192"/>
        <v>3.3718875530630341</v>
      </c>
      <c r="F457" s="21">
        <f t="shared" si="192"/>
        <v>3.4431829771448847</v>
      </c>
      <c r="G457" s="21">
        <f t="shared" si="192"/>
        <v>3.5329126075274062</v>
      </c>
      <c r="H457" s="21">
        <f t="shared" si="192"/>
        <v>3.4293450671967838</v>
      </c>
      <c r="I457" s="21">
        <f t="shared" si="192"/>
        <v>3.566012949732158</v>
      </c>
      <c r="J457" s="21">
        <f t="shared" si="192"/>
        <v>3.4735454291825767</v>
      </c>
      <c r="K457" s="21">
        <f t="shared" si="192"/>
        <v>3.4107422003829693</v>
      </c>
      <c r="L457" s="21">
        <f t="shared" si="192"/>
        <v>3.411894476939751</v>
      </c>
      <c r="M457" s="21">
        <f t="shared" si="192"/>
        <v>3.4872505558628988</v>
      </c>
      <c r="N457" s="21">
        <f t="shared" si="192"/>
        <v>3.4726428458070928</v>
      </c>
      <c r="O457" s="21">
        <f t="shared" si="192"/>
        <v>3.4886070773868396</v>
      </c>
      <c r="P457" s="21">
        <f t="shared" si="192"/>
        <v>3.4409272340491794</v>
      </c>
      <c r="Q457" s="21">
        <f t="shared" si="192"/>
        <v>3.6888292939169363</v>
      </c>
      <c r="R457" s="21">
        <f t="shared" si="192"/>
        <v>3.7792480268027973</v>
      </c>
      <c r="S457" s="21">
        <f t="shared" si="192"/>
        <v>3.683908880479926</v>
      </c>
      <c r="T457" s="21">
        <f t="shared" si="192"/>
        <v>3.76425911208695</v>
      </c>
      <c r="U457" s="21">
        <f t="shared" si="192"/>
        <v>3.7840647678597175</v>
      </c>
      <c r="V457" s="21">
        <f t="shared" si="192"/>
        <v>3.8546738505984814</v>
      </c>
      <c r="W457" s="21">
        <f t="shared" si="192"/>
        <v>3.870967565589654</v>
      </c>
      <c r="X457" s="21">
        <f t="shared" si="192"/>
        <v>3.9315190340586268</v>
      </c>
      <c r="Y457" s="21">
        <f t="shared" si="192"/>
        <v>3.9971917179766425</v>
      </c>
      <c r="Z457" s="21">
        <f t="shared" si="192"/>
        <v>4.063093522840477</v>
      </c>
      <c r="AA457" s="21">
        <f t="shared" si="192"/>
        <v>4.1717936088999421</v>
      </c>
      <c r="AB457" s="21">
        <f t="shared" si="192"/>
        <v>4.1775438060338104</v>
      </c>
      <c r="AC457" s="21">
        <f t="shared" si="192"/>
        <v>4.0758501865875134</v>
      </c>
      <c r="AD457" s="21">
        <f t="shared" si="192"/>
        <v>4.0640418216548362</v>
      </c>
      <c r="AE457" s="21">
        <f t="shared" si="192"/>
        <v>4.1547072429718837</v>
      </c>
    </row>
    <row r="458" spans="1:31" x14ac:dyDescent="0.2">
      <c r="A458" s="8" t="s">
        <v>25</v>
      </c>
      <c r="B458" s="4" t="s">
        <v>26</v>
      </c>
      <c r="C458" s="37">
        <f t="shared" ref="C458:AE458" si="193">+C8</f>
        <v>1.9173334440020456E-3</v>
      </c>
      <c r="D458" s="37">
        <f t="shared" si="193"/>
        <v>2.5416221267969248E-3</v>
      </c>
      <c r="E458" s="37">
        <f t="shared" si="193"/>
        <v>3.745177397544468E-3</v>
      </c>
      <c r="F458" s="37">
        <f t="shared" si="193"/>
        <v>5.7891559224658561E-3</v>
      </c>
      <c r="G458" s="37">
        <f t="shared" si="193"/>
        <v>5.0452223154255436E-3</v>
      </c>
      <c r="H458" s="37">
        <f t="shared" si="193"/>
        <v>5.7163884032909174E-3</v>
      </c>
      <c r="I458" s="37">
        <f t="shared" si="193"/>
        <v>6.065951814063367E-3</v>
      </c>
      <c r="J458" s="37">
        <f t="shared" si="193"/>
        <v>4.8204784338343873E-3</v>
      </c>
      <c r="K458" s="37">
        <f t="shared" si="193"/>
        <v>3.0022789652294244E-2</v>
      </c>
      <c r="L458" s="37">
        <f t="shared" si="193"/>
        <v>1.0160066295677984E-2</v>
      </c>
      <c r="M458" s="37">
        <f t="shared" si="193"/>
        <v>1.5787000037761685E-2</v>
      </c>
      <c r="N458" s="37">
        <f t="shared" si="193"/>
        <v>2.3497037098143985E-3</v>
      </c>
      <c r="O458" s="37">
        <f t="shared" si="193"/>
        <v>0</v>
      </c>
      <c r="P458" s="37">
        <f t="shared" si="193"/>
        <v>0</v>
      </c>
      <c r="Q458" s="37">
        <f t="shared" si="193"/>
        <v>0</v>
      </c>
      <c r="R458" s="37">
        <f t="shared" si="193"/>
        <v>8.4364492817418636E-5</v>
      </c>
      <c r="S458" s="37">
        <f t="shared" si="193"/>
        <v>3.78202565925746E-4</v>
      </c>
      <c r="T458" s="37">
        <f t="shared" si="193"/>
        <v>1.7380485679899475E-3</v>
      </c>
      <c r="U458" s="37">
        <f t="shared" si="193"/>
        <v>1.5449963460504744E-3</v>
      </c>
      <c r="V458" s="37">
        <f t="shared" si="193"/>
        <v>1.6015740705321367E-3</v>
      </c>
      <c r="W458" s="37">
        <f t="shared" si="193"/>
        <v>1.3056329043041671E-3</v>
      </c>
      <c r="X458" s="37">
        <f t="shared" si="193"/>
        <v>3.4992645149254228E-3</v>
      </c>
      <c r="Y458" s="37">
        <f t="shared" si="193"/>
        <v>2.7788470156905371E-3</v>
      </c>
      <c r="Z458" s="37">
        <f t="shared" si="193"/>
        <v>1.7817305031696618E-3</v>
      </c>
      <c r="AA458" s="37">
        <f t="shared" si="193"/>
        <v>1.6574520407749429E-3</v>
      </c>
      <c r="AB458" s="37">
        <f t="shared" si="193"/>
        <v>3.5761651356758539E-3</v>
      </c>
      <c r="AC458" s="37">
        <f t="shared" si="193"/>
        <v>1.6455456169555507E-3</v>
      </c>
      <c r="AD458" s="37">
        <f t="shared" si="193"/>
        <v>3.186367247693645E-4</v>
      </c>
      <c r="AE458" s="37">
        <f t="shared" si="193"/>
        <v>0</v>
      </c>
    </row>
    <row r="459" spans="1:31" x14ac:dyDescent="0.2">
      <c r="A459" s="8" t="s">
        <v>43</v>
      </c>
      <c r="B459" s="4" t="s">
        <v>44</v>
      </c>
      <c r="C459" s="37">
        <f t="shared" ref="C459:AE459" si="194">+C17</f>
        <v>8.085969821753216E-3</v>
      </c>
      <c r="D459" s="37">
        <f t="shared" si="194"/>
        <v>7.5480634203453582E-3</v>
      </c>
      <c r="E459" s="37">
        <f t="shared" si="194"/>
        <v>1.0028196577498618E-2</v>
      </c>
      <c r="F459" s="37">
        <f t="shared" si="194"/>
        <v>1.0499176967388477E-2</v>
      </c>
      <c r="G459" s="37">
        <f t="shared" si="194"/>
        <v>1.0738692376080041E-2</v>
      </c>
      <c r="H459" s="37">
        <f t="shared" si="194"/>
        <v>1.2425615489091201E-2</v>
      </c>
      <c r="I459" s="37">
        <f t="shared" si="194"/>
        <v>1.6198332278758189E-2</v>
      </c>
      <c r="J459" s="37">
        <f t="shared" si="194"/>
        <v>2.3674432115769778E-2</v>
      </c>
      <c r="K459" s="37">
        <f t="shared" si="194"/>
        <v>1.9929169944424261E-2</v>
      </c>
      <c r="L459" s="37">
        <f t="shared" si="194"/>
        <v>2.1311847246622138E-2</v>
      </c>
      <c r="M459" s="37">
        <f t="shared" si="194"/>
        <v>1.9193624782456786E-2</v>
      </c>
      <c r="N459" s="37">
        <f t="shared" si="194"/>
        <v>2.1119924570026458E-2</v>
      </c>
      <c r="O459" s="37">
        <f t="shared" si="194"/>
        <v>2.0852913517542291E-2</v>
      </c>
      <c r="P459" s="37">
        <f t="shared" si="194"/>
        <v>2.0011861381577716E-2</v>
      </c>
      <c r="Q459" s="37">
        <f t="shared" si="194"/>
        <v>0.10010746274855405</v>
      </c>
      <c r="R459" s="37">
        <f t="shared" si="194"/>
        <v>0.20421733311223314</v>
      </c>
      <c r="S459" s="37">
        <f t="shared" si="194"/>
        <v>7.6614390300008356E-2</v>
      </c>
      <c r="T459" s="37">
        <f t="shared" si="194"/>
        <v>0.12673492423347787</v>
      </c>
      <c r="U459" s="37">
        <f t="shared" si="194"/>
        <v>0.10603028885290625</v>
      </c>
      <c r="V459" s="37">
        <f t="shared" si="194"/>
        <v>0.12431060779418748</v>
      </c>
      <c r="W459" s="37">
        <f t="shared" si="194"/>
        <v>9.4812975607851027E-2</v>
      </c>
      <c r="X459" s="37">
        <f t="shared" si="194"/>
        <v>7.6526099548692106E-2</v>
      </c>
      <c r="Y459" s="37">
        <f t="shared" si="194"/>
        <v>9.2454768715455243E-2</v>
      </c>
      <c r="Z459" s="37">
        <f t="shared" si="194"/>
        <v>8.809947502556402E-2</v>
      </c>
      <c r="AA459" s="37">
        <f t="shared" si="194"/>
        <v>0.12679858389321733</v>
      </c>
      <c r="AB459" s="37">
        <f t="shared" si="194"/>
        <v>9.468162713820974E-2</v>
      </c>
      <c r="AC459" s="37">
        <f t="shared" si="194"/>
        <v>9.8030538341922935E-2</v>
      </c>
      <c r="AD459" s="37">
        <f t="shared" si="194"/>
        <v>0.10940262043596832</v>
      </c>
      <c r="AE459" s="37">
        <f t="shared" si="194"/>
        <v>0.11571766046170809</v>
      </c>
    </row>
    <row r="460" spans="1:31" x14ac:dyDescent="0.2">
      <c r="A460" s="9" t="s">
        <v>71</v>
      </c>
      <c r="B460" s="4" t="s">
        <v>72</v>
      </c>
      <c r="C460" s="37">
        <f t="shared" ref="C460:AE460" si="195">+C31</f>
        <v>0.12205741942647624</v>
      </c>
      <c r="D460" s="37">
        <f t="shared" si="195"/>
        <v>0.1278885011827639</v>
      </c>
      <c r="E460" s="37">
        <f t="shared" si="195"/>
        <v>0.14065646197487292</v>
      </c>
      <c r="F460" s="37">
        <f t="shared" si="195"/>
        <v>0.15130197629289352</v>
      </c>
      <c r="G460" s="37">
        <f t="shared" si="195"/>
        <v>0.17011409138538544</v>
      </c>
      <c r="H460" s="37">
        <f t="shared" si="195"/>
        <v>0.18308949518818002</v>
      </c>
      <c r="I460" s="37">
        <f t="shared" si="195"/>
        <v>0.19533695380542229</v>
      </c>
      <c r="J460" s="37">
        <f t="shared" si="195"/>
        <v>0.20197533381017041</v>
      </c>
      <c r="K460" s="37">
        <f t="shared" si="195"/>
        <v>0.20922929450703703</v>
      </c>
      <c r="L460" s="37">
        <f t="shared" si="195"/>
        <v>0.21316160289588337</v>
      </c>
      <c r="M460" s="37">
        <f t="shared" si="195"/>
        <v>0.21517189299283834</v>
      </c>
      <c r="N460" s="37">
        <f t="shared" si="195"/>
        <v>0.19829780247928058</v>
      </c>
      <c r="O460" s="37">
        <f t="shared" si="195"/>
        <v>0.20097968588282572</v>
      </c>
      <c r="P460" s="37">
        <f t="shared" si="195"/>
        <v>0.19141434196362156</v>
      </c>
      <c r="Q460" s="37">
        <f t="shared" si="195"/>
        <v>0.18870376495671862</v>
      </c>
      <c r="R460" s="37">
        <f t="shared" si="195"/>
        <v>0.19530530656021552</v>
      </c>
      <c r="S460" s="37">
        <f t="shared" si="195"/>
        <v>0.19569169093916947</v>
      </c>
      <c r="T460" s="37">
        <f t="shared" si="195"/>
        <v>0.20515055895773943</v>
      </c>
      <c r="U460" s="37">
        <f t="shared" si="195"/>
        <v>0.22206764499272263</v>
      </c>
      <c r="V460" s="37">
        <f t="shared" si="195"/>
        <v>0.24094476382142516</v>
      </c>
      <c r="W460" s="37">
        <f t="shared" si="195"/>
        <v>0.25007459241818475</v>
      </c>
      <c r="X460" s="37">
        <f t="shared" si="195"/>
        <v>0.23314955669165785</v>
      </c>
      <c r="Y460" s="37">
        <f t="shared" si="195"/>
        <v>0.23843054871879821</v>
      </c>
      <c r="Z460" s="37">
        <f t="shared" si="195"/>
        <v>0.25923130465662569</v>
      </c>
      <c r="AA460" s="37">
        <f t="shared" si="195"/>
        <v>0.27032202153324547</v>
      </c>
      <c r="AB460" s="37">
        <f t="shared" si="195"/>
        <v>0.28099561266587686</v>
      </c>
      <c r="AC460" s="37">
        <f t="shared" si="195"/>
        <v>0.3108770735316877</v>
      </c>
      <c r="AD460" s="37">
        <f t="shared" si="195"/>
        <v>0.32093098401153819</v>
      </c>
      <c r="AE460" s="37">
        <f t="shared" si="195"/>
        <v>0.32555102033461725</v>
      </c>
    </row>
    <row r="461" spans="1:31" x14ac:dyDescent="0.2">
      <c r="A461" s="8" t="s">
        <v>115</v>
      </c>
      <c r="B461" s="4" t="s">
        <v>116</v>
      </c>
      <c r="C461" s="37">
        <f t="shared" ref="C461:AE461" si="196">+C53</f>
        <v>2.9966271856053535</v>
      </c>
      <c r="D461" s="37">
        <f t="shared" si="196"/>
        <v>3.1488871793796585</v>
      </c>
      <c r="E461" s="37">
        <f t="shared" si="196"/>
        <v>3.2174577171131182</v>
      </c>
      <c r="F461" s="37">
        <f t="shared" si="196"/>
        <v>3.2755926679621368</v>
      </c>
      <c r="G461" s="37">
        <f t="shared" si="196"/>
        <v>3.3470146014505153</v>
      </c>
      <c r="H461" s="37">
        <f t="shared" si="196"/>
        <v>3.2281135681162216</v>
      </c>
      <c r="I461" s="37">
        <f t="shared" si="196"/>
        <v>3.3484117118339141</v>
      </c>
      <c r="J461" s="37">
        <f t="shared" si="196"/>
        <v>3.2430751848228021</v>
      </c>
      <c r="K461" s="37">
        <f t="shared" si="196"/>
        <v>3.1515609462792136</v>
      </c>
      <c r="L461" s="37">
        <f t="shared" si="196"/>
        <v>3.1672609605015674</v>
      </c>
      <c r="M461" s="37">
        <f t="shared" si="196"/>
        <v>3.237098038049842</v>
      </c>
      <c r="N461" s="37">
        <f t="shared" si="196"/>
        <v>3.2508754150479713</v>
      </c>
      <c r="O461" s="37">
        <f t="shared" si="196"/>
        <v>3.2667744779864716</v>
      </c>
      <c r="P461" s="37">
        <f t="shared" si="196"/>
        <v>3.2295010307039802</v>
      </c>
      <c r="Q461" s="37">
        <f t="shared" si="196"/>
        <v>3.4000180662116635</v>
      </c>
      <c r="R461" s="37">
        <f t="shared" si="196"/>
        <v>3.3796410226375313</v>
      </c>
      <c r="S461" s="37">
        <f t="shared" si="196"/>
        <v>3.4112245966748223</v>
      </c>
      <c r="T461" s="37">
        <f t="shared" si="196"/>
        <v>3.4306355803277429</v>
      </c>
      <c r="U461" s="37">
        <f t="shared" si="196"/>
        <v>3.454421837668038</v>
      </c>
      <c r="V461" s="37">
        <f t="shared" si="196"/>
        <v>3.4878169049123366</v>
      </c>
      <c r="W461" s="37">
        <f t="shared" si="196"/>
        <v>3.5247662463847012</v>
      </c>
      <c r="X461" s="37">
        <f t="shared" si="196"/>
        <v>3.6183357600173127</v>
      </c>
      <c r="Y461" s="37">
        <f t="shared" si="196"/>
        <v>3.663478943970472</v>
      </c>
      <c r="Z461" s="37">
        <f t="shared" si="196"/>
        <v>3.7139227995510478</v>
      </c>
      <c r="AA461" s="37">
        <f t="shared" si="196"/>
        <v>3.7729598358280918</v>
      </c>
      <c r="AB461" s="37">
        <f t="shared" si="196"/>
        <v>3.7982432799650541</v>
      </c>
      <c r="AC461" s="37">
        <f t="shared" si="196"/>
        <v>3.6652933562264098</v>
      </c>
      <c r="AD461" s="37">
        <f t="shared" si="196"/>
        <v>3.6333839311674843</v>
      </c>
      <c r="AE461" s="37">
        <f t="shared" si="196"/>
        <v>3.7134364264280664</v>
      </c>
    </row>
    <row r="462" spans="1:31" x14ac:dyDescent="0.2">
      <c r="A462" s="8" t="s">
        <v>129</v>
      </c>
      <c r="B462" s="4" t="s">
        <v>130</v>
      </c>
      <c r="C462" s="37">
        <f t="shared" ref="C462:AE462" si="197">+C60</f>
        <v>0</v>
      </c>
      <c r="D462" s="37">
        <f t="shared" si="197"/>
        <v>0</v>
      </c>
      <c r="E462" s="37">
        <f t="shared" si="197"/>
        <v>0</v>
      </c>
      <c r="F462" s="37">
        <f t="shared" si="197"/>
        <v>0</v>
      </c>
      <c r="G462" s="37">
        <f t="shared" si="197"/>
        <v>0</v>
      </c>
      <c r="H462" s="37">
        <f t="shared" si="197"/>
        <v>0</v>
      </c>
      <c r="I462" s="37">
        <f t="shared" si="197"/>
        <v>0</v>
      </c>
      <c r="J462" s="37">
        <f t="shared" si="197"/>
        <v>0</v>
      </c>
      <c r="K462" s="37">
        <f t="shared" si="197"/>
        <v>0</v>
      </c>
      <c r="L462" s="37">
        <f t="shared" si="197"/>
        <v>0</v>
      </c>
      <c r="M462" s="37">
        <f t="shared" si="197"/>
        <v>0</v>
      </c>
      <c r="N462" s="37">
        <f t="shared" si="197"/>
        <v>0</v>
      </c>
      <c r="O462" s="37">
        <f t="shared" si="197"/>
        <v>0</v>
      </c>
      <c r="P462" s="37">
        <f t="shared" si="197"/>
        <v>0</v>
      </c>
      <c r="Q462" s="37">
        <f t="shared" si="197"/>
        <v>0</v>
      </c>
      <c r="R462" s="37">
        <f t="shared" si="197"/>
        <v>0</v>
      </c>
      <c r="S462" s="37">
        <f t="shared" si="197"/>
        <v>0</v>
      </c>
      <c r="T462" s="37">
        <f t="shared" si="197"/>
        <v>0</v>
      </c>
      <c r="U462" s="37">
        <f t="shared" si="197"/>
        <v>0</v>
      </c>
      <c r="V462" s="37">
        <f t="shared" si="197"/>
        <v>0</v>
      </c>
      <c r="W462" s="37">
        <f t="shared" si="197"/>
        <v>8.1182746128325915E-6</v>
      </c>
      <c r="X462" s="37">
        <f t="shared" si="197"/>
        <v>8.3532860387351404E-6</v>
      </c>
      <c r="Y462" s="37">
        <f t="shared" si="197"/>
        <v>4.8609556226275395E-5</v>
      </c>
      <c r="Z462" s="37">
        <f t="shared" si="197"/>
        <v>5.8213104069534403E-5</v>
      </c>
      <c r="AA462" s="37">
        <f t="shared" si="197"/>
        <v>5.5715604612258457E-5</v>
      </c>
      <c r="AB462" s="37">
        <f t="shared" si="197"/>
        <v>4.7121128993421594E-5</v>
      </c>
      <c r="AC462" s="37">
        <f t="shared" si="197"/>
        <v>3.6728705374784963E-6</v>
      </c>
      <c r="AD462" s="37">
        <f t="shared" si="197"/>
        <v>5.6493150764567086E-6</v>
      </c>
      <c r="AE462" s="37">
        <f t="shared" si="197"/>
        <v>2.1357474914376756E-6</v>
      </c>
    </row>
    <row r="463" spans="1:31" x14ac:dyDescent="0.2">
      <c r="A463" s="9" t="s">
        <v>142</v>
      </c>
      <c r="B463" s="4" t="s">
        <v>143</v>
      </c>
      <c r="C463" s="21">
        <f t="shared" ref="C463:AE463" si="198">+C464+C465+C466</f>
        <v>2.655484123477232</v>
      </c>
      <c r="D463" s="21">
        <f t="shared" si="198"/>
        <v>2.7918448357530621</v>
      </c>
      <c r="E463" s="21">
        <f t="shared" si="198"/>
        <v>3.1861594349437921</v>
      </c>
      <c r="F463" s="21">
        <f t="shared" si="198"/>
        <v>3.6718893353241469</v>
      </c>
      <c r="G463" s="21">
        <f t="shared" si="198"/>
        <v>3.0487514430557896</v>
      </c>
      <c r="H463" s="21">
        <f t="shared" si="198"/>
        <v>2.9051079589136615</v>
      </c>
      <c r="I463" s="21">
        <f t="shared" si="198"/>
        <v>2.940315</v>
      </c>
      <c r="J463" s="21">
        <f t="shared" si="198"/>
        <v>2.3868149999999999</v>
      </c>
      <c r="K463" s="21">
        <f t="shared" si="198"/>
        <v>2.2845901829082851</v>
      </c>
      <c r="L463" s="21">
        <f t="shared" si="198"/>
        <v>1.7388100000000002</v>
      </c>
      <c r="M463" s="21">
        <f t="shared" si="198"/>
        <v>2.6764800000000002</v>
      </c>
      <c r="N463" s="21">
        <f t="shared" si="198"/>
        <v>0.44997500000000001</v>
      </c>
      <c r="O463" s="21">
        <f t="shared" si="198"/>
        <v>0</v>
      </c>
      <c r="P463" s="21">
        <f t="shared" si="198"/>
        <v>0</v>
      </c>
      <c r="Q463" s="21">
        <f t="shared" si="198"/>
        <v>0</v>
      </c>
      <c r="R463" s="21">
        <f t="shared" si="198"/>
        <v>0</v>
      </c>
      <c r="S463" s="21">
        <f t="shared" si="198"/>
        <v>0</v>
      </c>
      <c r="T463" s="21">
        <f t="shared" si="198"/>
        <v>0</v>
      </c>
      <c r="U463" s="21">
        <f t="shared" si="198"/>
        <v>0</v>
      </c>
      <c r="V463" s="21">
        <f t="shared" si="198"/>
        <v>0</v>
      </c>
      <c r="W463" s="21">
        <f t="shared" si="198"/>
        <v>0</v>
      </c>
      <c r="X463" s="21">
        <f t="shared" si="198"/>
        <v>0</v>
      </c>
      <c r="Y463" s="21">
        <f t="shared" si="198"/>
        <v>0</v>
      </c>
      <c r="Z463" s="21">
        <f t="shared" si="198"/>
        <v>0</v>
      </c>
      <c r="AA463" s="21">
        <f t="shared" si="198"/>
        <v>0</v>
      </c>
      <c r="AB463" s="21">
        <f t="shared" si="198"/>
        <v>0</v>
      </c>
      <c r="AC463" s="21">
        <f t="shared" si="198"/>
        <v>0</v>
      </c>
      <c r="AD463" s="21">
        <f t="shared" si="198"/>
        <v>0</v>
      </c>
      <c r="AE463" s="21">
        <f t="shared" si="198"/>
        <v>1.0501783688108201E-3</v>
      </c>
    </row>
    <row r="464" spans="1:31" x14ac:dyDescent="0.2">
      <c r="A464" s="9" t="s">
        <v>144</v>
      </c>
      <c r="B464" s="4" t="s">
        <v>145</v>
      </c>
      <c r="C464" s="37">
        <f t="shared" ref="C464:AE464" si="199">+C68</f>
        <v>2.655484123477232</v>
      </c>
      <c r="D464" s="37">
        <f t="shared" si="199"/>
        <v>2.7918448357530621</v>
      </c>
      <c r="E464" s="37">
        <f t="shared" si="199"/>
        <v>3.1861594349437921</v>
      </c>
      <c r="F464" s="37">
        <f t="shared" si="199"/>
        <v>3.6718893353241469</v>
      </c>
      <c r="G464" s="37">
        <f t="shared" si="199"/>
        <v>3.0487514430557896</v>
      </c>
      <c r="H464" s="37">
        <f t="shared" si="199"/>
        <v>2.9051079589136615</v>
      </c>
      <c r="I464" s="37">
        <f t="shared" si="199"/>
        <v>2.940315</v>
      </c>
      <c r="J464" s="37">
        <f t="shared" si="199"/>
        <v>2.3868149999999999</v>
      </c>
      <c r="K464" s="37">
        <f t="shared" si="199"/>
        <v>2.2845901829082851</v>
      </c>
      <c r="L464" s="37">
        <f t="shared" si="199"/>
        <v>1.7388100000000002</v>
      </c>
      <c r="M464" s="37">
        <f t="shared" si="199"/>
        <v>2.6764800000000002</v>
      </c>
      <c r="N464" s="37">
        <f t="shared" si="199"/>
        <v>0.44997500000000001</v>
      </c>
      <c r="O464" s="37">
        <f t="shared" si="199"/>
        <v>0</v>
      </c>
      <c r="P464" s="37">
        <f t="shared" si="199"/>
        <v>0</v>
      </c>
      <c r="Q464" s="37">
        <f t="shared" si="199"/>
        <v>0</v>
      </c>
      <c r="R464" s="37">
        <f t="shared" si="199"/>
        <v>0</v>
      </c>
      <c r="S464" s="37">
        <f t="shared" si="199"/>
        <v>0</v>
      </c>
      <c r="T464" s="37">
        <f t="shared" si="199"/>
        <v>0</v>
      </c>
      <c r="U464" s="37">
        <f t="shared" si="199"/>
        <v>0</v>
      </c>
      <c r="V464" s="37">
        <f t="shared" si="199"/>
        <v>0</v>
      </c>
      <c r="W464" s="37">
        <f t="shared" si="199"/>
        <v>0</v>
      </c>
      <c r="X464" s="37">
        <f t="shared" si="199"/>
        <v>0</v>
      </c>
      <c r="Y464" s="37">
        <f t="shared" si="199"/>
        <v>0</v>
      </c>
      <c r="Z464" s="37">
        <f t="shared" si="199"/>
        <v>0</v>
      </c>
      <c r="AA464" s="37">
        <f t="shared" si="199"/>
        <v>0</v>
      </c>
      <c r="AB464" s="37">
        <f t="shared" si="199"/>
        <v>0</v>
      </c>
      <c r="AC464" s="37">
        <f t="shared" si="199"/>
        <v>0</v>
      </c>
      <c r="AD464" s="37">
        <f t="shared" si="199"/>
        <v>0</v>
      </c>
      <c r="AE464" s="37">
        <f t="shared" si="199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200">+C80</f>
        <v>0</v>
      </c>
      <c r="D465" s="37">
        <f t="shared" si="200"/>
        <v>0</v>
      </c>
      <c r="E465" s="37">
        <f t="shared" si="200"/>
        <v>0</v>
      </c>
      <c r="F465" s="37">
        <f t="shared" si="200"/>
        <v>0</v>
      </c>
      <c r="G465" s="37">
        <f t="shared" si="200"/>
        <v>0</v>
      </c>
      <c r="H465" s="37">
        <f t="shared" si="200"/>
        <v>0</v>
      </c>
      <c r="I465" s="37">
        <f t="shared" si="200"/>
        <v>0</v>
      </c>
      <c r="J465" s="37">
        <f t="shared" si="200"/>
        <v>0</v>
      </c>
      <c r="K465" s="37">
        <f t="shared" si="200"/>
        <v>0</v>
      </c>
      <c r="L465" s="37">
        <f t="shared" si="200"/>
        <v>0</v>
      </c>
      <c r="M465" s="37">
        <f t="shared" si="200"/>
        <v>0</v>
      </c>
      <c r="N465" s="37">
        <f t="shared" si="200"/>
        <v>0</v>
      </c>
      <c r="O465" s="37">
        <f t="shared" si="200"/>
        <v>0</v>
      </c>
      <c r="P465" s="37">
        <f t="shared" si="200"/>
        <v>0</v>
      </c>
      <c r="Q465" s="37">
        <f t="shared" si="200"/>
        <v>0</v>
      </c>
      <c r="R465" s="37">
        <f t="shared" si="200"/>
        <v>0</v>
      </c>
      <c r="S465" s="37">
        <f t="shared" si="200"/>
        <v>0</v>
      </c>
      <c r="T465" s="37">
        <f t="shared" si="200"/>
        <v>0</v>
      </c>
      <c r="U465" s="37">
        <f t="shared" si="200"/>
        <v>0</v>
      </c>
      <c r="V465" s="37">
        <f t="shared" si="200"/>
        <v>0</v>
      </c>
      <c r="W465" s="37">
        <f t="shared" si="200"/>
        <v>0</v>
      </c>
      <c r="X465" s="37">
        <f t="shared" si="200"/>
        <v>0</v>
      </c>
      <c r="Y465" s="37">
        <f t="shared" si="200"/>
        <v>0</v>
      </c>
      <c r="Z465" s="37">
        <f t="shared" si="200"/>
        <v>0</v>
      </c>
      <c r="AA465" s="37">
        <f t="shared" si="200"/>
        <v>0</v>
      </c>
      <c r="AB465" s="37">
        <f t="shared" si="200"/>
        <v>0</v>
      </c>
      <c r="AC465" s="37">
        <f t="shared" si="200"/>
        <v>0</v>
      </c>
      <c r="AD465" s="37">
        <f t="shared" si="200"/>
        <v>0</v>
      </c>
      <c r="AE465" s="37">
        <f t="shared" si="200"/>
        <v>1.0501783688108201E-3</v>
      </c>
    </row>
    <row r="466" spans="1:31" x14ac:dyDescent="0.2">
      <c r="A466" s="8" t="s">
        <v>199</v>
      </c>
      <c r="B466" s="4" t="s">
        <v>200</v>
      </c>
      <c r="C466" s="37">
        <f t="shared" ref="C466:AE466" si="201">+C102</f>
        <v>0</v>
      </c>
      <c r="D466" s="37">
        <f t="shared" si="201"/>
        <v>0</v>
      </c>
      <c r="E466" s="37">
        <f t="shared" si="201"/>
        <v>0</v>
      </c>
      <c r="F466" s="37">
        <f t="shared" si="201"/>
        <v>0</v>
      </c>
      <c r="G466" s="37">
        <f t="shared" si="201"/>
        <v>0</v>
      </c>
      <c r="H466" s="37">
        <f t="shared" si="201"/>
        <v>0</v>
      </c>
      <c r="I466" s="37">
        <f t="shared" si="201"/>
        <v>0</v>
      </c>
      <c r="J466" s="37">
        <f t="shared" si="201"/>
        <v>0</v>
      </c>
      <c r="K466" s="37">
        <f t="shared" si="201"/>
        <v>0</v>
      </c>
      <c r="L466" s="37">
        <f t="shared" si="201"/>
        <v>0</v>
      </c>
      <c r="M466" s="37">
        <f t="shared" si="201"/>
        <v>0</v>
      </c>
      <c r="N466" s="37">
        <f t="shared" si="201"/>
        <v>0</v>
      </c>
      <c r="O466" s="37">
        <f t="shared" si="201"/>
        <v>0</v>
      </c>
      <c r="P466" s="37">
        <f t="shared" si="201"/>
        <v>0</v>
      </c>
      <c r="Q466" s="37">
        <f t="shared" si="201"/>
        <v>0</v>
      </c>
      <c r="R466" s="37">
        <f t="shared" si="201"/>
        <v>0</v>
      </c>
      <c r="S466" s="37">
        <f t="shared" si="201"/>
        <v>0</v>
      </c>
      <c r="T466" s="37">
        <f t="shared" si="201"/>
        <v>0</v>
      </c>
      <c r="U466" s="37">
        <f t="shared" si="201"/>
        <v>0</v>
      </c>
      <c r="V466" s="37">
        <f t="shared" si="201"/>
        <v>0</v>
      </c>
      <c r="W466" s="37">
        <f t="shared" si="201"/>
        <v>0</v>
      </c>
      <c r="X466" s="37">
        <f t="shared" si="201"/>
        <v>0</v>
      </c>
      <c r="Y466" s="37">
        <f t="shared" si="201"/>
        <v>0</v>
      </c>
      <c r="Z466" s="37">
        <f t="shared" si="201"/>
        <v>0</v>
      </c>
      <c r="AA466" s="37">
        <f t="shared" si="201"/>
        <v>0</v>
      </c>
      <c r="AB466" s="37">
        <f t="shared" si="201"/>
        <v>0</v>
      </c>
      <c r="AC466" s="37">
        <f t="shared" si="201"/>
        <v>0</v>
      </c>
      <c r="AD466" s="37">
        <f t="shared" si="201"/>
        <v>0</v>
      </c>
      <c r="AE466" s="37">
        <f t="shared" si="201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2">+C468+C469+C470</f>
        <v>0</v>
      </c>
      <c r="D467" s="21">
        <f t="shared" si="202"/>
        <v>0</v>
      </c>
      <c r="E467" s="21">
        <f t="shared" si="202"/>
        <v>0</v>
      </c>
      <c r="F467" s="21">
        <f t="shared" si="202"/>
        <v>0</v>
      </c>
      <c r="G467" s="21">
        <f t="shared" si="202"/>
        <v>0</v>
      </c>
      <c r="H467" s="21">
        <f t="shared" si="202"/>
        <v>0</v>
      </c>
      <c r="I467" s="21">
        <f t="shared" si="202"/>
        <v>0</v>
      </c>
      <c r="J467" s="21">
        <f t="shared" si="202"/>
        <v>0</v>
      </c>
      <c r="K467" s="21">
        <f t="shared" si="202"/>
        <v>0</v>
      </c>
      <c r="L467" s="21">
        <f t="shared" si="202"/>
        <v>0</v>
      </c>
      <c r="M467" s="21">
        <f t="shared" si="202"/>
        <v>0</v>
      </c>
      <c r="N467" s="21">
        <f t="shared" si="202"/>
        <v>0</v>
      </c>
      <c r="O467" s="21">
        <f t="shared" si="202"/>
        <v>0</v>
      </c>
      <c r="P467" s="21">
        <f t="shared" si="202"/>
        <v>0</v>
      </c>
      <c r="Q467" s="21">
        <f t="shared" si="202"/>
        <v>0</v>
      </c>
      <c r="R467" s="21">
        <f t="shared" si="202"/>
        <v>0</v>
      </c>
      <c r="S467" s="21">
        <f t="shared" si="202"/>
        <v>0</v>
      </c>
      <c r="T467" s="21">
        <f t="shared" si="202"/>
        <v>0</v>
      </c>
      <c r="U467" s="21">
        <f t="shared" si="202"/>
        <v>0</v>
      </c>
      <c r="V467" s="21">
        <f t="shared" si="202"/>
        <v>0</v>
      </c>
      <c r="W467" s="21">
        <f t="shared" si="202"/>
        <v>0</v>
      </c>
      <c r="X467" s="21">
        <f t="shared" si="202"/>
        <v>0</v>
      </c>
      <c r="Y467" s="21">
        <f t="shared" si="202"/>
        <v>0</v>
      </c>
      <c r="Z467" s="21">
        <f t="shared" si="202"/>
        <v>0</v>
      </c>
      <c r="AA467" s="21">
        <f t="shared" si="202"/>
        <v>0</v>
      </c>
      <c r="AB467" s="21">
        <f t="shared" si="202"/>
        <v>0</v>
      </c>
      <c r="AC467" s="21">
        <f t="shared" si="202"/>
        <v>0</v>
      </c>
      <c r="AD467" s="21">
        <f t="shared" si="202"/>
        <v>0</v>
      </c>
      <c r="AE467" s="21">
        <f t="shared" si="2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3">+C472+C478+C489+C497+C502+C508+C515+C520</f>
        <v>0</v>
      </c>
      <c r="D471" s="28">
        <f t="shared" si="203"/>
        <v>0</v>
      </c>
      <c r="E471" s="28">
        <f t="shared" si="203"/>
        <v>0</v>
      </c>
      <c r="F471" s="28">
        <f t="shared" si="203"/>
        <v>0</v>
      </c>
      <c r="G471" s="28">
        <f t="shared" si="203"/>
        <v>0</v>
      </c>
      <c r="H471" s="28">
        <f t="shared" si="203"/>
        <v>0</v>
      </c>
      <c r="I471" s="28">
        <f t="shared" si="203"/>
        <v>0</v>
      </c>
      <c r="J471" s="28">
        <f t="shared" si="203"/>
        <v>0</v>
      </c>
      <c r="K471" s="28">
        <f t="shared" si="203"/>
        <v>0</v>
      </c>
      <c r="L471" s="28">
        <f t="shared" si="203"/>
        <v>0</v>
      </c>
      <c r="M471" s="28">
        <f t="shared" si="203"/>
        <v>0</v>
      </c>
      <c r="N471" s="28">
        <f t="shared" si="203"/>
        <v>0</v>
      </c>
      <c r="O471" s="28">
        <f t="shared" si="203"/>
        <v>0</v>
      </c>
      <c r="P471" s="28">
        <f t="shared" si="203"/>
        <v>0</v>
      </c>
      <c r="Q471" s="28">
        <f t="shared" si="203"/>
        <v>0</v>
      </c>
      <c r="R471" s="28">
        <f t="shared" si="203"/>
        <v>0</v>
      </c>
      <c r="S471" s="28">
        <f t="shared" si="203"/>
        <v>0</v>
      </c>
      <c r="T471" s="28">
        <f t="shared" si="203"/>
        <v>0</v>
      </c>
      <c r="U471" s="28">
        <f t="shared" si="203"/>
        <v>0</v>
      </c>
      <c r="V471" s="28">
        <f t="shared" si="203"/>
        <v>0</v>
      </c>
      <c r="W471" s="28">
        <f t="shared" si="203"/>
        <v>0</v>
      </c>
      <c r="X471" s="28">
        <f t="shared" si="203"/>
        <v>0</v>
      </c>
      <c r="Y471" s="28">
        <f t="shared" si="203"/>
        <v>0</v>
      </c>
      <c r="Z471" s="28">
        <f t="shared" si="203"/>
        <v>0</v>
      </c>
      <c r="AA471" s="28">
        <f t="shared" si="203"/>
        <v>0</v>
      </c>
      <c r="AB471" s="28">
        <f t="shared" si="203"/>
        <v>0</v>
      </c>
      <c r="AC471" s="28">
        <f t="shared" si="203"/>
        <v>0</v>
      </c>
      <c r="AD471" s="28">
        <f t="shared" si="203"/>
        <v>0</v>
      </c>
      <c r="AE471" s="28">
        <f t="shared" si="2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4">+C473+C474+C475+C476+C477</f>
        <v>0</v>
      </c>
      <c r="D472" s="21">
        <f t="shared" si="204"/>
        <v>0</v>
      </c>
      <c r="E472" s="21">
        <f t="shared" si="204"/>
        <v>0</v>
      </c>
      <c r="F472" s="21">
        <f t="shared" si="204"/>
        <v>0</v>
      </c>
      <c r="G472" s="21">
        <f t="shared" si="204"/>
        <v>0</v>
      </c>
      <c r="H472" s="21">
        <f t="shared" si="204"/>
        <v>0</v>
      </c>
      <c r="I472" s="21">
        <f t="shared" si="204"/>
        <v>0</v>
      </c>
      <c r="J472" s="21">
        <f t="shared" si="204"/>
        <v>0</v>
      </c>
      <c r="K472" s="21">
        <f t="shared" si="204"/>
        <v>0</v>
      </c>
      <c r="L472" s="21">
        <f t="shared" si="204"/>
        <v>0</v>
      </c>
      <c r="M472" s="21">
        <f t="shared" si="204"/>
        <v>0</v>
      </c>
      <c r="N472" s="21">
        <f t="shared" si="204"/>
        <v>0</v>
      </c>
      <c r="O472" s="21">
        <f t="shared" si="204"/>
        <v>0</v>
      </c>
      <c r="P472" s="21">
        <f t="shared" si="204"/>
        <v>0</v>
      </c>
      <c r="Q472" s="21">
        <f t="shared" si="204"/>
        <v>0</v>
      </c>
      <c r="R472" s="21">
        <f t="shared" si="204"/>
        <v>0</v>
      </c>
      <c r="S472" s="21">
        <f t="shared" si="204"/>
        <v>0</v>
      </c>
      <c r="T472" s="21">
        <f t="shared" si="204"/>
        <v>0</v>
      </c>
      <c r="U472" s="21">
        <f t="shared" si="204"/>
        <v>0</v>
      </c>
      <c r="V472" s="21">
        <f t="shared" si="204"/>
        <v>0</v>
      </c>
      <c r="W472" s="21">
        <f t="shared" si="204"/>
        <v>0</v>
      </c>
      <c r="X472" s="21">
        <f t="shared" si="204"/>
        <v>0</v>
      </c>
      <c r="Y472" s="21">
        <f t="shared" si="204"/>
        <v>0</v>
      </c>
      <c r="Z472" s="21">
        <f t="shared" si="204"/>
        <v>0</v>
      </c>
      <c r="AA472" s="21">
        <f t="shared" si="204"/>
        <v>0</v>
      </c>
      <c r="AB472" s="21">
        <f t="shared" si="204"/>
        <v>0</v>
      </c>
      <c r="AC472" s="21">
        <f t="shared" si="204"/>
        <v>0</v>
      </c>
      <c r="AD472" s="21">
        <f t="shared" si="204"/>
        <v>0</v>
      </c>
      <c r="AE472" s="21">
        <f t="shared" si="2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5">+C483+C486+C488</f>
        <v>0</v>
      </c>
      <c r="D478" s="21">
        <f t="shared" si="205"/>
        <v>0</v>
      </c>
      <c r="E478" s="21">
        <f t="shared" si="205"/>
        <v>0</v>
      </c>
      <c r="F478" s="21">
        <f t="shared" si="205"/>
        <v>0</v>
      </c>
      <c r="G478" s="21">
        <f t="shared" si="205"/>
        <v>0</v>
      </c>
      <c r="H478" s="21">
        <f t="shared" si="205"/>
        <v>0</v>
      </c>
      <c r="I478" s="21">
        <f t="shared" si="205"/>
        <v>0</v>
      </c>
      <c r="J478" s="21">
        <f t="shared" si="205"/>
        <v>0</v>
      </c>
      <c r="K478" s="21">
        <f t="shared" si="205"/>
        <v>0</v>
      </c>
      <c r="L478" s="21">
        <f t="shared" si="205"/>
        <v>0</v>
      </c>
      <c r="M478" s="21">
        <f t="shared" si="205"/>
        <v>0</v>
      </c>
      <c r="N478" s="21">
        <f t="shared" si="205"/>
        <v>0</v>
      </c>
      <c r="O478" s="21">
        <f t="shared" si="205"/>
        <v>0</v>
      </c>
      <c r="P478" s="21">
        <f t="shared" si="205"/>
        <v>0</v>
      </c>
      <c r="Q478" s="21">
        <f t="shared" si="205"/>
        <v>0</v>
      </c>
      <c r="R478" s="21">
        <f t="shared" si="205"/>
        <v>0</v>
      </c>
      <c r="S478" s="21">
        <f t="shared" si="205"/>
        <v>0</v>
      </c>
      <c r="T478" s="21">
        <f t="shared" si="205"/>
        <v>0</v>
      </c>
      <c r="U478" s="21">
        <f t="shared" si="205"/>
        <v>0</v>
      </c>
      <c r="V478" s="21">
        <f t="shared" si="205"/>
        <v>0</v>
      </c>
      <c r="W478" s="21">
        <f t="shared" si="205"/>
        <v>0</v>
      </c>
      <c r="X478" s="21">
        <f t="shared" si="205"/>
        <v>0</v>
      </c>
      <c r="Y478" s="21">
        <f t="shared" si="205"/>
        <v>0</v>
      </c>
      <c r="Z478" s="21">
        <f t="shared" si="205"/>
        <v>0</v>
      </c>
      <c r="AA478" s="21">
        <f t="shared" si="205"/>
        <v>0</v>
      </c>
      <c r="AB478" s="21">
        <f t="shared" si="205"/>
        <v>0</v>
      </c>
      <c r="AC478" s="21">
        <f t="shared" si="205"/>
        <v>0</v>
      </c>
      <c r="AD478" s="21">
        <f t="shared" si="205"/>
        <v>0</v>
      </c>
      <c r="AE478" s="21">
        <f t="shared" si="205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6">+C127</f>
        <v>0</v>
      </c>
      <c r="D483" s="37">
        <f t="shared" si="206"/>
        <v>0</v>
      </c>
      <c r="E483" s="37">
        <f t="shared" si="206"/>
        <v>0</v>
      </c>
      <c r="F483" s="37">
        <f t="shared" si="206"/>
        <v>0</v>
      </c>
      <c r="G483" s="37">
        <f t="shared" si="206"/>
        <v>0</v>
      </c>
      <c r="H483" s="37">
        <f t="shared" si="206"/>
        <v>0</v>
      </c>
      <c r="I483" s="37">
        <f t="shared" si="206"/>
        <v>0</v>
      </c>
      <c r="J483" s="37">
        <f t="shared" si="206"/>
        <v>0</v>
      </c>
      <c r="K483" s="37">
        <f t="shared" si="206"/>
        <v>0</v>
      </c>
      <c r="L483" s="37">
        <f t="shared" si="206"/>
        <v>0</v>
      </c>
      <c r="M483" s="37">
        <f t="shared" si="206"/>
        <v>0</v>
      </c>
      <c r="N483" s="37">
        <f t="shared" si="206"/>
        <v>0</v>
      </c>
      <c r="O483" s="37">
        <f t="shared" si="206"/>
        <v>0</v>
      </c>
      <c r="P483" s="37">
        <f t="shared" si="206"/>
        <v>0</v>
      </c>
      <c r="Q483" s="37">
        <f t="shared" si="206"/>
        <v>0</v>
      </c>
      <c r="R483" s="37">
        <f t="shared" si="206"/>
        <v>0</v>
      </c>
      <c r="S483" s="37">
        <f t="shared" si="206"/>
        <v>0</v>
      </c>
      <c r="T483" s="37">
        <f t="shared" si="206"/>
        <v>0</v>
      </c>
      <c r="U483" s="37">
        <f t="shared" si="206"/>
        <v>0</v>
      </c>
      <c r="V483" s="37">
        <f t="shared" si="206"/>
        <v>0</v>
      </c>
      <c r="W483" s="37">
        <f t="shared" si="206"/>
        <v>0</v>
      </c>
      <c r="X483" s="37">
        <f t="shared" si="206"/>
        <v>0</v>
      </c>
      <c r="Y483" s="37">
        <f t="shared" si="206"/>
        <v>0</v>
      </c>
      <c r="Z483" s="37">
        <f t="shared" si="206"/>
        <v>0</v>
      </c>
      <c r="AA483" s="37">
        <f t="shared" si="206"/>
        <v>0</v>
      </c>
      <c r="AB483" s="37">
        <f t="shared" si="206"/>
        <v>0</v>
      </c>
      <c r="AC483" s="37">
        <f t="shared" si="206"/>
        <v>0</v>
      </c>
      <c r="AD483" s="37">
        <f t="shared" si="206"/>
        <v>0</v>
      </c>
      <c r="AE483" s="37">
        <f t="shared" si="206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7">+C130</f>
        <v>0</v>
      </c>
      <c r="D486" s="37">
        <f t="shared" si="207"/>
        <v>0</v>
      </c>
      <c r="E486" s="37">
        <f t="shared" si="207"/>
        <v>0</v>
      </c>
      <c r="F486" s="37">
        <f t="shared" si="207"/>
        <v>0</v>
      </c>
      <c r="G486" s="37">
        <f t="shared" si="207"/>
        <v>0</v>
      </c>
      <c r="H486" s="37">
        <f t="shared" si="207"/>
        <v>0</v>
      </c>
      <c r="I486" s="37">
        <f t="shared" si="207"/>
        <v>0</v>
      </c>
      <c r="J486" s="37">
        <f t="shared" si="207"/>
        <v>0</v>
      </c>
      <c r="K486" s="37">
        <f t="shared" si="207"/>
        <v>0</v>
      </c>
      <c r="L486" s="37">
        <f t="shared" si="207"/>
        <v>0</v>
      </c>
      <c r="M486" s="37">
        <f t="shared" si="207"/>
        <v>0</v>
      </c>
      <c r="N486" s="37">
        <f t="shared" si="207"/>
        <v>0</v>
      </c>
      <c r="O486" s="37">
        <f t="shared" si="207"/>
        <v>0</v>
      </c>
      <c r="P486" s="37">
        <f t="shared" si="207"/>
        <v>0</v>
      </c>
      <c r="Q486" s="37">
        <f t="shared" si="207"/>
        <v>0</v>
      </c>
      <c r="R486" s="37">
        <f t="shared" si="207"/>
        <v>0</v>
      </c>
      <c r="S486" s="37">
        <f t="shared" si="207"/>
        <v>0</v>
      </c>
      <c r="T486" s="37">
        <f t="shared" si="207"/>
        <v>0</v>
      </c>
      <c r="U486" s="37">
        <f t="shared" si="207"/>
        <v>0</v>
      </c>
      <c r="V486" s="37">
        <f t="shared" si="207"/>
        <v>0</v>
      </c>
      <c r="W486" s="37">
        <f t="shared" si="207"/>
        <v>0</v>
      </c>
      <c r="X486" s="37">
        <f t="shared" si="207"/>
        <v>0</v>
      </c>
      <c r="Y486" s="37">
        <f t="shared" si="207"/>
        <v>0</v>
      </c>
      <c r="Z486" s="37">
        <f t="shared" si="207"/>
        <v>0</v>
      </c>
      <c r="AA486" s="37">
        <f t="shared" si="207"/>
        <v>0</v>
      </c>
      <c r="AB486" s="37">
        <f t="shared" si="207"/>
        <v>0</v>
      </c>
      <c r="AC486" s="37">
        <f t="shared" si="207"/>
        <v>0</v>
      </c>
      <c r="AD486" s="37">
        <f t="shared" si="207"/>
        <v>0</v>
      </c>
      <c r="AE486" s="37">
        <f t="shared" si="20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8">+C140</f>
        <v>0</v>
      </c>
      <c r="D488" s="37">
        <f t="shared" si="208"/>
        <v>0</v>
      </c>
      <c r="E488" s="37">
        <f t="shared" si="208"/>
        <v>0</v>
      </c>
      <c r="F488" s="37">
        <f t="shared" si="208"/>
        <v>0</v>
      </c>
      <c r="G488" s="37">
        <f t="shared" si="208"/>
        <v>0</v>
      </c>
      <c r="H488" s="37">
        <f t="shared" si="208"/>
        <v>0</v>
      </c>
      <c r="I488" s="37">
        <f t="shared" si="208"/>
        <v>0</v>
      </c>
      <c r="J488" s="37">
        <f t="shared" si="208"/>
        <v>0</v>
      </c>
      <c r="K488" s="37">
        <f t="shared" si="208"/>
        <v>0</v>
      </c>
      <c r="L488" s="37">
        <f t="shared" si="208"/>
        <v>0</v>
      </c>
      <c r="M488" s="37">
        <f t="shared" si="208"/>
        <v>0</v>
      </c>
      <c r="N488" s="37">
        <f t="shared" si="208"/>
        <v>0</v>
      </c>
      <c r="O488" s="37">
        <f t="shared" si="208"/>
        <v>0</v>
      </c>
      <c r="P488" s="37">
        <f t="shared" si="208"/>
        <v>0</v>
      </c>
      <c r="Q488" s="37">
        <f t="shared" si="208"/>
        <v>0</v>
      </c>
      <c r="R488" s="37">
        <f t="shared" si="208"/>
        <v>0</v>
      </c>
      <c r="S488" s="37">
        <f t="shared" si="208"/>
        <v>0</v>
      </c>
      <c r="T488" s="37">
        <f t="shared" si="208"/>
        <v>0</v>
      </c>
      <c r="U488" s="37">
        <f t="shared" si="208"/>
        <v>0</v>
      </c>
      <c r="V488" s="37">
        <f t="shared" si="208"/>
        <v>0</v>
      </c>
      <c r="W488" s="37">
        <f t="shared" si="208"/>
        <v>0</v>
      </c>
      <c r="X488" s="37">
        <f t="shared" si="208"/>
        <v>0</v>
      </c>
      <c r="Y488" s="37">
        <f t="shared" si="208"/>
        <v>0</v>
      </c>
      <c r="Z488" s="37">
        <f t="shared" si="208"/>
        <v>0</v>
      </c>
      <c r="AA488" s="37">
        <f t="shared" si="208"/>
        <v>0</v>
      </c>
      <c r="AB488" s="37">
        <f t="shared" si="208"/>
        <v>0</v>
      </c>
      <c r="AC488" s="37">
        <f t="shared" si="208"/>
        <v>0</v>
      </c>
      <c r="AD488" s="37">
        <f t="shared" si="208"/>
        <v>0</v>
      </c>
      <c r="AE488" s="37">
        <f t="shared" si="208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9">+C490+C491+C496</f>
        <v>0</v>
      </c>
      <c r="D489" s="21">
        <f t="shared" si="209"/>
        <v>0</v>
      </c>
      <c r="E489" s="21">
        <f t="shared" si="209"/>
        <v>0</v>
      </c>
      <c r="F489" s="21">
        <f t="shared" si="209"/>
        <v>0</v>
      </c>
      <c r="G489" s="21">
        <f t="shared" si="209"/>
        <v>0</v>
      </c>
      <c r="H489" s="21">
        <f t="shared" si="209"/>
        <v>0</v>
      </c>
      <c r="I489" s="21">
        <f t="shared" si="209"/>
        <v>0</v>
      </c>
      <c r="J489" s="21">
        <f t="shared" si="209"/>
        <v>0</v>
      </c>
      <c r="K489" s="21">
        <f t="shared" si="209"/>
        <v>0</v>
      </c>
      <c r="L489" s="21">
        <f t="shared" si="209"/>
        <v>0</v>
      </c>
      <c r="M489" s="21">
        <f t="shared" si="209"/>
        <v>0</v>
      </c>
      <c r="N489" s="21">
        <f t="shared" si="209"/>
        <v>0</v>
      </c>
      <c r="O489" s="21">
        <f t="shared" si="209"/>
        <v>0</v>
      </c>
      <c r="P489" s="21">
        <f t="shared" si="209"/>
        <v>0</v>
      </c>
      <c r="Q489" s="21">
        <f t="shared" si="209"/>
        <v>0</v>
      </c>
      <c r="R489" s="21">
        <f t="shared" si="209"/>
        <v>0</v>
      </c>
      <c r="S489" s="21">
        <f t="shared" si="209"/>
        <v>0</v>
      </c>
      <c r="T489" s="21">
        <f t="shared" si="209"/>
        <v>0</v>
      </c>
      <c r="U489" s="21">
        <f t="shared" si="209"/>
        <v>0</v>
      </c>
      <c r="V489" s="21">
        <f t="shared" si="209"/>
        <v>0</v>
      </c>
      <c r="W489" s="21">
        <f t="shared" si="209"/>
        <v>0</v>
      </c>
      <c r="X489" s="21">
        <f t="shared" si="209"/>
        <v>0</v>
      </c>
      <c r="Y489" s="21">
        <f t="shared" si="209"/>
        <v>0</v>
      </c>
      <c r="Z489" s="21">
        <f t="shared" si="209"/>
        <v>0</v>
      </c>
      <c r="AA489" s="21">
        <f t="shared" si="209"/>
        <v>0</v>
      </c>
      <c r="AB489" s="21">
        <f t="shared" si="209"/>
        <v>0</v>
      </c>
      <c r="AC489" s="21">
        <f t="shared" si="209"/>
        <v>0</v>
      </c>
      <c r="AD489" s="21">
        <f t="shared" si="209"/>
        <v>0</v>
      </c>
      <c r="AE489" s="21">
        <f t="shared" si="209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10">+C142</f>
        <v>0</v>
      </c>
      <c r="D490" s="37">
        <f t="shared" si="210"/>
        <v>0</v>
      </c>
      <c r="E490" s="37">
        <f t="shared" si="210"/>
        <v>0</v>
      </c>
      <c r="F490" s="37">
        <f t="shared" si="210"/>
        <v>0</v>
      </c>
      <c r="G490" s="37">
        <f t="shared" si="210"/>
        <v>0</v>
      </c>
      <c r="H490" s="37">
        <f t="shared" si="210"/>
        <v>0</v>
      </c>
      <c r="I490" s="37">
        <f t="shared" si="210"/>
        <v>0</v>
      </c>
      <c r="J490" s="37">
        <f t="shared" si="210"/>
        <v>0</v>
      </c>
      <c r="K490" s="37">
        <f t="shared" si="210"/>
        <v>0</v>
      </c>
      <c r="L490" s="37">
        <f t="shared" si="210"/>
        <v>0</v>
      </c>
      <c r="M490" s="37">
        <f t="shared" si="210"/>
        <v>0</v>
      </c>
      <c r="N490" s="37">
        <f t="shared" si="210"/>
        <v>0</v>
      </c>
      <c r="O490" s="37">
        <f t="shared" si="210"/>
        <v>0</v>
      </c>
      <c r="P490" s="37">
        <f t="shared" si="210"/>
        <v>0</v>
      </c>
      <c r="Q490" s="37">
        <f t="shared" si="210"/>
        <v>0</v>
      </c>
      <c r="R490" s="37">
        <f t="shared" si="210"/>
        <v>0</v>
      </c>
      <c r="S490" s="37">
        <f t="shared" si="210"/>
        <v>0</v>
      </c>
      <c r="T490" s="37">
        <f t="shared" si="210"/>
        <v>0</v>
      </c>
      <c r="U490" s="37">
        <f t="shared" si="210"/>
        <v>0</v>
      </c>
      <c r="V490" s="37">
        <f t="shared" si="210"/>
        <v>0</v>
      </c>
      <c r="W490" s="37">
        <f t="shared" si="210"/>
        <v>0</v>
      </c>
      <c r="X490" s="37">
        <f t="shared" si="210"/>
        <v>0</v>
      </c>
      <c r="Y490" s="37">
        <f t="shared" si="210"/>
        <v>0</v>
      </c>
      <c r="Z490" s="37">
        <f t="shared" si="210"/>
        <v>0</v>
      </c>
      <c r="AA490" s="37">
        <f t="shared" si="210"/>
        <v>0</v>
      </c>
      <c r="AB490" s="37">
        <f t="shared" si="210"/>
        <v>0</v>
      </c>
      <c r="AC490" s="37">
        <f t="shared" si="210"/>
        <v>0</v>
      </c>
      <c r="AD490" s="37">
        <f t="shared" si="210"/>
        <v>0</v>
      </c>
      <c r="AE490" s="37">
        <f t="shared" si="210"/>
        <v>0</v>
      </c>
    </row>
    <row r="491" spans="1:31" x14ac:dyDescent="0.2">
      <c r="A491" s="9" t="s">
        <v>310</v>
      </c>
      <c r="B491" s="4" t="s">
        <v>311</v>
      </c>
      <c r="C491" s="37">
        <f t="shared" si="210"/>
        <v>0</v>
      </c>
      <c r="D491" s="37">
        <f t="shared" si="210"/>
        <v>0</v>
      </c>
      <c r="E491" s="37">
        <f t="shared" si="210"/>
        <v>0</v>
      </c>
      <c r="F491" s="37">
        <f t="shared" si="210"/>
        <v>0</v>
      </c>
      <c r="G491" s="37">
        <f t="shared" si="210"/>
        <v>0</v>
      </c>
      <c r="H491" s="37">
        <f t="shared" si="210"/>
        <v>0</v>
      </c>
      <c r="I491" s="37">
        <f t="shared" si="210"/>
        <v>0</v>
      </c>
      <c r="J491" s="37">
        <f t="shared" si="210"/>
        <v>0</v>
      </c>
      <c r="K491" s="37">
        <f t="shared" si="210"/>
        <v>0</v>
      </c>
      <c r="L491" s="37">
        <f t="shared" si="210"/>
        <v>0</v>
      </c>
      <c r="M491" s="37">
        <f t="shared" si="210"/>
        <v>0</v>
      </c>
      <c r="N491" s="37">
        <f t="shared" si="210"/>
        <v>0</v>
      </c>
      <c r="O491" s="37">
        <f t="shared" si="210"/>
        <v>0</v>
      </c>
      <c r="P491" s="37">
        <f t="shared" si="210"/>
        <v>0</v>
      </c>
      <c r="Q491" s="37">
        <f t="shared" si="210"/>
        <v>0</v>
      </c>
      <c r="R491" s="37">
        <f t="shared" si="210"/>
        <v>0</v>
      </c>
      <c r="S491" s="37">
        <f t="shared" si="210"/>
        <v>0</v>
      </c>
      <c r="T491" s="37">
        <f t="shared" si="210"/>
        <v>0</v>
      </c>
      <c r="U491" s="37">
        <f t="shared" si="210"/>
        <v>0</v>
      </c>
      <c r="V491" s="37">
        <f t="shared" si="210"/>
        <v>0</v>
      </c>
      <c r="W491" s="37">
        <f t="shared" si="210"/>
        <v>0</v>
      </c>
      <c r="X491" s="37">
        <f t="shared" si="210"/>
        <v>0</v>
      </c>
      <c r="Y491" s="37">
        <f t="shared" si="210"/>
        <v>0</v>
      </c>
      <c r="Z491" s="37">
        <f t="shared" si="210"/>
        <v>0</v>
      </c>
      <c r="AA491" s="37">
        <f t="shared" si="210"/>
        <v>0</v>
      </c>
      <c r="AB491" s="37">
        <f t="shared" si="210"/>
        <v>0</v>
      </c>
      <c r="AC491" s="37">
        <f t="shared" si="210"/>
        <v>0</v>
      </c>
      <c r="AD491" s="37">
        <f t="shared" si="210"/>
        <v>0</v>
      </c>
      <c r="AE491" s="37">
        <f t="shared" si="210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11">+C521+C522+C523</f>
        <v>0</v>
      </c>
      <c r="D520" s="21">
        <f t="shared" si="211"/>
        <v>0</v>
      </c>
      <c r="E520" s="21">
        <f t="shared" si="211"/>
        <v>0</v>
      </c>
      <c r="F520" s="21">
        <f t="shared" si="211"/>
        <v>0</v>
      </c>
      <c r="G520" s="21">
        <f t="shared" si="211"/>
        <v>0</v>
      </c>
      <c r="H520" s="21">
        <f t="shared" si="211"/>
        <v>0</v>
      </c>
      <c r="I520" s="21">
        <f t="shared" si="211"/>
        <v>0</v>
      </c>
      <c r="J520" s="21">
        <f t="shared" si="211"/>
        <v>0</v>
      </c>
      <c r="K520" s="21">
        <f t="shared" si="211"/>
        <v>0</v>
      </c>
      <c r="L520" s="21">
        <f t="shared" si="211"/>
        <v>0</v>
      </c>
      <c r="M520" s="21">
        <f t="shared" si="211"/>
        <v>0</v>
      </c>
      <c r="N520" s="21">
        <f t="shared" si="211"/>
        <v>0</v>
      </c>
      <c r="O520" s="21">
        <f t="shared" si="211"/>
        <v>0</v>
      </c>
      <c r="P520" s="21">
        <f t="shared" si="211"/>
        <v>0</v>
      </c>
      <c r="Q520" s="21">
        <f t="shared" si="211"/>
        <v>0</v>
      </c>
      <c r="R520" s="21">
        <f t="shared" si="211"/>
        <v>0</v>
      </c>
      <c r="S520" s="21">
        <f t="shared" si="211"/>
        <v>0</v>
      </c>
      <c r="T520" s="21">
        <f t="shared" si="211"/>
        <v>0</v>
      </c>
      <c r="U520" s="21">
        <f t="shared" si="211"/>
        <v>0</v>
      </c>
      <c r="V520" s="21">
        <f t="shared" si="211"/>
        <v>0</v>
      </c>
      <c r="W520" s="21">
        <f t="shared" si="211"/>
        <v>0</v>
      </c>
      <c r="X520" s="21">
        <f t="shared" si="211"/>
        <v>0</v>
      </c>
      <c r="Y520" s="21">
        <f t="shared" si="211"/>
        <v>0</v>
      </c>
      <c r="Z520" s="21">
        <f t="shared" si="211"/>
        <v>0</v>
      </c>
      <c r="AA520" s="21">
        <f t="shared" si="211"/>
        <v>0</v>
      </c>
      <c r="AB520" s="21">
        <f t="shared" si="211"/>
        <v>0</v>
      </c>
      <c r="AC520" s="21">
        <f t="shared" si="211"/>
        <v>0</v>
      </c>
      <c r="AD520" s="21">
        <f t="shared" si="211"/>
        <v>0</v>
      </c>
      <c r="AE520" s="21">
        <f t="shared" si="211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2">+C525+C530+C536+C541+C544+C545+C549+C552++C553+C554</f>
        <v>55.827132079822761</v>
      </c>
      <c r="D524" s="28">
        <f t="shared" si="212"/>
        <v>56.604174595722547</v>
      </c>
      <c r="E524" s="28">
        <f t="shared" si="212"/>
        <v>58.226643508466495</v>
      </c>
      <c r="F524" s="28">
        <f t="shared" si="212"/>
        <v>60.134894264496666</v>
      </c>
      <c r="G524" s="28">
        <f t="shared" si="212"/>
        <v>62.112807975077871</v>
      </c>
      <c r="H524" s="28">
        <f t="shared" si="212"/>
        <v>63.068771524815716</v>
      </c>
      <c r="I524" s="28">
        <f t="shared" si="212"/>
        <v>63.535688323234112</v>
      </c>
      <c r="J524" s="28">
        <f t="shared" si="212"/>
        <v>67.548949440194377</v>
      </c>
      <c r="K524" s="28">
        <f t="shared" si="212"/>
        <v>67.936056727397045</v>
      </c>
      <c r="L524" s="28">
        <f t="shared" si="212"/>
        <v>68.127236061749187</v>
      </c>
      <c r="M524" s="28">
        <f t="shared" si="212"/>
        <v>68.241960432792496</v>
      </c>
      <c r="N524" s="28">
        <f t="shared" si="212"/>
        <v>68.601779009420483</v>
      </c>
      <c r="O524" s="28">
        <f t="shared" si="212"/>
        <v>68.859640028375694</v>
      </c>
      <c r="P524" s="28">
        <f t="shared" si="212"/>
        <v>68.958450275693991</v>
      </c>
      <c r="Q524" s="28">
        <f t="shared" si="212"/>
        <v>69.730732179454549</v>
      </c>
      <c r="R524" s="28">
        <f t="shared" si="212"/>
        <v>70.268289656248697</v>
      </c>
      <c r="S524" s="28">
        <f t="shared" si="212"/>
        <v>70.90353793736378</v>
      </c>
      <c r="T524" s="28">
        <f t="shared" si="212"/>
        <v>71.372318385932331</v>
      </c>
      <c r="U524" s="28">
        <f t="shared" si="212"/>
        <v>69.556790595596894</v>
      </c>
      <c r="V524" s="28">
        <f t="shared" si="212"/>
        <v>66.88349963471434</v>
      </c>
      <c r="W524" s="28">
        <f t="shared" si="212"/>
        <v>65.328166348828603</v>
      </c>
      <c r="X524" s="28">
        <f t="shared" si="212"/>
        <v>63.519352463056585</v>
      </c>
      <c r="Y524" s="28">
        <f t="shared" si="212"/>
        <v>68.045348106982843</v>
      </c>
      <c r="Z524" s="28">
        <f t="shared" si="212"/>
        <v>72.357480149883514</v>
      </c>
      <c r="AA524" s="28">
        <f t="shared" si="212"/>
        <v>68.997027738943544</v>
      </c>
      <c r="AB524" s="28">
        <f t="shared" si="212"/>
        <v>65.421884813861112</v>
      </c>
      <c r="AC524" s="28">
        <f t="shared" si="212"/>
        <v>66.326292064990056</v>
      </c>
      <c r="AD524" s="28">
        <f t="shared" si="212"/>
        <v>67.19960374096425</v>
      </c>
      <c r="AE524" s="28">
        <f t="shared" si="212"/>
        <v>68.148366900817365</v>
      </c>
    </row>
    <row r="525" spans="1:31" x14ac:dyDescent="0.2">
      <c r="A525" s="9" t="s">
        <v>392</v>
      </c>
      <c r="B525" s="4" t="s">
        <v>393</v>
      </c>
      <c r="C525" s="21">
        <f t="shared" ref="C525:AE525" si="213">+C526+C527+C528+C529</f>
        <v>52.506747033671402</v>
      </c>
      <c r="D525" s="21">
        <f t="shared" si="213"/>
        <v>53.235259126046678</v>
      </c>
      <c r="E525" s="21">
        <f t="shared" si="213"/>
        <v>54.777260680818337</v>
      </c>
      <c r="F525" s="21">
        <f t="shared" si="213"/>
        <v>56.5981644971774</v>
      </c>
      <c r="G525" s="21">
        <f t="shared" si="213"/>
        <v>58.441563913341099</v>
      </c>
      <c r="H525" s="21">
        <f t="shared" si="213"/>
        <v>59.372096547609793</v>
      </c>
      <c r="I525" s="21">
        <f t="shared" si="213"/>
        <v>59.747197016141165</v>
      </c>
      <c r="J525" s="21">
        <f t="shared" si="213"/>
        <v>63.516265026421095</v>
      </c>
      <c r="K525" s="21">
        <f t="shared" si="213"/>
        <v>63.923274279956445</v>
      </c>
      <c r="L525" s="21">
        <f t="shared" si="213"/>
        <v>64.097465145608112</v>
      </c>
      <c r="M525" s="21">
        <f t="shared" si="213"/>
        <v>64.342771814517306</v>
      </c>
      <c r="N525" s="21">
        <f t="shared" si="213"/>
        <v>65.199737224538353</v>
      </c>
      <c r="O525" s="21">
        <f t="shared" si="213"/>
        <v>65.454910173095556</v>
      </c>
      <c r="P525" s="21">
        <f t="shared" si="213"/>
        <v>65.666586129828588</v>
      </c>
      <c r="Q525" s="21">
        <f t="shared" si="213"/>
        <v>66.287869653103144</v>
      </c>
      <c r="R525" s="21">
        <f t="shared" si="213"/>
        <v>66.793854958517514</v>
      </c>
      <c r="S525" s="21">
        <f t="shared" si="213"/>
        <v>67.427169392632379</v>
      </c>
      <c r="T525" s="21">
        <f t="shared" si="213"/>
        <v>67.92293177356143</v>
      </c>
      <c r="U525" s="21">
        <f t="shared" si="213"/>
        <v>66.139719875229389</v>
      </c>
      <c r="V525" s="21">
        <f t="shared" si="213"/>
        <v>63.548178928683178</v>
      </c>
      <c r="W525" s="21">
        <f t="shared" si="213"/>
        <v>61.979996739899754</v>
      </c>
      <c r="X525" s="21">
        <f t="shared" si="213"/>
        <v>60.142716188781833</v>
      </c>
      <c r="Y525" s="21">
        <f t="shared" si="213"/>
        <v>64.468198209653011</v>
      </c>
      <c r="Z525" s="21">
        <f t="shared" si="213"/>
        <v>68.761117815004809</v>
      </c>
      <c r="AA525" s="21">
        <f t="shared" si="213"/>
        <v>65.648098545887407</v>
      </c>
      <c r="AB525" s="21">
        <f t="shared" si="213"/>
        <v>62.202247342426702</v>
      </c>
      <c r="AC525" s="21">
        <f t="shared" si="213"/>
        <v>63.140871265058983</v>
      </c>
      <c r="AD525" s="21">
        <f t="shared" si="213"/>
        <v>64.074579512623856</v>
      </c>
      <c r="AE525" s="21">
        <f t="shared" si="213"/>
        <v>65.013978321770054</v>
      </c>
    </row>
    <row r="526" spans="1:31" x14ac:dyDescent="0.2">
      <c r="A526" s="9" t="s">
        <v>394</v>
      </c>
      <c r="B526" s="4" t="s">
        <v>395</v>
      </c>
      <c r="C526" s="35">
        <f t="shared" ref="C526:AE526" si="214">+C193</f>
        <v>49.999340583529573</v>
      </c>
      <c r="D526" s="35">
        <f t="shared" si="214"/>
        <v>50.782590454873393</v>
      </c>
      <c r="E526" s="35">
        <f t="shared" si="214"/>
        <v>52.362209202891059</v>
      </c>
      <c r="F526" s="35">
        <f t="shared" si="214"/>
        <v>54.177565953985891</v>
      </c>
      <c r="G526" s="35">
        <f t="shared" si="214"/>
        <v>56.017652666128846</v>
      </c>
      <c r="H526" s="35">
        <f t="shared" si="214"/>
        <v>57.018136120612553</v>
      </c>
      <c r="I526" s="35">
        <f t="shared" si="214"/>
        <v>57.640512361779713</v>
      </c>
      <c r="J526" s="35">
        <f t="shared" si="214"/>
        <v>61.368552026421092</v>
      </c>
      <c r="K526" s="35">
        <f t="shared" si="214"/>
        <v>61.757033542755941</v>
      </c>
      <c r="L526" s="35">
        <f t="shared" si="214"/>
        <v>61.909329468319868</v>
      </c>
      <c r="M526" s="35">
        <f t="shared" si="214"/>
        <v>62.145236849400987</v>
      </c>
      <c r="N526" s="35">
        <f t="shared" si="214"/>
        <v>62.961155897581477</v>
      </c>
      <c r="O526" s="35">
        <f t="shared" si="214"/>
        <v>63.196622679308888</v>
      </c>
      <c r="P526" s="35">
        <f t="shared" si="214"/>
        <v>63.404536587878226</v>
      </c>
      <c r="Q526" s="35">
        <f t="shared" si="214"/>
        <v>64.011034083290184</v>
      </c>
      <c r="R526" s="35">
        <f t="shared" si="214"/>
        <v>64.498132130555959</v>
      </c>
      <c r="S526" s="35">
        <f t="shared" si="214"/>
        <v>65.111165997607344</v>
      </c>
      <c r="T526" s="35">
        <f t="shared" si="214"/>
        <v>65.597571773561441</v>
      </c>
      <c r="U526" s="35">
        <f t="shared" si="214"/>
        <v>63.90728694547073</v>
      </c>
      <c r="V526" s="35">
        <f t="shared" si="214"/>
        <v>61.40879443592091</v>
      </c>
      <c r="W526" s="35">
        <f t="shared" si="214"/>
        <v>59.930034999974168</v>
      </c>
      <c r="X526" s="35">
        <f t="shared" si="214"/>
        <v>58.189573163553618</v>
      </c>
      <c r="Y526" s="35">
        <f t="shared" si="214"/>
        <v>62.603687604447529</v>
      </c>
      <c r="Z526" s="35">
        <f t="shared" si="214"/>
        <v>67.010490798971105</v>
      </c>
      <c r="AA526" s="35">
        <f t="shared" si="214"/>
        <v>64.042354898541689</v>
      </c>
      <c r="AB526" s="35">
        <f t="shared" si="214"/>
        <v>60.728676516929099</v>
      </c>
      <c r="AC526" s="35">
        <f t="shared" si="214"/>
        <v>61.661223132617152</v>
      </c>
      <c r="AD526" s="35">
        <f t="shared" si="214"/>
        <v>62.591743427749904</v>
      </c>
      <c r="AE526" s="35">
        <f t="shared" si="214"/>
        <v>63.522263722882641</v>
      </c>
    </row>
    <row r="527" spans="1:31" x14ac:dyDescent="0.2">
      <c r="A527" s="9" t="s">
        <v>410</v>
      </c>
      <c r="B527" s="4" t="s">
        <v>411</v>
      </c>
      <c r="C527" s="35">
        <f t="shared" ref="C527:AE527" si="215">+C201</f>
        <v>1.8386710558451125</v>
      </c>
      <c r="D527" s="35">
        <f t="shared" si="215"/>
        <v>1.7956544875984344</v>
      </c>
      <c r="E527" s="35">
        <f t="shared" si="215"/>
        <v>1.7727521480226571</v>
      </c>
      <c r="F527" s="35">
        <f t="shared" si="215"/>
        <v>1.7805381775138871</v>
      </c>
      <c r="G527" s="35">
        <f t="shared" si="215"/>
        <v>1.7714166888570926</v>
      </c>
      <c r="H527" s="35">
        <f t="shared" si="215"/>
        <v>1.7296796643649748</v>
      </c>
      <c r="I527" s="35">
        <f t="shared" si="215"/>
        <v>1.4686094614385981</v>
      </c>
      <c r="J527" s="35">
        <f t="shared" si="215"/>
        <v>1.4210399999999999</v>
      </c>
      <c r="K527" s="35">
        <f t="shared" si="215"/>
        <v>1.4401044999999999</v>
      </c>
      <c r="L527" s="35">
        <f t="shared" si="215"/>
        <v>1.4591690000000002</v>
      </c>
      <c r="M527" s="35">
        <f t="shared" si="215"/>
        <v>1.4782335000000004</v>
      </c>
      <c r="N527" s="35">
        <f t="shared" si="215"/>
        <v>1.4972980000000002</v>
      </c>
      <c r="O527" s="35">
        <f t="shared" si="215"/>
        <v>1.5163624999999998</v>
      </c>
      <c r="P527" s="35">
        <f t="shared" si="215"/>
        <v>1.5354269999999999</v>
      </c>
      <c r="Q527" s="35">
        <f t="shared" si="215"/>
        <v>1.5544915000000001</v>
      </c>
      <c r="R527" s="35">
        <f t="shared" si="215"/>
        <v>1.573556</v>
      </c>
      <c r="S527" s="35">
        <f t="shared" si="215"/>
        <v>1.5926205</v>
      </c>
      <c r="T527" s="35">
        <f t="shared" si="215"/>
        <v>1.611685</v>
      </c>
      <c r="U527" s="35">
        <f t="shared" si="215"/>
        <v>1.530260273948066</v>
      </c>
      <c r="V527" s="35">
        <f t="shared" si="215"/>
        <v>1.4488355478961319</v>
      </c>
      <c r="W527" s="35">
        <f t="shared" si="215"/>
        <v>1.3674108218441978</v>
      </c>
      <c r="X527" s="35">
        <f t="shared" si="215"/>
        <v>1.281433173508971</v>
      </c>
      <c r="Y527" s="35">
        <f t="shared" si="215"/>
        <v>1.1954555251737442</v>
      </c>
      <c r="Z527" s="35">
        <f t="shared" si="215"/>
        <v>1.1094778768385176</v>
      </c>
      <c r="AA527" s="35">
        <f t="shared" si="215"/>
        <v>0.98371577083397299</v>
      </c>
      <c r="AB527" s="35">
        <f t="shared" si="215"/>
        <v>0.85795366482942848</v>
      </c>
      <c r="AC527" s="35">
        <f t="shared" si="215"/>
        <v>0.87236712803604866</v>
      </c>
      <c r="AD527" s="35">
        <f t="shared" si="215"/>
        <v>0.88678059124266884</v>
      </c>
      <c r="AE527" s="35">
        <f t="shared" si="215"/>
        <v>0.90119405444928902</v>
      </c>
    </row>
    <row r="528" spans="1:31" x14ac:dyDescent="0.2">
      <c r="A528" s="9" t="s">
        <v>412</v>
      </c>
      <c r="B528" s="4" t="s">
        <v>413</v>
      </c>
      <c r="C528" s="35">
        <f t="shared" ref="C528:AE528" si="216">+C202</f>
        <v>0.11933518103382676</v>
      </c>
      <c r="D528" s="35">
        <f t="shared" si="216"/>
        <v>0.12326945916236597</v>
      </c>
      <c r="E528" s="35">
        <f t="shared" si="216"/>
        <v>0.1255272108665636</v>
      </c>
      <c r="F528" s="35">
        <f t="shared" si="216"/>
        <v>0.12733734970985056</v>
      </c>
      <c r="G528" s="35">
        <f t="shared" si="216"/>
        <v>0.13264429259394286</v>
      </c>
      <c r="H528" s="35">
        <f t="shared" si="216"/>
        <v>0.13241509697886145</v>
      </c>
      <c r="I528" s="35">
        <f t="shared" si="216"/>
        <v>0.13825260663993202</v>
      </c>
      <c r="J528" s="35">
        <f t="shared" si="216"/>
        <v>0.14651399999999998</v>
      </c>
      <c r="K528" s="35">
        <f t="shared" si="216"/>
        <v>0.14477968720050716</v>
      </c>
      <c r="L528" s="35">
        <f t="shared" si="216"/>
        <v>0.14641257728823948</v>
      </c>
      <c r="M528" s="35">
        <f t="shared" si="216"/>
        <v>0.13554981511631825</v>
      </c>
      <c r="N528" s="35">
        <f t="shared" si="216"/>
        <v>0.15633412695688176</v>
      </c>
      <c r="O528" s="35">
        <f t="shared" si="216"/>
        <v>0.15577824378666519</v>
      </c>
      <c r="P528" s="35">
        <f t="shared" si="216"/>
        <v>0.13927824195036315</v>
      </c>
      <c r="Q528" s="35">
        <f t="shared" si="216"/>
        <v>0.13380221981296411</v>
      </c>
      <c r="R528" s="35">
        <f t="shared" si="216"/>
        <v>0.13242742796155554</v>
      </c>
      <c r="S528" s="35">
        <f t="shared" si="216"/>
        <v>0.13244594502504636</v>
      </c>
      <c r="T528" s="35">
        <f t="shared" si="216"/>
        <v>0.1215405</v>
      </c>
      <c r="U528" s="35">
        <f t="shared" si="216"/>
        <v>0.11820595947794615</v>
      </c>
      <c r="V528" s="35">
        <f t="shared" si="216"/>
        <v>0.11475005220081866</v>
      </c>
      <c r="W528" s="35">
        <f t="shared" si="216"/>
        <v>0.11491982908341056</v>
      </c>
      <c r="X528" s="35">
        <f t="shared" si="216"/>
        <v>0.11880419275029609</v>
      </c>
      <c r="Y528" s="35">
        <f t="shared" si="216"/>
        <v>0.13087485109182237</v>
      </c>
      <c r="Z528" s="35">
        <f t="shared" si="216"/>
        <v>0.1176943402843012</v>
      </c>
      <c r="AA528" s="35">
        <f t="shared" si="216"/>
        <v>0.10950389300627145</v>
      </c>
      <c r="AB528" s="35">
        <f t="shared" si="216"/>
        <v>0.1140239925681213</v>
      </c>
      <c r="AC528" s="35">
        <f t="shared" si="216"/>
        <v>0.11323560697254609</v>
      </c>
      <c r="AD528" s="35">
        <f t="shared" si="216"/>
        <v>0.10946786686486239</v>
      </c>
      <c r="AE528" s="35">
        <f t="shared" si="216"/>
        <v>0.11139068833850067</v>
      </c>
    </row>
    <row r="529" spans="1:31" x14ac:dyDescent="0.2">
      <c r="A529" s="9" t="s">
        <v>420</v>
      </c>
      <c r="B529" s="4" t="s">
        <v>421</v>
      </c>
      <c r="C529" s="35">
        <f t="shared" ref="C529:AE529" si="217">+C206</f>
        <v>0.54940021326289068</v>
      </c>
      <c r="D529" s="35">
        <f t="shared" si="217"/>
        <v>0.53374472441248799</v>
      </c>
      <c r="E529" s="35">
        <f t="shared" si="217"/>
        <v>0.51677211903805653</v>
      </c>
      <c r="F529" s="35">
        <f t="shared" si="217"/>
        <v>0.51272301596777237</v>
      </c>
      <c r="G529" s="35">
        <f t="shared" si="217"/>
        <v>0.5198502657612144</v>
      </c>
      <c r="H529" s="35">
        <f t="shared" si="217"/>
        <v>0.49186566565340561</v>
      </c>
      <c r="I529" s="35">
        <f t="shared" si="217"/>
        <v>0.49982258628292392</v>
      </c>
      <c r="J529" s="35">
        <f t="shared" si="217"/>
        <v>0.58015899999999998</v>
      </c>
      <c r="K529" s="35">
        <f t="shared" si="217"/>
        <v>0.58135654999999997</v>
      </c>
      <c r="L529" s="35">
        <f t="shared" si="217"/>
        <v>0.58255410000000007</v>
      </c>
      <c r="M529" s="35">
        <f t="shared" si="217"/>
        <v>0.58375164999999984</v>
      </c>
      <c r="N529" s="35">
        <f t="shared" si="217"/>
        <v>0.58494919999999995</v>
      </c>
      <c r="O529" s="35">
        <f t="shared" si="217"/>
        <v>0.58614674999999994</v>
      </c>
      <c r="P529" s="35">
        <f t="shared" si="217"/>
        <v>0.58734429999999993</v>
      </c>
      <c r="Q529" s="35">
        <f t="shared" si="217"/>
        <v>0.58854185000000003</v>
      </c>
      <c r="R529" s="35">
        <f t="shared" si="217"/>
        <v>0.58973940000000002</v>
      </c>
      <c r="S529" s="35">
        <f t="shared" si="217"/>
        <v>0.59093694999999991</v>
      </c>
      <c r="T529" s="35">
        <f t="shared" si="217"/>
        <v>0.5921344999999999</v>
      </c>
      <c r="U529" s="35">
        <f t="shared" si="217"/>
        <v>0.5839666963326593</v>
      </c>
      <c r="V529" s="35">
        <f t="shared" si="217"/>
        <v>0.57579889266531858</v>
      </c>
      <c r="W529" s="35">
        <f t="shared" si="217"/>
        <v>0.56763108899797776</v>
      </c>
      <c r="X529" s="35">
        <f t="shared" si="217"/>
        <v>0.55290565896894694</v>
      </c>
      <c r="Y529" s="35">
        <f t="shared" si="217"/>
        <v>0.53818022893991613</v>
      </c>
      <c r="Z529" s="35">
        <f t="shared" si="217"/>
        <v>0.5234547989108852</v>
      </c>
      <c r="AA529" s="35">
        <f t="shared" si="217"/>
        <v>0.51252398350546924</v>
      </c>
      <c r="AB529" s="35">
        <f t="shared" si="217"/>
        <v>0.50159316810005328</v>
      </c>
      <c r="AC529" s="35">
        <f t="shared" si="217"/>
        <v>0.49404539743324016</v>
      </c>
      <c r="AD529" s="35">
        <f t="shared" si="217"/>
        <v>0.48658762676642708</v>
      </c>
      <c r="AE529" s="35">
        <f t="shared" si="217"/>
        <v>0.47912985609961389</v>
      </c>
    </row>
    <row r="530" spans="1:31" x14ac:dyDescent="0.2">
      <c r="A530" s="9" t="s">
        <v>439</v>
      </c>
      <c r="B530" s="4" t="s">
        <v>440</v>
      </c>
      <c r="C530" s="21">
        <f t="shared" ref="C530:AE530" si="218">+C531+C532+C533+C534+C535</f>
        <v>3.2330809046256785</v>
      </c>
      <c r="D530" s="21">
        <f t="shared" si="218"/>
        <v>3.3085982396321389</v>
      </c>
      <c r="E530" s="21">
        <f t="shared" si="218"/>
        <v>3.384379382700434</v>
      </c>
      <c r="F530" s="21">
        <f t="shared" si="218"/>
        <v>3.4834877549963479</v>
      </c>
      <c r="G530" s="21">
        <f t="shared" si="218"/>
        <v>3.6209139580390053</v>
      </c>
      <c r="H530" s="21">
        <f t="shared" si="218"/>
        <v>3.6485629347083961</v>
      </c>
      <c r="I530" s="21">
        <f t="shared" si="218"/>
        <v>3.7497400499218392</v>
      </c>
      <c r="J530" s="21">
        <f t="shared" si="218"/>
        <v>3.9718803632887099</v>
      </c>
      <c r="K530" s="21">
        <f t="shared" si="218"/>
        <v>3.9637373074258373</v>
      </c>
      <c r="L530" s="21">
        <f t="shared" si="218"/>
        <v>3.9842138519814525</v>
      </c>
      <c r="M530" s="21">
        <f t="shared" si="218"/>
        <v>3.8576405251500243</v>
      </c>
      <c r="N530" s="21">
        <f t="shared" si="218"/>
        <v>3.3527463201672565</v>
      </c>
      <c r="O530" s="21">
        <f t="shared" si="218"/>
        <v>3.3538722363596065</v>
      </c>
      <c r="P530" s="21">
        <f t="shared" si="218"/>
        <v>3.2411716950312868</v>
      </c>
      <c r="Q530" s="21">
        <f t="shared" si="218"/>
        <v>3.392783333062066</v>
      </c>
      <c r="R530" s="21">
        <f t="shared" si="218"/>
        <v>3.4238237154906295</v>
      </c>
      <c r="S530" s="21">
        <f t="shared" si="218"/>
        <v>3.4316022686287844</v>
      </c>
      <c r="T530" s="21">
        <f t="shared" si="218"/>
        <v>3.4184195800854864</v>
      </c>
      <c r="U530" s="21">
        <f t="shared" si="218"/>
        <v>3.3799805188074661</v>
      </c>
      <c r="V530" s="21">
        <f t="shared" si="218"/>
        <v>3.2999018814078318</v>
      </c>
      <c r="W530" s="21">
        <f t="shared" si="218"/>
        <v>3.30500240745722</v>
      </c>
      <c r="X530" s="21">
        <f t="shared" si="218"/>
        <v>3.3305559596521102</v>
      </c>
      <c r="Y530" s="21">
        <f t="shared" si="218"/>
        <v>3.5487385896184591</v>
      </c>
      <c r="Z530" s="21">
        <f t="shared" si="218"/>
        <v>3.5434532194049355</v>
      </c>
      <c r="AA530" s="21">
        <f t="shared" si="218"/>
        <v>3.3153231412186717</v>
      </c>
      <c r="AB530" s="21">
        <f t="shared" si="218"/>
        <v>3.1825737209500953</v>
      </c>
      <c r="AC530" s="21">
        <f t="shared" si="218"/>
        <v>3.1647153105102439</v>
      </c>
      <c r="AD530" s="21">
        <f t="shared" si="218"/>
        <v>3.1239426621149895</v>
      </c>
      <c r="AE530" s="21">
        <f t="shared" si="218"/>
        <v>3.1335252992723008</v>
      </c>
    </row>
    <row r="531" spans="1:31" x14ac:dyDescent="0.2">
      <c r="A531" s="9" t="s">
        <v>441</v>
      </c>
      <c r="B531" s="4" t="s">
        <v>395</v>
      </c>
      <c r="C531" s="35">
        <f t="shared" ref="C531:AE531" si="219">+C217</f>
        <v>1.6784187101806671</v>
      </c>
      <c r="D531" s="35">
        <f t="shared" si="219"/>
        <v>1.70837542099821</v>
      </c>
      <c r="E531" s="35">
        <f t="shared" si="219"/>
        <v>1.7584249260120464</v>
      </c>
      <c r="F531" s="35">
        <f t="shared" si="219"/>
        <v>1.83512670912934</v>
      </c>
      <c r="G531" s="35">
        <f t="shared" si="219"/>
        <v>1.9072687840981426</v>
      </c>
      <c r="H531" s="35">
        <f t="shared" si="219"/>
        <v>1.9408857607832244</v>
      </c>
      <c r="I531" s="35">
        <f t="shared" si="219"/>
        <v>1.9778333919251039</v>
      </c>
      <c r="J531" s="35">
        <f t="shared" si="219"/>
        <v>2.0933774048290297</v>
      </c>
      <c r="K531" s="35">
        <f t="shared" si="219"/>
        <v>2.1059869704580754</v>
      </c>
      <c r="L531" s="35">
        <f t="shared" si="219"/>
        <v>2.1064198797997835</v>
      </c>
      <c r="M531" s="35">
        <f t="shared" si="219"/>
        <v>2.1111973701723872</v>
      </c>
      <c r="N531" s="35">
        <f t="shared" si="219"/>
        <v>2.1458986614058566</v>
      </c>
      <c r="O531" s="35">
        <f t="shared" si="219"/>
        <v>2.1506846334843761</v>
      </c>
      <c r="P531" s="35">
        <f t="shared" si="219"/>
        <v>2.1540786817378867</v>
      </c>
      <c r="Q531" s="35">
        <f t="shared" si="219"/>
        <v>2.1780028183338178</v>
      </c>
      <c r="R531" s="35">
        <f t="shared" si="219"/>
        <v>2.1957887145676755</v>
      </c>
      <c r="S531" s="35">
        <f t="shared" si="219"/>
        <v>2.2200500893138209</v>
      </c>
      <c r="T531" s="35">
        <f t="shared" si="219"/>
        <v>2.2378104368827949</v>
      </c>
      <c r="U531" s="35">
        <f t="shared" si="219"/>
        <v>2.2322085798685825</v>
      </c>
      <c r="V531" s="35">
        <f t="shared" si="219"/>
        <v>2.1860402475277541</v>
      </c>
      <c r="W531" s="35">
        <f t="shared" si="219"/>
        <v>2.1929934978606744</v>
      </c>
      <c r="X531" s="35">
        <f t="shared" si="219"/>
        <v>2.1873856582539721</v>
      </c>
      <c r="Y531" s="35">
        <f t="shared" si="219"/>
        <v>2.3020669541021448</v>
      </c>
      <c r="Z531" s="35">
        <f t="shared" si="219"/>
        <v>2.4159864464624441</v>
      </c>
      <c r="AA531" s="35">
        <f t="shared" si="219"/>
        <v>2.2646888389950934</v>
      </c>
      <c r="AB531" s="35">
        <f t="shared" si="219"/>
        <v>2.0951523432444108</v>
      </c>
      <c r="AC531" s="35">
        <f t="shared" si="219"/>
        <v>2.08307504830307</v>
      </c>
      <c r="AD531" s="35">
        <f t="shared" si="219"/>
        <v>2.0746578549047423</v>
      </c>
      <c r="AE531" s="35">
        <f t="shared" si="219"/>
        <v>2.0662406615064142</v>
      </c>
    </row>
    <row r="532" spans="1:31" x14ac:dyDescent="0.2">
      <c r="A532" s="9" t="s">
        <v>449</v>
      </c>
      <c r="B532" s="4" t="s">
        <v>411</v>
      </c>
      <c r="C532" s="35">
        <f t="shared" ref="C532:AE532" si="220">+C225</f>
        <v>5.5160131675353365E-2</v>
      </c>
      <c r="D532" s="35">
        <f t="shared" si="220"/>
        <v>5.3869634627953029E-2</v>
      </c>
      <c r="E532" s="35">
        <f t="shared" si="220"/>
        <v>5.318256444067971E-2</v>
      </c>
      <c r="F532" s="35">
        <f t="shared" si="220"/>
        <v>5.3416145325416609E-2</v>
      </c>
      <c r="G532" s="35">
        <f t="shared" si="220"/>
        <v>5.3142500665712779E-2</v>
      </c>
      <c r="H532" s="35">
        <f t="shared" si="220"/>
        <v>5.1890389930949243E-2</v>
      </c>
      <c r="I532" s="35">
        <f t="shared" si="220"/>
        <v>4.4058283843157943E-2</v>
      </c>
      <c r="J532" s="35">
        <f t="shared" si="220"/>
        <v>4.2631199999999994E-2</v>
      </c>
      <c r="K532" s="35">
        <f t="shared" si="220"/>
        <v>4.3203134999999997E-2</v>
      </c>
      <c r="L532" s="35">
        <f t="shared" si="220"/>
        <v>4.3775070000000006E-2</v>
      </c>
      <c r="M532" s="35">
        <f t="shared" si="220"/>
        <v>4.4347005000000009E-2</v>
      </c>
      <c r="N532" s="35">
        <f t="shared" si="220"/>
        <v>4.4918939999999997E-2</v>
      </c>
      <c r="O532" s="35">
        <f t="shared" si="220"/>
        <v>4.5490875E-2</v>
      </c>
      <c r="P532" s="35">
        <f t="shared" si="220"/>
        <v>4.6062810000000003E-2</v>
      </c>
      <c r="Q532" s="35">
        <f t="shared" si="220"/>
        <v>4.6634744999999998E-2</v>
      </c>
      <c r="R532" s="35">
        <f t="shared" si="220"/>
        <v>4.7206680000000001E-2</v>
      </c>
      <c r="S532" s="35">
        <f t="shared" si="220"/>
        <v>4.7778614999999997E-2</v>
      </c>
      <c r="T532" s="35">
        <f t="shared" si="220"/>
        <v>4.8350549999999992E-2</v>
      </c>
      <c r="U532" s="35">
        <f t="shared" si="220"/>
        <v>4.5907808218441974E-2</v>
      </c>
      <c r="V532" s="35">
        <f t="shared" si="220"/>
        <v>4.3465066436883949E-2</v>
      </c>
      <c r="W532" s="35">
        <f t="shared" si="220"/>
        <v>4.1022324655325938E-2</v>
      </c>
      <c r="X532" s="35">
        <f t="shared" si="220"/>
        <v>3.8442995205269129E-2</v>
      </c>
      <c r="Y532" s="35">
        <f t="shared" si="220"/>
        <v>3.5863665755212326E-2</v>
      </c>
      <c r="Z532" s="35">
        <f t="shared" si="220"/>
        <v>3.3284336305155524E-2</v>
      </c>
      <c r="AA532" s="35">
        <f t="shared" si="220"/>
        <v>2.9511473125019189E-2</v>
      </c>
      <c r="AB532" s="35">
        <f t="shared" si="220"/>
        <v>2.5738609944882855E-2</v>
      </c>
      <c r="AC532" s="35">
        <f t="shared" si="220"/>
        <v>2.6171013841081458E-2</v>
      </c>
      <c r="AD532" s="35">
        <f t="shared" si="220"/>
        <v>2.6603417737280064E-2</v>
      </c>
      <c r="AE532" s="35">
        <f t="shared" si="220"/>
        <v>2.7035821633478674E-2</v>
      </c>
    </row>
    <row r="533" spans="1:31" x14ac:dyDescent="0.2">
      <c r="A533" s="9" t="s">
        <v>450</v>
      </c>
      <c r="B533" s="4" t="s">
        <v>413</v>
      </c>
      <c r="C533" s="35">
        <f t="shared" ref="C533:AE533" si="221">+C226</f>
        <v>1.4458376410766691</v>
      </c>
      <c r="D533" s="35">
        <f t="shared" si="221"/>
        <v>1.49350445114414</v>
      </c>
      <c r="E533" s="35">
        <f t="shared" si="221"/>
        <v>1.5208588521669919</v>
      </c>
      <c r="F533" s="35">
        <f t="shared" si="221"/>
        <v>1.5427900785876179</v>
      </c>
      <c r="G533" s="35">
        <f t="shared" si="221"/>
        <v>1.6070877795203351</v>
      </c>
      <c r="H533" s="35">
        <f t="shared" si="221"/>
        <v>1.6043108980962351</v>
      </c>
      <c r="I533" s="35">
        <f t="shared" si="221"/>
        <v>1.6750368242230169</v>
      </c>
      <c r="J533" s="35">
        <f t="shared" si="221"/>
        <v>1.77512996845968</v>
      </c>
      <c r="K533" s="35">
        <f t="shared" si="221"/>
        <v>1.7541174329677613</v>
      </c>
      <c r="L533" s="35">
        <f t="shared" si="221"/>
        <v>1.7739011541816687</v>
      </c>
      <c r="M533" s="35">
        <f t="shared" si="221"/>
        <v>1.6422904229776367</v>
      </c>
      <c r="N533" s="35">
        <f t="shared" si="221"/>
        <v>1.1024350127613995</v>
      </c>
      <c r="O533" s="35">
        <f t="shared" si="221"/>
        <v>1.0985150428752304</v>
      </c>
      <c r="P533" s="35">
        <f t="shared" si="221"/>
        <v>0.9821605392934003</v>
      </c>
      <c r="Q533" s="35">
        <f t="shared" si="221"/>
        <v>1.1095881267282484</v>
      </c>
      <c r="R533" s="35">
        <f t="shared" si="221"/>
        <v>1.1225826989229539</v>
      </c>
      <c r="S533" s="35">
        <f t="shared" si="221"/>
        <v>1.1058399633149638</v>
      </c>
      <c r="T533" s="35">
        <f t="shared" si="221"/>
        <v>1.0746370132026917</v>
      </c>
      <c r="U533" s="35">
        <f t="shared" si="221"/>
        <v>1.0451536667706522</v>
      </c>
      <c r="V533" s="35">
        <f t="shared" si="221"/>
        <v>1.014597219543615</v>
      </c>
      <c r="W533" s="35">
        <f t="shared" si="221"/>
        <v>1.0160983530918513</v>
      </c>
      <c r="X533" s="35">
        <f t="shared" si="221"/>
        <v>1.0504431268024659</v>
      </c>
      <c r="Y533" s="35">
        <f t="shared" si="221"/>
        <v>1.1571694956056873</v>
      </c>
      <c r="Z533" s="35">
        <f t="shared" si="221"/>
        <v>1.0406300312569283</v>
      </c>
      <c r="AA533" s="35">
        <f t="shared" si="221"/>
        <v>0.96847129492305983</v>
      </c>
      <c r="AB533" s="35">
        <f t="shared" si="221"/>
        <v>1.0087181241616354</v>
      </c>
      <c r="AC533" s="35">
        <f t="shared" si="221"/>
        <v>1.0020120584471461</v>
      </c>
      <c r="AD533" s="35">
        <f t="shared" si="221"/>
        <v>0.96867165323424032</v>
      </c>
      <c r="AE533" s="35">
        <f t="shared" si="221"/>
        <v>0.98568653357390079</v>
      </c>
    </row>
    <row r="534" spans="1:31" x14ac:dyDescent="0.2">
      <c r="A534" s="9" t="s">
        <v>454</v>
      </c>
      <c r="B534" s="4" t="s">
        <v>421</v>
      </c>
      <c r="C534" s="35">
        <f t="shared" ref="C534:AE534" si="222">+C230</f>
        <v>5.366442169298892E-2</v>
      </c>
      <c r="D534" s="35">
        <f t="shared" si="222"/>
        <v>5.284873286183589E-2</v>
      </c>
      <c r="E534" s="35">
        <f t="shared" si="222"/>
        <v>5.1913040080715775E-2</v>
      </c>
      <c r="F534" s="35">
        <f t="shared" si="222"/>
        <v>5.2154821953973543E-2</v>
      </c>
      <c r="G534" s="35">
        <f t="shared" si="222"/>
        <v>5.341489375481525E-2</v>
      </c>
      <c r="H534" s="35">
        <f t="shared" si="222"/>
        <v>5.1475885897987426E-2</v>
      </c>
      <c r="I534" s="35">
        <f t="shared" si="222"/>
        <v>5.2811549930560531E-2</v>
      </c>
      <c r="J534" s="35">
        <f t="shared" si="222"/>
        <v>6.0741790000000004E-2</v>
      </c>
      <c r="K534" s="35">
        <f t="shared" si="222"/>
        <v>6.0429768999999994E-2</v>
      </c>
      <c r="L534" s="35">
        <f t="shared" si="222"/>
        <v>6.0117747999999999E-2</v>
      </c>
      <c r="M534" s="35">
        <f t="shared" si="222"/>
        <v>5.9805726999999996E-2</v>
      </c>
      <c r="N534" s="35">
        <f t="shared" si="222"/>
        <v>5.9493705999999993E-2</v>
      </c>
      <c r="O534" s="35">
        <f t="shared" si="222"/>
        <v>5.9181684999999991E-2</v>
      </c>
      <c r="P534" s="35">
        <f t="shared" si="222"/>
        <v>5.8869663999999995E-2</v>
      </c>
      <c r="Q534" s="35">
        <f t="shared" si="222"/>
        <v>5.8557642999999993E-2</v>
      </c>
      <c r="R534" s="35">
        <f t="shared" si="222"/>
        <v>5.824562199999999E-2</v>
      </c>
      <c r="S534" s="35">
        <f t="shared" si="222"/>
        <v>5.7933600999999987E-2</v>
      </c>
      <c r="T534" s="35">
        <f t="shared" si="222"/>
        <v>5.7621579999999985E-2</v>
      </c>
      <c r="U534" s="35">
        <f t="shared" si="222"/>
        <v>5.6710463949789437E-2</v>
      </c>
      <c r="V534" s="35">
        <f t="shared" si="222"/>
        <v>5.5799347899578862E-2</v>
      </c>
      <c r="W534" s="35">
        <f t="shared" si="222"/>
        <v>5.4888231849368294E-2</v>
      </c>
      <c r="X534" s="35">
        <f t="shared" si="222"/>
        <v>5.4284179390403156E-2</v>
      </c>
      <c r="Y534" s="35">
        <f t="shared" si="222"/>
        <v>5.3638474155414569E-2</v>
      </c>
      <c r="Z534" s="35">
        <f t="shared" si="222"/>
        <v>5.3552405380407626E-2</v>
      </c>
      <c r="AA534" s="35">
        <f t="shared" si="222"/>
        <v>5.2651534175499212E-2</v>
      </c>
      <c r="AB534" s="35">
        <f t="shared" si="222"/>
        <v>5.2964643599166777E-2</v>
      </c>
      <c r="AC534" s="35">
        <f t="shared" si="222"/>
        <v>5.3457189918946844E-2</v>
      </c>
      <c r="AD534" s="35">
        <f t="shared" si="222"/>
        <v>5.4009736238726909E-2</v>
      </c>
      <c r="AE534" s="35">
        <f t="shared" si="222"/>
        <v>5.4562282558506953E-2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3">+C537+C538+C539+C540</f>
        <v>0</v>
      </c>
      <c r="D536" s="21">
        <f t="shared" si="223"/>
        <v>0</v>
      </c>
      <c r="E536" s="21">
        <f t="shared" si="223"/>
        <v>0</v>
      </c>
      <c r="F536" s="21">
        <f t="shared" si="223"/>
        <v>0</v>
      </c>
      <c r="G536" s="21">
        <f t="shared" si="223"/>
        <v>0</v>
      </c>
      <c r="H536" s="21">
        <f t="shared" si="223"/>
        <v>0</v>
      </c>
      <c r="I536" s="21">
        <f t="shared" si="223"/>
        <v>0</v>
      </c>
      <c r="J536" s="21">
        <f t="shared" si="223"/>
        <v>0</v>
      </c>
      <c r="K536" s="21">
        <f t="shared" si="223"/>
        <v>0</v>
      </c>
      <c r="L536" s="21">
        <f t="shared" si="223"/>
        <v>0</v>
      </c>
      <c r="M536" s="21">
        <f t="shared" si="223"/>
        <v>0</v>
      </c>
      <c r="N536" s="21">
        <f t="shared" si="223"/>
        <v>0</v>
      </c>
      <c r="O536" s="21">
        <f t="shared" si="223"/>
        <v>0</v>
      </c>
      <c r="P536" s="21">
        <f t="shared" si="223"/>
        <v>0</v>
      </c>
      <c r="Q536" s="21">
        <f t="shared" si="223"/>
        <v>0</v>
      </c>
      <c r="R536" s="21">
        <f t="shared" si="223"/>
        <v>0</v>
      </c>
      <c r="S536" s="21">
        <f t="shared" si="223"/>
        <v>0</v>
      </c>
      <c r="T536" s="21">
        <f t="shared" si="223"/>
        <v>0</v>
      </c>
      <c r="U536" s="21">
        <f t="shared" si="223"/>
        <v>0</v>
      </c>
      <c r="V536" s="21">
        <f t="shared" si="223"/>
        <v>0</v>
      </c>
      <c r="W536" s="21">
        <f t="shared" si="223"/>
        <v>0</v>
      </c>
      <c r="X536" s="21">
        <f t="shared" si="223"/>
        <v>0</v>
      </c>
      <c r="Y536" s="21">
        <f t="shared" si="223"/>
        <v>0</v>
      </c>
      <c r="Z536" s="21">
        <f t="shared" si="223"/>
        <v>0</v>
      </c>
      <c r="AA536" s="21">
        <f t="shared" si="223"/>
        <v>0</v>
      </c>
      <c r="AB536" s="21">
        <f t="shared" si="223"/>
        <v>0</v>
      </c>
      <c r="AC536" s="21">
        <f t="shared" si="223"/>
        <v>0</v>
      </c>
      <c r="AD536" s="21">
        <f t="shared" si="223"/>
        <v>0</v>
      </c>
      <c r="AE536" s="21">
        <f t="shared" si="223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4">+C253</f>
        <v>0</v>
      </c>
      <c r="D537" s="35">
        <f t="shared" si="224"/>
        <v>0</v>
      </c>
      <c r="E537" s="35">
        <f t="shared" si="224"/>
        <v>0</v>
      </c>
      <c r="F537" s="35">
        <f t="shared" si="224"/>
        <v>0</v>
      </c>
      <c r="G537" s="35">
        <f t="shared" si="224"/>
        <v>0</v>
      </c>
      <c r="H537" s="35">
        <f t="shared" si="224"/>
        <v>0</v>
      </c>
      <c r="I537" s="35">
        <f t="shared" si="224"/>
        <v>0</v>
      </c>
      <c r="J537" s="35">
        <f t="shared" si="224"/>
        <v>0</v>
      </c>
      <c r="K537" s="35">
        <f t="shared" si="224"/>
        <v>0</v>
      </c>
      <c r="L537" s="35">
        <f t="shared" si="224"/>
        <v>0</v>
      </c>
      <c r="M537" s="35">
        <f t="shared" si="224"/>
        <v>0</v>
      </c>
      <c r="N537" s="35">
        <f t="shared" si="224"/>
        <v>0</v>
      </c>
      <c r="O537" s="35">
        <f t="shared" si="224"/>
        <v>0</v>
      </c>
      <c r="P537" s="35">
        <f t="shared" si="224"/>
        <v>0</v>
      </c>
      <c r="Q537" s="35">
        <f t="shared" si="224"/>
        <v>0</v>
      </c>
      <c r="R537" s="35">
        <f t="shared" si="224"/>
        <v>0</v>
      </c>
      <c r="S537" s="35">
        <f t="shared" si="224"/>
        <v>0</v>
      </c>
      <c r="T537" s="35">
        <f t="shared" si="224"/>
        <v>0</v>
      </c>
      <c r="U537" s="35">
        <f t="shared" si="224"/>
        <v>0</v>
      </c>
      <c r="V537" s="35">
        <f t="shared" si="224"/>
        <v>0</v>
      </c>
      <c r="W537" s="35">
        <f t="shared" si="224"/>
        <v>0</v>
      </c>
      <c r="X537" s="35">
        <f t="shared" si="224"/>
        <v>0</v>
      </c>
      <c r="Y537" s="35">
        <f t="shared" si="224"/>
        <v>0</v>
      </c>
      <c r="Z537" s="35">
        <f t="shared" si="224"/>
        <v>0</v>
      </c>
      <c r="AA537" s="35">
        <f t="shared" si="224"/>
        <v>0</v>
      </c>
      <c r="AB537" s="35">
        <f t="shared" si="224"/>
        <v>0</v>
      </c>
      <c r="AC537" s="35">
        <f t="shared" si="224"/>
        <v>0</v>
      </c>
      <c r="AD537" s="35">
        <f t="shared" si="224"/>
        <v>0</v>
      </c>
      <c r="AE537" s="35">
        <f t="shared" si="224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5">+C254</f>
        <v>0</v>
      </c>
      <c r="D538" s="35">
        <f t="shared" si="225"/>
        <v>0</v>
      </c>
      <c r="E538" s="35">
        <f t="shared" si="225"/>
        <v>0</v>
      </c>
      <c r="F538" s="35">
        <f t="shared" si="225"/>
        <v>0</v>
      </c>
      <c r="G538" s="35">
        <f t="shared" si="225"/>
        <v>0</v>
      </c>
      <c r="H538" s="35">
        <f t="shared" si="225"/>
        <v>0</v>
      </c>
      <c r="I538" s="35">
        <f t="shared" si="225"/>
        <v>0</v>
      </c>
      <c r="J538" s="35">
        <f t="shared" si="225"/>
        <v>0</v>
      </c>
      <c r="K538" s="35">
        <f t="shared" si="225"/>
        <v>0</v>
      </c>
      <c r="L538" s="35">
        <f t="shared" si="225"/>
        <v>0</v>
      </c>
      <c r="M538" s="35">
        <f t="shared" si="225"/>
        <v>0</v>
      </c>
      <c r="N538" s="35">
        <f t="shared" si="225"/>
        <v>0</v>
      </c>
      <c r="O538" s="35">
        <f t="shared" si="225"/>
        <v>0</v>
      </c>
      <c r="P538" s="35">
        <f t="shared" si="225"/>
        <v>0</v>
      </c>
      <c r="Q538" s="35">
        <f t="shared" si="225"/>
        <v>0</v>
      </c>
      <c r="R538" s="35">
        <f t="shared" si="225"/>
        <v>0</v>
      </c>
      <c r="S538" s="35">
        <f t="shared" si="225"/>
        <v>0</v>
      </c>
      <c r="T538" s="35">
        <f t="shared" si="225"/>
        <v>0</v>
      </c>
      <c r="U538" s="35">
        <f t="shared" si="225"/>
        <v>0</v>
      </c>
      <c r="V538" s="35">
        <f t="shared" si="225"/>
        <v>0</v>
      </c>
      <c r="W538" s="35">
        <f t="shared" si="225"/>
        <v>0</v>
      </c>
      <c r="X538" s="35">
        <f t="shared" si="225"/>
        <v>0</v>
      </c>
      <c r="Y538" s="35">
        <f t="shared" si="225"/>
        <v>0</v>
      </c>
      <c r="Z538" s="35">
        <f t="shared" si="225"/>
        <v>0</v>
      </c>
      <c r="AA538" s="35">
        <f t="shared" si="225"/>
        <v>0</v>
      </c>
      <c r="AB538" s="35">
        <f t="shared" si="225"/>
        <v>0</v>
      </c>
      <c r="AC538" s="35">
        <f t="shared" si="225"/>
        <v>0</v>
      </c>
      <c r="AD538" s="35">
        <f t="shared" si="225"/>
        <v>0</v>
      </c>
      <c r="AE538" s="35">
        <f t="shared" si="225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6">+C255</f>
        <v>0</v>
      </c>
      <c r="D539" s="35">
        <f t="shared" si="226"/>
        <v>0</v>
      </c>
      <c r="E539" s="35">
        <f t="shared" si="226"/>
        <v>0</v>
      </c>
      <c r="F539" s="35">
        <f t="shared" si="226"/>
        <v>0</v>
      </c>
      <c r="G539" s="35">
        <f t="shared" si="226"/>
        <v>0</v>
      </c>
      <c r="H539" s="35">
        <f t="shared" si="226"/>
        <v>0</v>
      </c>
      <c r="I539" s="35">
        <f t="shared" si="226"/>
        <v>0</v>
      </c>
      <c r="J539" s="35">
        <f t="shared" si="226"/>
        <v>0</v>
      </c>
      <c r="K539" s="35">
        <f t="shared" si="226"/>
        <v>0</v>
      </c>
      <c r="L539" s="35">
        <f t="shared" si="226"/>
        <v>0</v>
      </c>
      <c r="M539" s="35">
        <f t="shared" si="226"/>
        <v>0</v>
      </c>
      <c r="N539" s="35">
        <f t="shared" si="226"/>
        <v>0</v>
      </c>
      <c r="O539" s="35">
        <f t="shared" si="226"/>
        <v>0</v>
      </c>
      <c r="P539" s="35">
        <f t="shared" si="226"/>
        <v>0</v>
      </c>
      <c r="Q539" s="35">
        <f t="shared" si="226"/>
        <v>0</v>
      </c>
      <c r="R539" s="35">
        <f t="shared" si="226"/>
        <v>0</v>
      </c>
      <c r="S539" s="35">
        <f t="shared" si="226"/>
        <v>0</v>
      </c>
      <c r="T539" s="35">
        <f t="shared" si="226"/>
        <v>0</v>
      </c>
      <c r="U539" s="35">
        <f t="shared" si="226"/>
        <v>0</v>
      </c>
      <c r="V539" s="35">
        <f t="shared" si="226"/>
        <v>0</v>
      </c>
      <c r="W539" s="35">
        <f t="shared" si="226"/>
        <v>0</v>
      </c>
      <c r="X539" s="35">
        <f t="shared" si="226"/>
        <v>0</v>
      </c>
      <c r="Y539" s="35">
        <f t="shared" si="226"/>
        <v>0</v>
      </c>
      <c r="Z539" s="35">
        <f t="shared" si="226"/>
        <v>0</v>
      </c>
      <c r="AA539" s="35">
        <f t="shared" si="226"/>
        <v>0</v>
      </c>
      <c r="AB539" s="35">
        <f t="shared" si="226"/>
        <v>0</v>
      </c>
      <c r="AC539" s="35">
        <f t="shared" si="226"/>
        <v>0</v>
      </c>
      <c r="AD539" s="35">
        <f t="shared" si="226"/>
        <v>0</v>
      </c>
      <c r="AE539" s="35">
        <f t="shared" si="226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7">+C256</f>
        <v>0</v>
      </c>
      <c r="D540" s="35">
        <f t="shared" si="227"/>
        <v>0</v>
      </c>
      <c r="E540" s="35">
        <f t="shared" si="227"/>
        <v>0</v>
      </c>
      <c r="F540" s="35">
        <f t="shared" si="227"/>
        <v>0</v>
      </c>
      <c r="G540" s="35">
        <f t="shared" si="227"/>
        <v>0</v>
      </c>
      <c r="H540" s="35">
        <f t="shared" si="227"/>
        <v>0</v>
      </c>
      <c r="I540" s="35">
        <f t="shared" si="227"/>
        <v>0</v>
      </c>
      <c r="J540" s="35">
        <f t="shared" si="227"/>
        <v>0</v>
      </c>
      <c r="K540" s="35">
        <f t="shared" si="227"/>
        <v>0</v>
      </c>
      <c r="L540" s="35">
        <f t="shared" si="227"/>
        <v>0</v>
      </c>
      <c r="M540" s="35">
        <f t="shared" si="227"/>
        <v>0</v>
      </c>
      <c r="N540" s="35">
        <f t="shared" si="227"/>
        <v>0</v>
      </c>
      <c r="O540" s="35">
        <f t="shared" si="227"/>
        <v>0</v>
      </c>
      <c r="P540" s="35">
        <f t="shared" si="227"/>
        <v>0</v>
      </c>
      <c r="Q540" s="35">
        <f t="shared" si="227"/>
        <v>0</v>
      </c>
      <c r="R540" s="35">
        <f t="shared" si="227"/>
        <v>0</v>
      </c>
      <c r="S540" s="35">
        <f t="shared" si="227"/>
        <v>0</v>
      </c>
      <c r="T540" s="35">
        <f t="shared" si="227"/>
        <v>0</v>
      </c>
      <c r="U540" s="35">
        <f t="shared" si="227"/>
        <v>0</v>
      </c>
      <c r="V540" s="35">
        <f t="shared" si="227"/>
        <v>0</v>
      </c>
      <c r="W540" s="35">
        <f t="shared" si="227"/>
        <v>0</v>
      </c>
      <c r="X540" s="35">
        <f t="shared" si="227"/>
        <v>0</v>
      </c>
      <c r="Y540" s="35">
        <f t="shared" si="227"/>
        <v>0</v>
      </c>
      <c r="Z540" s="35">
        <f t="shared" si="227"/>
        <v>0</v>
      </c>
      <c r="AA540" s="35">
        <f t="shared" si="227"/>
        <v>0</v>
      </c>
      <c r="AB540" s="35">
        <f t="shared" si="227"/>
        <v>0</v>
      </c>
      <c r="AC540" s="35">
        <f t="shared" si="227"/>
        <v>0</v>
      </c>
      <c r="AD540" s="35">
        <f t="shared" si="227"/>
        <v>0</v>
      </c>
      <c r="AE540" s="35">
        <f t="shared" si="227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8">+C542+C543</f>
        <v>0</v>
      </c>
      <c r="D541" s="21">
        <f t="shared" si="228"/>
        <v>0</v>
      </c>
      <c r="E541" s="21">
        <f t="shared" si="228"/>
        <v>0</v>
      </c>
      <c r="F541" s="21">
        <f t="shared" si="228"/>
        <v>0</v>
      </c>
      <c r="G541" s="21">
        <f t="shared" si="228"/>
        <v>0</v>
      </c>
      <c r="H541" s="21">
        <f t="shared" si="228"/>
        <v>0</v>
      </c>
      <c r="I541" s="21">
        <f t="shared" si="228"/>
        <v>0</v>
      </c>
      <c r="J541" s="21">
        <f t="shared" si="228"/>
        <v>0</v>
      </c>
      <c r="K541" s="21">
        <f t="shared" si="228"/>
        <v>0</v>
      </c>
      <c r="L541" s="21">
        <f t="shared" si="228"/>
        <v>0</v>
      </c>
      <c r="M541" s="21">
        <f t="shared" si="228"/>
        <v>0</v>
      </c>
      <c r="N541" s="21">
        <f t="shared" si="228"/>
        <v>0</v>
      </c>
      <c r="O541" s="21">
        <f t="shared" si="228"/>
        <v>0</v>
      </c>
      <c r="P541" s="21">
        <f t="shared" si="228"/>
        <v>0</v>
      </c>
      <c r="Q541" s="21">
        <f t="shared" si="228"/>
        <v>0</v>
      </c>
      <c r="R541" s="21">
        <f t="shared" si="228"/>
        <v>0</v>
      </c>
      <c r="S541" s="21">
        <f t="shared" si="228"/>
        <v>0</v>
      </c>
      <c r="T541" s="21">
        <f t="shared" si="228"/>
        <v>0</v>
      </c>
      <c r="U541" s="21">
        <f t="shared" si="228"/>
        <v>0</v>
      </c>
      <c r="V541" s="21">
        <f t="shared" si="228"/>
        <v>0</v>
      </c>
      <c r="W541" s="21">
        <f t="shared" si="228"/>
        <v>0</v>
      </c>
      <c r="X541" s="21">
        <f t="shared" si="228"/>
        <v>0</v>
      </c>
      <c r="Y541" s="21">
        <f t="shared" si="228"/>
        <v>0</v>
      </c>
      <c r="Z541" s="21">
        <f t="shared" si="228"/>
        <v>0</v>
      </c>
      <c r="AA541" s="21">
        <f t="shared" si="228"/>
        <v>0</v>
      </c>
      <c r="AB541" s="21">
        <f t="shared" si="228"/>
        <v>0</v>
      </c>
      <c r="AC541" s="21">
        <f t="shared" si="228"/>
        <v>0</v>
      </c>
      <c r="AD541" s="21">
        <f t="shared" si="228"/>
        <v>0</v>
      </c>
      <c r="AE541" s="21">
        <f t="shared" si="228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9">+C546+C547+C548</f>
        <v>8.7304141525675186E-2</v>
      </c>
      <c r="D545" s="21">
        <f t="shared" si="229"/>
        <v>6.03172300437314E-2</v>
      </c>
      <c r="E545" s="21">
        <f t="shared" si="229"/>
        <v>6.5003444947719341E-2</v>
      </c>
      <c r="F545" s="21">
        <f t="shared" si="229"/>
        <v>5.3242012322921917E-2</v>
      </c>
      <c r="G545" s="21">
        <f t="shared" si="229"/>
        <v>5.0330103697765173E-2</v>
      </c>
      <c r="H545" s="21">
        <f t="shared" si="229"/>
        <v>4.8112042497529553E-2</v>
      </c>
      <c r="I545" s="21">
        <f t="shared" si="229"/>
        <v>3.875125717110723E-2</v>
      </c>
      <c r="J545" s="21">
        <f t="shared" si="229"/>
        <v>6.0804050484580444E-2</v>
      </c>
      <c r="K545" s="21">
        <f t="shared" si="229"/>
        <v>4.9045140014772601E-2</v>
      </c>
      <c r="L545" s="21">
        <f t="shared" si="229"/>
        <v>4.5557064159617758E-2</v>
      </c>
      <c r="M545" s="21">
        <f t="shared" si="229"/>
        <v>4.1548093125171208E-2</v>
      </c>
      <c r="N545" s="21">
        <f t="shared" si="229"/>
        <v>4.9295464714878424E-2</v>
      </c>
      <c r="O545" s="21">
        <f t="shared" si="229"/>
        <v>5.0857618920524705E-2</v>
      </c>
      <c r="P545" s="21">
        <f t="shared" si="229"/>
        <v>5.0692450834115492E-2</v>
      </c>
      <c r="Q545" s="21">
        <f t="shared" si="229"/>
        <v>5.0079193289332573E-2</v>
      </c>
      <c r="R545" s="21">
        <f t="shared" si="229"/>
        <v>5.0610982240549565E-2</v>
      </c>
      <c r="S545" s="21">
        <f t="shared" si="229"/>
        <v>4.4766276102620933E-2</v>
      </c>
      <c r="T545" s="21">
        <f t="shared" si="229"/>
        <v>3.0967032285421411E-2</v>
      </c>
      <c r="U545" s="21">
        <f t="shared" si="229"/>
        <v>3.709020156002827E-2</v>
      </c>
      <c r="V545" s="21">
        <f t="shared" si="229"/>
        <v>3.541882462334052E-2</v>
      </c>
      <c r="W545" s="21">
        <f t="shared" si="229"/>
        <v>4.3167201471638404E-2</v>
      </c>
      <c r="X545" s="21">
        <f t="shared" si="229"/>
        <v>4.6080314622645696E-2</v>
      </c>
      <c r="Y545" s="21">
        <f t="shared" si="229"/>
        <v>2.84113077113822E-2</v>
      </c>
      <c r="Z545" s="21">
        <f t="shared" si="229"/>
        <v>5.2909115473769523E-2</v>
      </c>
      <c r="AA545" s="21">
        <f t="shared" si="229"/>
        <v>3.3606051837466538E-2</v>
      </c>
      <c r="AB545" s="21">
        <f t="shared" si="229"/>
        <v>3.7063750484326426E-2</v>
      </c>
      <c r="AC545" s="21">
        <f t="shared" si="229"/>
        <v>2.0705489420831412E-2</v>
      </c>
      <c r="AD545" s="21">
        <f t="shared" si="229"/>
        <v>1.0815662254062487E-3</v>
      </c>
      <c r="AE545" s="21">
        <f t="shared" si="229"/>
        <v>8.6327977499999983E-4</v>
      </c>
    </row>
    <row r="546" spans="1:31" x14ac:dyDescent="0.2">
      <c r="A546" s="9" t="s">
        <v>534</v>
      </c>
      <c r="B546" s="4" t="s">
        <v>798</v>
      </c>
      <c r="C546" s="36">
        <f t="shared" ref="C546:AE548" si="230">+C288</f>
        <v>8.5996038829675187E-2</v>
      </c>
      <c r="D546" s="36">
        <f t="shared" si="230"/>
        <v>5.90495823684314E-2</v>
      </c>
      <c r="E546" s="36">
        <f t="shared" si="230"/>
        <v>6.3775925814519338E-2</v>
      </c>
      <c r="F546" s="36">
        <f t="shared" si="230"/>
        <v>5.2054295253221916E-2</v>
      </c>
      <c r="G546" s="36">
        <f t="shared" si="230"/>
        <v>4.9181862212965173E-2</v>
      </c>
      <c r="H546" s="36">
        <f t="shared" si="230"/>
        <v>4.7002950119029552E-2</v>
      </c>
      <c r="I546" s="36">
        <f t="shared" si="230"/>
        <v>3.7645659108307229E-2</v>
      </c>
      <c r="J546" s="36">
        <f t="shared" si="230"/>
        <v>5.9648017666480445E-2</v>
      </c>
      <c r="K546" s="36">
        <f t="shared" si="230"/>
        <v>4.7839191408372603E-2</v>
      </c>
      <c r="L546" s="36">
        <f t="shared" si="230"/>
        <v>4.4306833274417756E-2</v>
      </c>
      <c r="M546" s="36">
        <f t="shared" si="230"/>
        <v>4.0258403673171211E-2</v>
      </c>
      <c r="N546" s="36">
        <f t="shared" si="230"/>
        <v>4.7978247943428427E-2</v>
      </c>
      <c r="O546" s="36">
        <f t="shared" si="230"/>
        <v>4.9536589029524708E-2</v>
      </c>
      <c r="P546" s="36">
        <f t="shared" si="230"/>
        <v>4.9393031637815492E-2</v>
      </c>
      <c r="Q546" s="36">
        <f t="shared" si="230"/>
        <v>4.8822709204132571E-2</v>
      </c>
      <c r="R546" s="36">
        <f t="shared" si="230"/>
        <v>4.9421257764049563E-2</v>
      </c>
      <c r="S546" s="36">
        <f t="shared" si="230"/>
        <v>4.3667135732420932E-2</v>
      </c>
      <c r="T546" s="36">
        <f t="shared" si="230"/>
        <v>2.9990745425221409E-2</v>
      </c>
      <c r="U546" s="36">
        <f t="shared" si="230"/>
        <v>3.626022670082827E-2</v>
      </c>
      <c r="V546" s="36">
        <f t="shared" si="230"/>
        <v>3.4760209840640523E-2</v>
      </c>
      <c r="W546" s="36">
        <f t="shared" si="230"/>
        <v>4.2704131923638401E-2</v>
      </c>
      <c r="X546" s="36">
        <f t="shared" si="230"/>
        <v>4.5601887231645696E-2</v>
      </c>
      <c r="Y546" s="36">
        <f t="shared" si="230"/>
        <v>2.7917360274882199E-2</v>
      </c>
      <c r="Z546" s="36">
        <f t="shared" si="230"/>
        <v>5.2410575215769521E-2</v>
      </c>
      <c r="AA546" s="36">
        <f t="shared" si="230"/>
        <v>3.310308096046654E-2</v>
      </c>
      <c r="AB546" s="36">
        <f t="shared" si="230"/>
        <v>3.6556381428826425E-2</v>
      </c>
      <c r="AC546" s="36">
        <f t="shared" si="230"/>
        <v>2.0194954925831413E-2</v>
      </c>
      <c r="AD546" s="36">
        <f t="shared" si="230"/>
        <v>3.946590904062489E-4</v>
      </c>
      <c r="AE546" s="36">
        <f t="shared" si="230"/>
        <v>0</v>
      </c>
    </row>
    <row r="547" spans="1:31" x14ac:dyDescent="0.2">
      <c r="A547" s="9" t="s">
        <v>535</v>
      </c>
      <c r="B547" s="4" t="s">
        <v>799</v>
      </c>
      <c r="C547" s="36">
        <f t="shared" si="230"/>
        <v>1.308102696E-3</v>
      </c>
      <c r="D547" s="36">
        <f t="shared" si="230"/>
        <v>1.2676476752999997E-3</v>
      </c>
      <c r="E547" s="36">
        <f t="shared" si="230"/>
        <v>1.2275191331999997E-3</v>
      </c>
      <c r="F547" s="36">
        <f t="shared" si="230"/>
        <v>1.1877170696999997E-3</v>
      </c>
      <c r="G547" s="36">
        <f t="shared" si="230"/>
        <v>1.1482414847999996E-3</v>
      </c>
      <c r="H547" s="36">
        <f t="shared" si="230"/>
        <v>1.1090923784999999E-3</v>
      </c>
      <c r="I547" s="36">
        <f t="shared" si="230"/>
        <v>1.1055980627999993E-3</v>
      </c>
      <c r="J547" s="36">
        <f t="shared" si="230"/>
        <v>1.156032818099999E-3</v>
      </c>
      <c r="K547" s="36">
        <f t="shared" si="230"/>
        <v>1.2059486063999995E-3</v>
      </c>
      <c r="L547" s="36">
        <f t="shared" si="230"/>
        <v>1.2502308851999994E-3</v>
      </c>
      <c r="M547" s="36">
        <f t="shared" si="230"/>
        <v>1.2896894519999998E-3</v>
      </c>
      <c r="N547" s="36">
        <f t="shared" si="230"/>
        <v>1.3172167714499995E-3</v>
      </c>
      <c r="O547" s="36">
        <f t="shared" si="230"/>
        <v>1.3210298910000002E-3</v>
      </c>
      <c r="P547" s="36">
        <f t="shared" si="230"/>
        <v>1.2994191962999999E-3</v>
      </c>
      <c r="Q547" s="36">
        <f t="shared" si="230"/>
        <v>1.2564840852E-3</v>
      </c>
      <c r="R547" s="36">
        <f t="shared" si="230"/>
        <v>1.1897244764999999E-3</v>
      </c>
      <c r="S547" s="36">
        <f t="shared" si="230"/>
        <v>1.0991403702E-3</v>
      </c>
      <c r="T547" s="36">
        <f t="shared" si="230"/>
        <v>9.7628686020000003E-4</v>
      </c>
      <c r="U547" s="36">
        <f t="shared" si="230"/>
        <v>8.2997485919999992E-4</v>
      </c>
      <c r="V547" s="36">
        <f t="shared" si="230"/>
        <v>6.5861478270000005E-4</v>
      </c>
      <c r="W547" s="36">
        <f t="shared" si="230"/>
        <v>4.6306954800000001E-4</v>
      </c>
      <c r="X547" s="36">
        <f t="shared" si="230"/>
        <v>4.7842739099999997E-4</v>
      </c>
      <c r="Y547" s="36">
        <f t="shared" si="230"/>
        <v>4.939474365000001E-4</v>
      </c>
      <c r="Z547" s="36">
        <f t="shared" si="230"/>
        <v>4.9854025800000006E-4</v>
      </c>
      <c r="AA547" s="36">
        <f t="shared" si="230"/>
        <v>5.0297087700000001E-4</v>
      </c>
      <c r="AB547" s="36">
        <f t="shared" si="230"/>
        <v>5.0736905550000002E-4</v>
      </c>
      <c r="AC547" s="36">
        <f t="shared" si="230"/>
        <v>5.1053449499999996E-4</v>
      </c>
      <c r="AD547" s="36">
        <f t="shared" si="230"/>
        <v>6.8690713499999995E-4</v>
      </c>
      <c r="AE547" s="36">
        <f t="shared" si="230"/>
        <v>8.6327977499999983E-4</v>
      </c>
    </row>
    <row r="548" spans="1:31" x14ac:dyDescent="0.2">
      <c r="A548" s="9" t="s">
        <v>536</v>
      </c>
      <c r="B548" s="4" t="s">
        <v>184</v>
      </c>
      <c r="C548" s="36">
        <f t="shared" si="230"/>
        <v>0</v>
      </c>
      <c r="D548" s="36">
        <f t="shared" si="230"/>
        <v>0</v>
      </c>
      <c r="E548" s="36">
        <f t="shared" si="230"/>
        <v>0</v>
      </c>
      <c r="F548" s="36">
        <f t="shared" si="230"/>
        <v>0</v>
      </c>
      <c r="G548" s="36">
        <f t="shared" si="230"/>
        <v>0</v>
      </c>
      <c r="H548" s="36">
        <f t="shared" si="230"/>
        <v>0</v>
      </c>
      <c r="I548" s="36">
        <f t="shared" si="230"/>
        <v>0</v>
      </c>
      <c r="J548" s="36">
        <f t="shared" si="230"/>
        <v>0</v>
      </c>
      <c r="K548" s="36">
        <f t="shared" si="230"/>
        <v>0</v>
      </c>
      <c r="L548" s="36">
        <f t="shared" si="230"/>
        <v>0</v>
      </c>
      <c r="M548" s="36">
        <f t="shared" si="230"/>
        <v>0</v>
      </c>
      <c r="N548" s="36">
        <f t="shared" si="230"/>
        <v>0</v>
      </c>
      <c r="O548" s="36">
        <f t="shared" si="230"/>
        <v>0</v>
      </c>
      <c r="P548" s="36">
        <f t="shared" si="230"/>
        <v>0</v>
      </c>
      <c r="Q548" s="36">
        <f t="shared" si="230"/>
        <v>0</v>
      </c>
      <c r="R548" s="36">
        <f t="shared" si="230"/>
        <v>0</v>
      </c>
      <c r="S548" s="36">
        <f t="shared" si="230"/>
        <v>0</v>
      </c>
      <c r="T548" s="36">
        <f t="shared" si="230"/>
        <v>0</v>
      </c>
      <c r="U548" s="36">
        <f t="shared" si="230"/>
        <v>0</v>
      </c>
      <c r="V548" s="36">
        <f t="shared" si="230"/>
        <v>0</v>
      </c>
      <c r="W548" s="36">
        <f t="shared" si="230"/>
        <v>0</v>
      </c>
      <c r="X548" s="36">
        <f t="shared" si="230"/>
        <v>0</v>
      </c>
      <c r="Y548" s="36">
        <f t="shared" si="230"/>
        <v>0</v>
      </c>
      <c r="Z548" s="36">
        <f t="shared" si="230"/>
        <v>0</v>
      </c>
      <c r="AA548" s="36">
        <f t="shared" si="230"/>
        <v>0</v>
      </c>
      <c r="AB548" s="36">
        <f t="shared" si="230"/>
        <v>0</v>
      </c>
      <c r="AC548" s="36">
        <f t="shared" si="230"/>
        <v>0</v>
      </c>
      <c r="AD548" s="36">
        <f t="shared" si="230"/>
        <v>0</v>
      </c>
      <c r="AE548" s="36">
        <f t="shared" si="230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31">+C550+C551</f>
        <v>0</v>
      </c>
      <c r="D549" s="21">
        <f t="shared" si="231"/>
        <v>0</v>
      </c>
      <c r="E549" s="21">
        <f t="shared" si="231"/>
        <v>0</v>
      </c>
      <c r="F549" s="21">
        <f t="shared" si="231"/>
        <v>0</v>
      </c>
      <c r="G549" s="21">
        <f t="shared" si="231"/>
        <v>0</v>
      </c>
      <c r="H549" s="21">
        <f t="shared" si="231"/>
        <v>0</v>
      </c>
      <c r="I549" s="21">
        <f t="shared" si="231"/>
        <v>0</v>
      </c>
      <c r="J549" s="21">
        <f t="shared" si="231"/>
        <v>0</v>
      </c>
      <c r="K549" s="21">
        <f t="shared" si="231"/>
        <v>0</v>
      </c>
      <c r="L549" s="21">
        <f t="shared" si="231"/>
        <v>0</v>
      </c>
      <c r="M549" s="21">
        <f t="shared" si="231"/>
        <v>0</v>
      </c>
      <c r="N549" s="21">
        <f t="shared" si="231"/>
        <v>0</v>
      </c>
      <c r="O549" s="21">
        <f t="shared" si="231"/>
        <v>0</v>
      </c>
      <c r="P549" s="21">
        <f t="shared" si="231"/>
        <v>0</v>
      </c>
      <c r="Q549" s="21">
        <f t="shared" si="231"/>
        <v>0</v>
      </c>
      <c r="R549" s="21">
        <f t="shared" si="231"/>
        <v>0</v>
      </c>
      <c r="S549" s="21">
        <f t="shared" si="231"/>
        <v>0</v>
      </c>
      <c r="T549" s="21">
        <f t="shared" si="231"/>
        <v>0</v>
      </c>
      <c r="U549" s="21">
        <f t="shared" si="231"/>
        <v>0</v>
      </c>
      <c r="V549" s="21">
        <f t="shared" si="231"/>
        <v>0</v>
      </c>
      <c r="W549" s="21">
        <f t="shared" si="231"/>
        <v>0</v>
      </c>
      <c r="X549" s="21">
        <f t="shared" si="231"/>
        <v>0</v>
      </c>
      <c r="Y549" s="21">
        <f t="shared" si="231"/>
        <v>0</v>
      </c>
      <c r="Z549" s="21">
        <f t="shared" si="231"/>
        <v>0</v>
      </c>
      <c r="AA549" s="21">
        <f t="shared" si="231"/>
        <v>0</v>
      </c>
      <c r="AB549" s="21">
        <f t="shared" si="231"/>
        <v>0</v>
      </c>
      <c r="AC549" s="21">
        <f t="shared" si="231"/>
        <v>0</v>
      </c>
      <c r="AD549" s="21">
        <f t="shared" si="231"/>
        <v>0</v>
      </c>
      <c r="AE549" s="21">
        <f t="shared" si="231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2">+C296</f>
        <v>0</v>
      </c>
      <c r="D554" s="35">
        <f t="shared" si="232"/>
        <v>0</v>
      </c>
      <c r="E554" s="35">
        <f t="shared" si="232"/>
        <v>0</v>
      </c>
      <c r="F554" s="35">
        <f t="shared" si="232"/>
        <v>0</v>
      </c>
      <c r="G554" s="35">
        <f t="shared" si="232"/>
        <v>0</v>
      </c>
      <c r="H554" s="35">
        <f t="shared" si="232"/>
        <v>0</v>
      </c>
      <c r="I554" s="35">
        <f t="shared" si="232"/>
        <v>0</v>
      </c>
      <c r="J554" s="35">
        <f t="shared" si="232"/>
        <v>0</v>
      </c>
      <c r="K554" s="35">
        <f t="shared" si="232"/>
        <v>0</v>
      </c>
      <c r="L554" s="35">
        <f t="shared" si="232"/>
        <v>0</v>
      </c>
      <c r="M554" s="35">
        <f t="shared" si="232"/>
        <v>0</v>
      </c>
      <c r="N554" s="35">
        <f t="shared" si="232"/>
        <v>0</v>
      </c>
      <c r="O554" s="35">
        <f t="shared" si="232"/>
        <v>0</v>
      </c>
      <c r="P554" s="35">
        <f t="shared" si="232"/>
        <v>0</v>
      </c>
      <c r="Q554" s="35">
        <f t="shared" si="232"/>
        <v>0</v>
      </c>
      <c r="R554" s="35">
        <f t="shared" si="232"/>
        <v>0</v>
      </c>
      <c r="S554" s="35">
        <f t="shared" si="232"/>
        <v>0</v>
      </c>
      <c r="T554" s="35">
        <f t="shared" si="232"/>
        <v>0</v>
      </c>
      <c r="U554" s="35">
        <f t="shared" si="232"/>
        <v>0</v>
      </c>
      <c r="V554" s="35">
        <f t="shared" si="232"/>
        <v>0</v>
      </c>
      <c r="W554" s="35">
        <f t="shared" si="232"/>
        <v>0</v>
      </c>
      <c r="X554" s="35">
        <f t="shared" si="232"/>
        <v>0</v>
      </c>
      <c r="Y554" s="35">
        <f t="shared" si="232"/>
        <v>0</v>
      </c>
      <c r="Z554" s="35">
        <f t="shared" si="232"/>
        <v>0</v>
      </c>
      <c r="AA554" s="35">
        <f t="shared" si="232"/>
        <v>0</v>
      </c>
      <c r="AB554" s="35">
        <f t="shared" si="232"/>
        <v>0</v>
      </c>
      <c r="AC554" s="35">
        <f t="shared" si="232"/>
        <v>0</v>
      </c>
      <c r="AD554" s="35">
        <f t="shared" si="232"/>
        <v>0</v>
      </c>
      <c r="AE554" s="35">
        <f t="shared" si="232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3">+C556+C559+C562+C565+C568++C571+C574+C575</f>
        <v>0.34030256065168552</v>
      </c>
      <c r="D555" s="28">
        <f t="shared" si="233"/>
        <v>0.17562064111915768</v>
      </c>
      <c r="E555" s="28">
        <f t="shared" si="233"/>
        <v>0.1476455491139122</v>
      </c>
      <c r="F555" s="28">
        <f t="shared" si="233"/>
        <v>0.1568593559918787</v>
      </c>
      <c r="G555" s="28">
        <f t="shared" si="233"/>
        <v>0.26257419615155764</v>
      </c>
      <c r="H555" s="28">
        <f t="shared" si="233"/>
        <v>0.2210641559849687</v>
      </c>
      <c r="I555" s="28">
        <f t="shared" si="233"/>
        <v>6.4008993917453045</v>
      </c>
      <c r="J555" s="28">
        <f t="shared" si="233"/>
        <v>0.36723889818051747</v>
      </c>
      <c r="K555" s="28">
        <f t="shared" si="233"/>
        <v>22.737529986956957</v>
      </c>
      <c r="L555" s="28">
        <f t="shared" si="233"/>
        <v>0.86538821574091873</v>
      </c>
      <c r="M555" s="28">
        <f t="shared" si="233"/>
        <v>5.3295300305072638E-2</v>
      </c>
      <c r="N555" s="28">
        <f t="shared" si="233"/>
        <v>2.3830247688018062E-2</v>
      </c>
      <c r="O555" s="28">
        <f t="shared" si="233"/>
        <v>1.7292076727998971</v>
      </c>
      <c r="P555" s="28">
        <f t="shared" si="233"/>
        <v>2.950381297201745E-2</v>
      </c>
      <c r="Q555" s="28">
        <f t="shared" si="233"/>
        <v>7.1610154389187525E-2</v>
      </c>
      <c r="R555" s="28">
        <f t="shared" si="233"/>
        <v>4.2066179081002339E-2</v>
      </c>
      <c r="S555" s="28">
        <f t="shared" si="233"/>
        <v>0.15145985499021633</v>
      </c>
      <c r="T555" s="28">
        <f t="shared" si="233"/>
        <v>5.1571560376418302E-2</v>
      </c>
      <c r="U555" s="28">
        <f t="shared" si="233"/>
        <v>6.1419643561779846</v>
      </c>
      <c r="V555" s="28">
        <f t="shared" si="233"/>
        <v>0.46482985030856055</v>
      </c>
      <c r="W555" s="28">
        <f t="shared" si="233"/>
        <v>4.2394748065647482E-3</v>
      </c>
      <c r="X555" s="28">
        <f t="shared" si="233"/>
        <v>1.6330467617522021E-2</v>
      </c>
      <c r="Y555" s="28">
        <f t="shared" si="233"/>
        <v>0.21169340670909084</v>
      </c>
      <c r="Z555" s="28">
        <f t="shared" si="233"/>
        <v>0.23841682289224897</v>
      </c>
      <c r="AA555" s="28">
        <f t="shared" si="233"/>
        <v>1.1221921408389439</v>
      </c>
      <c r="AB555" s="28">
        <f t="shared" si="233"/>
        <v>1.6667144324754553</v>
      </c>
      <c r="AC555" s="28">
        <f t="shared" si="233"/>
        <v>0.77378166563872308</v>
      </c>
      <c r="AD555" s="28">
        <f t="shared" si="233"/>
        <v>1.9350483370700965E-2</v>
      </c>
      <c r="AE555" s="28">
        <f t="shared" si="233"/>
        <v>0.12091237746144549</v>
      </c>
    </row>
    <row r="556" spans="1:31" x14ac:dyDescent="0.2">
      <c r="A556" s="9" t="s">
        <v>549</v>
      </c>
      <c r="B556" s="4" t="s">
        <v>550</v>
      </c>
      <c r="C556" s="21">
        <f t="shared" ref="C556:AE556" si="234">+C557+C558</f>
        <v>0.3376213154445955</v>
      </c>
      <c r="D556" s="21">
        <f t="shared" si="234"/>
        <v>0.17461575862868936</v>
      </c>
      <c r="E556" s="21">
        <f t="shared" si="234"/>
        <v>0.14689964337973496</v>
      </c>
      <c r="F556" s="21">
        <f t="shared" si="234"/>
        <v>0.15620872914414938</v>
      </c>
      <c r="G556" s="21">
        <f t="shared" si="234"/>
        <v>0.25987588679451856</v>
      </c>
      <c r="H556" s="21">
        <f t="shared" si="234"/>
        <v>0.22029195017237124</v>
      </c>
      <c r="I556" s="21">
        <f t="shared" si="234"/>
        <v>6.3819796864604754</v>
      </c>
      <c r="J556" s="21">
        <f t="shared" si="234"/>
        <v>0.36629827578675356</v>
      </c>
      <c r="K556" s="21">
        <f t="shared" si="234"/>
        <v>22.386820406258845</v>
      </c>
      <c r="L556" s="21">
        <f t="shared" si="234"/>
        <v>0.85760829466189104</v>
      </c>
      <c r="M556" s="21">
        <f t="shared" si="234"/>
        <v>5.3009533213711692E-2</v>
      </c>
      <c r="N556" s="21">
        <f t="shared" si="234"/>
        <v>2.3458085911203637E-2</v>
      </c>
      <c r="O556" s="21">
        <f t="shared" si="234"/>
        <v>1.7222833794431407</v>
      </c>
      <c r="P556" s="21">
        <f t="shared" si="234"/>
        <v>2.8914671352017449E-2</v>
      </c>
      <c r="Q556" s="21">
        <f t="shared" si="234"/>
        <v>7.0740755685187534E-2</v>
      </c>
      <c r="R556" s="21">
        <f t="shared" si="234"/>
        <v>3.7424525689634315E-2</v>
      </c>
      <c r="S556" s="21">
        <f t="shared" si="234"/>
        <v>0.14956727217021631</v>
      </c>
      <c r="T556" s="21">
        <f t="shared" si="234"/>
        <v>4.8775698118418302E-2</v>
      </c>
      <c r="U556" s="21">
        <f t="shared" si="234"/>
        <v>2.8431691571525892</v>
      </c>
      <c r="V556" s="21">
        <f t="shared" si="234"/>
        <v>0.43512746964020743</v>
      </c>
      <c r="W556" s="21">
        <f t="shared" si="234"/>
        <v>4.150560026564748E-3</v>
      </c>
      <c r="X556" s="21">
        <f t="shared" si="234"/>
        <v>1.5358750469522019E-2</v>
      </c>
      <c r="Y556" s="21">
        <f t="shared" si="234"/>
        <v>0.20775671686739131</v>
      </c>
      <c r="Z556" s="21">
        <f t="shared" si="234"/>
        <v>0.23739376265224896</v>
      </c>
      <c r="AA556" s="21">
        <f t="shared" si="234"/>
        <v>1.1121845444529439</v>
      </c>
      <c r="AB556" s="21">
        <f t="shared" si="234"/>
        <v>1.6582359540408551</v>
      </c>
      <c r="AC556" s="21">
        <f t="shared" si="234"/>
        <v>0.76934191373752303</v>
      </c>
      <c r="AD556" s="21">
        <f t="shared" si="234"/>
        <v>1.9087747515500963E-2</v>
      </c>
      <c r="AE556" s="21">
        <f t="shared" si="234"/>
        <v>0.1198741070187655</v>
      </c>
    </row>
    <row r="557" spans="1:31" x14ac:dyDescent="0.2">
      <c r="A557" s="9" t="s">
        <v>551</v>
      </c>
      <c r="B557" s="4" t="s">
        <v>552</v>
      </c>
      <c r="C557" s="35">
        <f t="shared" ref="C557:AE557" si="235">+C299</f>
        <v>0.3376213154445955</v>
      </c>
      <c r="D557" s="35">
        <f t="shared" si="235"/>
        <v>0.17461575862868936</v>
      </c>
      <c r="E557" s="35">
        <f t="shared" si="235"/>
        <v>0.14689964337973496</v>
      </c>
      <c r="F557" s="35">
        <f t="shared" si="235"/>
        <v>0.15620872914414938</v>
      </c>
      <c r="G557" s="35">
        <f t="shared" si="235"/>
        <v>0.25987588679451856</v>
      </c>
      <c r="H557" s="35">
        <f t="shared" si="235"/>
        <v>0.22029195017237124</v>
      </c>
      <c r="I557" s="35">
        <f t="shared" si="235"/>
        <v>6.3819796864604754</v>
      </c>
      <c r="J557" s="35">
        <f t="shared" si="235"/>
        <v>0.36629827578675356</v>
      </c>
      <c r="K557" s="35">
        <f t="shared" si="235"/>
        <v>22.386820406258845</v>
      </c>
      <c r="L557" s="35">
        <f t="shared" si="235"/>
        <v>0.85760829466189104</v>
      </c>
      <c r="M557" s="35">
        <f t="shared" si="235"/>
        <v>5.3009533213711692E-2</v>
      </c>
      <c r="N557" s="35">
        <f t="shared" si="235"/>
        <v>2.3458085911203637E-2</v>
      </c>
      <c r="O557" s="35">
        <f t="shared" si="235"/>
        <v>1.7222833794431407</v>
      </c>
      <c r="P557" s="35">
        <f t="shared" si="235"/>
        <v>2.8914671352017449E-2</v>
      </c>
      <c r="Q557" s="35">
        <f t="shared" si="235"/>
        <v>7.0740755685187534E-2</v>
      </c>
      <c r="R557" s="35">
        <f t="shared" si="235"/>
        <v>3.7424525689634315E-2</v>
      </c>
      <c r="S557" s="35">
        <f t="shared" si="235"/>
        <v>0.14956727217021631</v>
      </c>
      <c r="T557" s="35">
        <f t="shared" si="235"/>
        <v>4.8775698118418302E-2</v>
      </c>
      <c r="U557" s="35">
        <f t="shared" si="235"/>
        <v>2.8431691571525892</v>
      </c>
      <c r="V557" s="35">
        <f t="shared" si="235"/>
        <v>0.43512746964020743</v>
      </c>
      <c r="W557" s="35">
        <f t="shared" si="235"/>
        <v>4.150560026564748E-3</v>
      </c>
      <c r="X557" s="35">
        <f t="shared" si="235"/>
        <v>1.5358750469522019E-2</v>
      </c>
      <c r="Y557" s="35">
        <f t="shared" si="235"/>
        <v>0.20775671686739131</v>
      </c>
      <c r="Z557" s="35">
        <f t="shared" si="235"/>
        <v>0.23739376265224896</v>
      </c>
      <c r="AA557" s="35">
        <f t="shared" si="235"/>
        <v>1.1121845444529439</v>
      </c>
      <c r="AB557" s="35">
        <f t="shared" si="235"/>
        <v>1.6582359540408551</v>
      </c>
      <c r="AC557" s="35">
        <f t="shared" si="235"/>
        <v>0.76934191373752303</v>
      </c>
      <c r="AD557" s="35">
        <f t="shared" si="235"/>
        <v>1.9087747515500963E-2</v>
      </c>
      <c r="AE557" s="35">
        <f t="shared" si="235"/>
        <v>0.1198741070187655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6">+C560+C561</f>
        <v>3.0322258308999671E-4</v>
      </c>
      <c r="D559" s="21">
        <f t="shared" si="236"/>
        <v>2.96850582468301E-4</v>
      </c>
      <c r="E559" s="21">
        <f t="shared" si="236"/>
        <v>1.8457640177236932E-5</v>
      </c>
      <c r="F559" s="21">
        <f t="shared" si="236"/>
        <v>4.0794911729307099E-5</v>
      </c>
      <c r="G559" s="21">
        <f t="shared" si="236"/>
        <v>2.3689264303905993E-4</v>
      </c>
      <c r="H559" s="21">
        <f t="shared" si="236"/>
        <v>2.3748046597464081E-5</v>
      </c>
      <c r="I559" s="21">
        <f t="shared" si="236"/>
        <v>2.9160720188292025E-3</v>
      </c>
      <c r="J559" s="21">
        <f t="shared" si="236"/>
        <v>4.7049347763886749E-5</v>
      </c>
      <c r="K559" s="21">
        <f t="shared" si="236"/>
        <v>1.8913790775247628E-3</v>
      </c>
      <c r="L559" s="21">
        <f t="shared" si="236"/>
        <v>7.5960831027492538E-4</v>
      </c>
      <c r="M559" s="21">
        <f t="shared" si="236"/>
        <v>4.4886159360949421E-5</v>
      </c>
      <c r="N559" s="21">
        <f t="shared" si="236"/>
        <v>8.7468052814422144E-5</v>
      </c>
      <c r="O559" s="21">
        <f t="shared" si="236"/>
        <v>3.1356826675621875E-4</v>
      </c>
      <c r="P559" s="21">
        <f t="shared" si="236"/>
        <v>3.4020000000000011E-6</v>
      </c>
      <c r="Q559" s="21">
        <f t="shared" si="236"/>
        <v>5.1030000000000004E-5</v>
      </c>
      <c r="R559" s="21">
        <f t="shared" si="236"/>
        <v>2.0922300000000005E-4</v>
      </c>
      <c r="S559" s="21">
        <f t="shared" si="236"/>
        <v>5.1030000000000018E-6</v>
      </c>
      <c r="T559" s="21">
        <f t="shared" si="236"/>
        <v>1.2587400000000002E-4</v>
      </c>
      <c r="U559" s="21">
        <f t="shared" si="236"/>
        <v>2.3131899000000001E-3</v>
      </c>
      <c r="V559" s="21">
        <f t="shared" si="236"/>
        <v>1.6159500000000003E-4</v>
      </c>
      <c r="W559" s="21">
        <f t="shared" si="236"/>
        <v>0</v>
      </c>
      <c r="X559" s="21">
        <f t="shared" si="236"/>
        <v>1.1906999999999998E-5</v>
      </c>
      <c r="Y559" s="21">
        <f t="shared" si="236"/>
        <v>0</v>
      </c>
      <c r="Z559" s="21">
        <f t="shared" si="236"/>
        <v>0</v>
      </c>
      <c r="AA559" s="21">
        <f t="shared" si="236"/>
        <v>1.161783E-3</v>
      </c>
      <c r="AB559" s="21">
        <f t="shared" si="236"/>
        <v>3.0958199999999998E-4</v>
      </c>
      <c r="AC559" s="21">
        <f t="shared" si="236"/>
        <v>1.7265149999999999E-4</v>
      </c>
      <c r="AD559" s="21">
        <f t="shared" si="236"/>
        <v>5.1030000000000004E-5</v>
      </c>
      <c r="AE559" s="21">
        <f t="shared" si="236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237">+C384</f>
        <v>3.0322258308999671E-4</v>
      </c>
      <c r="D560" s="35">
        <f t="shared" si="237"/>
        <v>2.96850582468301E-4</v>
      </c>
      <c r="E560" s="35">
        <f t="shared" si="237"/>
        <v>1.8457640177236932E-5</v>
      </c>
      <c r="F560" s="35">
        <f t="shared" si="237"/>
        <v>4.0794911729307099E-5</v>
      </c>
      <c r="G560" s="35">
        <f t="shared" si="237"/>
        <v>2.3689264303905993E-4</v>
      </c>
      <c r="H560" s="35">
        <f t="shared" si="237"/>
        <v>2.3748046597464081E-5</v>
      </c>
      <c r="I560" s="35">
        <f t="shared" si="237"/>
        <v>2.9160720188292025E-3</v>
      </c>
      <c r="J560" s="35">
        <f t="shared" si="237"/>
        <v>4.7049347763886749E-5</v>
      </c>
      <c r="K560" s="35">
        <f t="shared" si="237"/>
        <v>1.8913790775247628E-3</v>
      </c>
      <c r="L560" s="35">
        <f t="shared" si="237"/>
        <v>7.5960831027492538E-4</v>
      </c>
      <c r="M560" s="35">
        <f t="shared" si="237"/>
        <v>4.4886159360949421E-5</v>
      </c>
      <c r="N560" s="35">
        <f t="shared" si="237"/>
        <v>8.7468052814422144E-5</v>
      </c>
      <c r="O560" s="35">
        <f t="shared" si="237"/>
        <v>3.1356826675621875E-4</v>
      </c>
      <c r="P560" s="35">
        <f t="shared" si="237"/>
        <v>3.4020000000000011E-6</v>
      </c>
      <c r="Q560" s="35">
        <f t="shared" si="237"/>
        <v>5.1030000000000004E-5</v>
      </c>
      <c r="R560" s="35">
        <f t="shared" si="237"/>
        <v>2.0922300000000005E-4</v>
      </c>
      <c r="S560" s="35">
        <f t="shared" si="237"/>
        <v>5.1030000000000018E-6</v>
      </c>
      <c r="T560" s="35">
        <f t="shared" si="237"/>
        <v>1.2587400000000002E-4</v>
      </c>
      <c r="U560" s="35">
        <f t="shared" si="237"/>
        <v>2.3131899000000001E-3</v>
      </c>
      <c r="V560" s="35">
        <f t="shared" si="237"/>
        <v>1.6159500000000003E-4</v>
      </c>
      <c r="W560" s="35">
        <f t="shared" si="237"/>
        <v>0</v>
      </c>
      <c r="X560" s="35">
        <f t="shared" si="237"/>
        <v>1.1906999999999998E-5</v>
      </c>
      <c r="Y560" s="35">
        <f t="shared" si="237"/>
        <v>0</v>
      </c>
      <c r="Z560" s="35">
        <f t="shared" si="237"/>
        <v>0</v>
      </c>
      <c r="AA560" s="35">
        <f t="shared" si="237"/>
        <v>1.161783E-3</v>
      </c>
      <c r="AB560" s="35">
        <f t="shared" si="237"/>
        <v>3.0958199999999998E-4</v>
      </c>
      <c r="AC560" s="35">
        <f t="shared" si="237"/>
        <v>1.7265149999999999E-4</v>
      </c>
      <c r="AD560" s="35">
        <f t="shared" si="237"/>
        <v>5.1030000000000004E-5</v>
      </c>
      <c r="AE560" s="35">
        <f t="shared" si="237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8">+C563+C564</f>
        <v>2.3780226239999997E-3</v>
      </c>
      <c r="D562" s="21">
        <f t="shared" si="238"/>
        <v>7.0803190799999997E-4</v>
      </c>
      <c r="E562" s="21">
        <f t="shared" si="238"/>
        <v>7.2744809399999985E-4</v>
      </c>
      <c r="F562" s="21">
        <f t="shared" si="238"/>
        <v>6.0983193599999997E-4</v>
      </c>
      <c r="G562" s="21">
        <f t="shared" si="238"/>
        <v>2.4614167140000003E-3</v>
      </c>
      <c r="H562" s="21">
        <f t="shared" si="238"/>
        <v>7.4845776599999998E-4</v>
      </c>
      <c r="I562" s="21">
        <f t="shared" si="238"/>
        <v>1.6003633265999996E-2</v>
      </c>
      <c r="J562" s="21">
        <f t="shared" si="238"/>
        <v>8.9357304600000008E-4</v>
      </c>
      <c r="K562" s="21">
        <f t="shared" si="238"/>
        <v>0.34881820162058863</v>
      </c>
      <c r="L562" s="21">
        <f t="shared" si="238"/>
        <v>7.0203127687527818E-3</v>
      </c>
      <c r="M562" s="21">
        <f t="shared" si="238"/>
        <v>2.4088093199999997E-4</v>
      </c>
      <c r="N562" s="21">
        <f t="shared" si="238"/>
        <v>2.8469372399999991E-4</v>
      </c>
      <c r="O562" s="21">
        <f t="shared" si="238"/>
        <v>6.6107250899999992E-3</v>
      </c>
      <c r="P562" s="21">
        <f t="shared" si="238"/>
        <v>5.8573962000000007E-4</v>
      </c>
      <c r="Q562" s="21">
        <f t="shared" si="238"/>
        <v>8.183687040000002E-4</v>
      </c>
      <c r="R562" s="21">
        <f t="shared" si="238"/>
        <v>4.4324303913680233E-3</v>
      </c>
      <c r="S562" s="21">
        <f t="shared" si="238"/>
        <v>1.8874798199999996E-3</v>
      </c>
      <c r="T562" s="21">
        <f t="shared" si="238"/>
        <v>2.6699882579999997E-3</v>
      </c>
      <c r="U562" s="21">
        <f t="shared" si="238"/>
        <v>3.2964820091253952</v>
      </c>
      <c r="V562" s="21">
        <f t="shared" si="238"/>
        <v>2.9540785668353112E-2</v>
      </c>
      <c r="W562" s="21">
        <f t="shared" si="238"/>
        <v>8.8914779999999996E-5</v>
      </c>
      <c r="X562" s="21">
        <f t="shared" si="238"/>
        <v>9.5981014800000002E-4</v>
      </c>
      <c r="Y562" s="21">
        <f t="shared" si="238"/>
        <v>3.9366898416995314E-3</v>
      </c>
      <c r="Z562" s="21">
        <f t="shared" si="238"/>
        <v>1.02306024E-3</v>
      </c>
      <c r="AA562" s="21">
        <f t="shared" si="238"/>
        <v>8.8458133860000003E-3</v>
      </c>
      <c r="AB562" s="21">
        <f t="shared" si="238"/>
        <v>8.1688964345999985E-3</v>
      </c>
      <c r="AC562" s="21">
        <f t="shared" si="238"/>
        <v>4.2671004011999997E-3</v>
      </c>
      <c r="AD562" s="21">
        <f t="shared" si="238"/>
        <v>2.1170585520000008E-4</v>
      </c>
      <c r="AE562" s="21">
        <f t="shared" si="238"/>
        <v>1.0382704426800003E-3</v>
      </c>
    </row>
    <row r="563" spans="1:31" x14ac:dyDescent="0.2">
      <c r="A563" s="9" t="s">
        <v>679</v>
      </c>
      <c r="B563" s="4" t="s">
        <v>680</v>
      </c>
      <c r="C563" s="35">
        <f t="shared" ref="C563:AE563" si="239">+C392</f>
        <v>2.3780226239999997E-3</v>
      </c>
      <c r="D563" s="35">
        <f t="shared" si="239"/>
        <v>7.0803190799999997E-4</v>
      </c>
      <c r="E563" s="35">
        <f t="shared" si="239"/>
        <v>7.2744809399999985E-4</v>
      </c>
      <c r="F563" s="35">
        <f t="shared" si="239"/>
        <v>6.0983193599999997E-4</v>
      </c>
      <c r="G563" s="35">
        <f t="shared" si="239"/>
        <v>2.4614167140000003E-3</v>
      </c>
      <c r="H563" s="35">
        <f t="shared" si="239"/>
        <v>7.4845776599999998E-4</v>
      </c>
      <c r="I563" s="35">
        <f t="shared" si="239"/>
        <v>1.6003633265999996E-2</v>
      </c>
      <c r="J563" s="35">
        <f t="shared" si="239"/>
        <v>8.9357304600000008E-4</v>
      </c>
      <c r="K563" s="35">
        <f t="shared" si="239"/>
        <v>1.8820080648E-2</v>
      </c>
      <c r="L563" s="35">
        <f t="shared" si="239"/>
        <v>3.7767928319999999E-3</v>
      </c>
      <c r="M563" s="35">
        <f t="shared" si="239"/>
        <v>2.4088093199999997E-4</v>
      </c>
      <c r="N563" s="35">
        <f t="shared" si="239"/>
        <v>2.8469372399999991E-4</v>
      </c>
      <c r="O563" s="35">
        <f t="shared" si="239"/>
        <v>6.6107250899999992E-3</v>
      </c>
      <c r="P563" s="35">
        <f t="shared" si="239"/>
        <v>5.8573962000000007E-4</v>
      </c>
      <c r="Q563" s="35">
        <f t="shared" si="239"/>
        <v>8.183687040000002E-4</v>
      </c>
      <c r="R563" s="35">
        <f t="shared" si="239"/>
        <v>1.000134162E-3</v>
      </c>
      <c r="S563" s="35">
        <f t="shared" si="239"/>
        <v>1.8874798199999996E-3</v>
      </c>
      <c r="T563" s="35">
        <f t="shared" si="239"/>
        <v>2.6699882579999997E-3</v>
      </c>
      <c r="U563" s="35">
        <f t="shared" si="239"/>
        <v>1.3387696848000003E-2</v>
      </c>
      <c r="V563" s="35">
        <f t="shared" si="239"/>
        <v>3.3981293879999991E-3</v>
      </c>
      <c r="W563" s="35">
        <f t="shared" si="239"/>
        <v>8.8914779999999996E-5</v>
      </c>
      <c r="X563" s="35">
        <f t="shared" si="239"/>
        <v>9.5981014800000002E-4</v>
      </c>
      <c r="Y563" s="35">
        <f t="shared" si="239"/>
        <v>3.0741400259999998E-3</v>
      </c>
      <c r="Z563" s="35">
        <f t="shared" si="239"/>
        <v>1.02306024E-3</v>
      </c>
      <c r="AA563" s="35">
        <f t="shared" si="239"/>
        <v>8.8458133860000003E-3</v>
      </c>
      <c r="AB563" s="35">
        <f t="shared" si="239"/>
        <v>8.1688964345999985E-3</v>
      </c>
      <c r="AC563" s="35">
        <f t="shared" si="239"/>
        <v>4.2671004011999997E-3</v>
      </c>
      <c r="AD563" s="35">
        <f t="shared" si="239"/>
        <v>2.1170585520000008E-4</v>
      </c>
      <c r="AE563" s="35">
        <f t="shared" si="239"/>
        <v>1.0382704426800003E-3</v>
      </c>
    </row>
    <row r="564" spans="1:31" x14ac:dyDescent="0.2">
      <c r="A564" s="9" t="s">
        <v>681</v>
      </c>
      <c r="B564" s="4" t="s">
        <v>682</v>
      </c>
      <c r="C564" s="35">
        <f t="shared" ref="C564:AE564" si="240">+C393</f>
        <v>0</v>
      </c>
      <c r="D564" s="35">
        <f t="shared" si="240"/>
        <v>0</v>
      </c>
      <c r="E564" s="35">
        <f t="shared" si="240"/>
        <v>0</v>
      </c>
      <c r="F564" s="35">
        <f t="shared" si="240"/>
        <v>0</v>
      </c>
      <c r="G564" s="35">
        <f t="shared" si="240"/>
        <v>0</v>
      </c>
      <c r="H564" s="35">
        <f t="shared" si="240"/>
        <v>0</v>
      </c>
      <c r="I564" s="35">
        <f t="shared" si="240"/>
        <v>0</v>
      </c>
      <c r="J564" s="35">
        <f t="shared" si="240"/>
        <v>0</v>
      </c>
      <c r="K564" s="35">
        <f t="shared" si="240"/>
        <v>0.32999812097258863</v>
      </c>
      <c r="L564" s="35">
        <f t="shared" si="240"/>
        <v>3.2435199367527819E-3</v>
      </c>
      <c r="M564" s="35">
        <f t="shared" si="240"/>
        <v>0</v>
      </c>
      <c r="N564" s="35">
        <f t="shared" si="240"/>
        <v>0</v>
      </c>
      <c r="O564" s="35">
        <f t="shared" si="240"/>
        <v>0</v>
      </c>
      <c r="P564" s="35">
        <f t="shared" si="240"/>
        <v>0</v>
      </c>
      <c r="Q564" s="35">
        <f t="shared" si="240"/>
        <v>0</v>
      </c>
      <c r="R564" s="35">
        <f t="shared" si="240"/>
        <v>3.4322962293680233E-3</v>
      </c>
      <c r="S564" s="35">
        <f t="shared" si="240"/>
        <v>0</v>
      </c>
      <c r="T564" s="35">
        <f t="shared" si="240"/>
        <v>0</v>
      </c>
      <c r="U564" s="35">
        <f t="shared" si="240"/>
        <v>3.2830943122773952</v>
      </c>
      <c r="V564" s="35">
        <f t="shared" si="240"/>
        <v>2.6142656280353112E-2</v>
      </c>
      <c r="W564" s="35">
        <f t="shared" si="240"/>
        <v>0</v>
      </c>
      <c r="X564" s="35">
        <f t="shared" si="240"/>
        <v>0</v>
      </c>
      <c r="Y564" s="35">
        <f t="shared" si="240"/>
        <v>8.625498156995319E-4</v>
      </c>
      <c r="Z564" s="35">
        <f t="shared" si="240"/>
        <v>0</v>
      </c>
      <c r="AA564" s="35">
        <f t="shared" si="240"/>
        <v>0</v>
      </c>
      <c r="AB564" s="35">
        <f t="shared" si="240"/>
        <v>0</v>
      </c>
      <c r="AC564" s="35">
        <f t="shared" si="240"/>
        <v>0</v>
      </c>
      <c r="AD564" s="35">
        <f t="shared" si="240"/>
        <v>0</v>
      </c>
      <c r="AE564" s="35">
        <f t="shared" si="240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41">+C566+C567</f>
        <v>0</v>
      </c>
      <c r="D565" s="21">
        <f t="shared" si="241"/>
        <v>0</v>
      </c>
      <c r="E565" s="21">
        <f t="shared" si="241"/>
        <v>0</v>
      </c>
      <c r="F565" s="21">
        <f t="shared" si="241"/>
        <v>0</v>
      </c>
      <c r="G565" s="21">
        <f t="shared" si="241"/>
        <v>0</v>
      </c>
      <c r="H565" s="21">
        <f t="shared" si="241"/>
        <v>0</v>
      </c>
      <c r="I565" s="21">
        <f t="shared" si="241"/>
        <v>0</v>
      </c>
      <c r="J565" s="21">
        <f t="shared" si="241"/>
        <v>0</v>
      </c>
      <c r="K565" s="21">
        <f t="shared" si="241"/>
        <v>0</v>
      </c>
      <c r="L565" s="21">
        <f t="shared" si="241"/>
        <v>0</v>
      </c>
      <c r="M565" s="21">
        <f t="shared" si="241"/>
        <v>0</v>
      </c>
      <c r="N565" s="21">
        <f t="shared" si="241"/>
        <v>0</v>
      </c>
      <c r="O565" s="21">
        <f t="shared" si="241"/>
        <v>0</v>
      </c>
      <c r="P565" s="21">
        <f t="shared" si="241"/>
        <v>0</v>
      </c>
      <c r="Q565" s="21">
        <f t="shared" si="241"/>
        <v>0</v>
      </c>
      <c r="R565" s="21">
        <f t="shared" si="241"/>
        <v>0</v>
      </c>
      <c r="S565" s="21">
        <f t="shared" si="241"/>
        <v>0</v>
      </c>
      <c r="T565" s="21">
        <f t="shared" si="241"/>
        <v>0</v>
      </c>
      <c r="U565" s="21">
        <f t="shared" si="241"/>
        <v>0</v>
      </c>
      <c r="V565" s="21">
        <f t="shared" si="241"/>
        <v>0</v>
      </c>
      <c r="W565" s="21">
        <f t="shared" si="241"/>
        <v>0</v>
      </c>
      <c r="X565" s="21">
        <f t="shared" si="241"/>
        <v>0</v>
      </c>
      <c r="Y565" s="21">
        <f t="shared" si="241"/>
        <v>0</v>
      </c>
      <c r="Z565" s="21">
        <f t="shared" si="241"/>
        <v>0</v>
      </c>
      <c r="AA565" s="21">
        <f t="shared" si="241"/>
        <v>0</v>
      </c>
      <c r="AB565" s="21">
        <f t="shared" si="241"/>
        <v>0</v>
      </c>
      <c r="AC565" s="21">
        <f t="shared" si="241"/>
        <v>0</v>
      </c>
      <c r="AD565" s="21">
        <f t="shared" si="241"/>
        <v>0</v>
      </c>
      <c r="AE565" s="21">
        <f t="shared" si="24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2">+C569+C570</f>
        <v>0</v>
      </c>
      <c r="D568" s="21">
        <f t="shared" si="242"/>
        <v>0</v>
      </c>
      <c r="E568" s="21">
        <f t="shared" si="242"/>
        <v>0</v>
      </c>
      <c r="F568" s="21">
        <f t="shared" si="242"/>
        <v>0</v>
      </c>
      <c r="G568" s="21">
        <f t="shared" si="242"/>
        <v>0</v>
      </c>
      <c r="H568" s="21">
        <f t="shared" si="242"/>
        <v>0</v>
      </c>
      <c r="I568" s="21">
        <f t="shared" si="242"/>
        <v>0</v>
      </c>
      <c r="J568" s="21">
        <f t="shared" si="242"/>
        <v>0</v>
      </c>
      <c r="K568" s="21">
        <f t="shared" si="242"/>
        <v>0</v>
      </c>
      <c r="L568" s="21">
        <f t="shared" si="242"/>
        <v>0</v>
      </c>
      <c r="M568" s="21">
        <f t="shared" si="242"/>
        <v>0</v>
      </c>
      <c r="N568" s="21">
        <f t="shared" si="242"/>
        <v>0</v>
      </c>
      <c r="O568" s="21">
        <f t="shared" si="242"/>
        <v>0</v>
      </c>
      <c r="P568" s="21">
        <f t="shared" si="242"/>
        <v>0</v>
      </c>
      <c r="Q568" s="21">
        <f t="shared" si="242"/>
        <v>0</v>
      </c>
      <c r="R568" s="21">
        <f t="shared" si="242"/>
        <v>0</v>
      </c>
      <c r="S568" s="21">
        <f t="shared" si="242"/>
        <v>0</v>
      </c>
      <c r="T568" s="21">
        <f t="shared" si="242"/>
        <v>0</v>
      </c>
      <c r="U568" s="21">
        <f t="shared" si="242"/>
        <v>0</v>
      </c>
      <c r="V568" s="21">
        <f t="shared" si="242"/>
        <v>0</v>
      </c>
      <c r="W568" s="21">
        <f t="shared" si="242"/>
        <v>0</v>
      </c>
      <c r="X568" s="21">
        <f t="shared" si="242"/>
        <v>0</v>
      </c>
      <c r="Y568" s="21">
        <f t="shared" si="242"/>
        <v>0</v>
      </c>
      <c r="Z568" s="21">
        <f t="shared" si="242"/>
        <v>0</v>
      </c>
      <c r="AA568" s="21">
        <f t="shared" si="242"/>
        <v>0</v>
      </c>
      <c r="AB568" s="21">
        <f t="shared" si="242"/>
        <v>0</v>
      </c>
      <c r="AC568" s="21">
        <f t="shared" si="242"/>
        <v>0</v>
      </c>
      <c r="AD568" s="21">
        <f t="shared" si="242"/>
        <v>0</v>
      </c>
      <c r="AE568" s="21">
        <f t="shared" si="24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3">+C572+C573</f>
        <v>0</v>
      </c>
      <c r="D571" s="21">
        <f t="shared" si="243"/>
        <v>0</v>
      </c>
      <c r="E571" s="21">
        <f t="shared" si="243"/>
        <v>0</v>
      </c>
      <c r="F571" s="21">
        <f t="shared" si="243"/>
        <v>0</v>
      </c>
      <c r="G571" s="21">
        <f t="shared" si="243"/>
        <v>0</v>
      </c>
      <c r="H571" s="21">
        <f t="shared" si="243"/>
        <v>0</v>
      </c>
      <c r="I571" s="21">
        <f t="shared" si="243"/>
        <v>0</v>
      </c>
      <c r="J571" s="21">
        <f t="shared" si="243"/>
        <v>0</v>
      </c>
      <c r="K571" s="21">
        <f t="shared" si="243"/>
        <v>0</v>
      </c>
      <c r="L571" s="21">
        <f t="shared" si="243"/>
        <v>0</v>
      </c>
      <c r="M571" s="21">
        <f t="shared" si="243"/>
        <v>0</v>
      </c>
      <c r="N571" s="21">
        <f t="shared" si="243"/>
        <v>0</v>
      </c>
      <c r="O571" s="21">
        <f t="shared" si="243"/>
        <v>0</v>
      </c>
      <c r="P571" s="21">
        <f t="shared" si="243"/>
        <v>0</v>
      </c>
      <c r="Q571" s="21">
        <f t="shared" si="243"/>
        <v>0</v>
      </c>
      <c r="R571" s="21">
        <f t="shared" si="243"/>
        <v>0</v>
      </c>
      <c r="S571" s="21">
        <f t="shared" si="243"/>
        <v>0</v>
      </c>
      <c r="T571" s="21">
        <f t="shared" si="243"/>
        <v>0</v>
      </c>
      <c r="U571" s="21">
        <f t="shared" si="243"/>
        <v>0</v>
      </c>
      <c r="V571" s="21">
        <f t="shared" si="243"/>
        <v>0</v>
      </c>
      <c r="W571" s="21">
        <f t="shared" si="243"/>
        <v>0</v>
      </c>
      <c r="X571" s="21">
        <f t="shared" si="243"/>
        <v>0</v>
      </c>
      <c r="Y571" s="21">
        <f t="shared" si="243"/>
        <v>0</v>
      </c>
      <c r="Z571" s="21">
        <f t="shared" si="243"/>
        <v>0</v>
      </c>
      <c r="AA571" s="21">
        <f t="shared" si="243"/>
        <v>0</v>
      </c>
      <c r="AB571" s="21">
        <f t="shared" si="243"/>
        <v>0</v>
      </c>
      <c r="AC571" s="21">
        <f t="shared" si="243"/>
        <v>0</v>
      </c>
      <c r="AD571" s="21">
        <f t="shared" si="243"/>
        <v>0</v>
      </c>
      <c r="AE571" s="21">
        <f t="shared" si="243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4">+C416</f>
        <v>0</v>
      </c>
      <c r="D572" s="35">
        <f t="shared" si="244"/>
        <v>0</v>
      </c>
      <c r="E572" s="35">
        <f t="shared" si="244"/>
        <v>0</v>
      </c>
      <c r="F572" s="35">
        <f t="shared" si="244"/>
        <v>0</v>
      </c>
      <c r="G572" s="35">
        <f t="shared" si="244"/>
        <v>0</v>
      </c>
      <c r="H572" s="35">
        <f t="shared" si="244"/>
        <v>0</v>
      </c>
      <c r="I572" s="35">
        <f t="shared" si="244"/>
        <v>0</v>
      </c>
      <c r="J572" s="35">
        <f t="shared" si="244"/>
        <v>0</v>
      </c>
      <c r="K572" s="35">
        <f t="shared" si="244"/>
        <v>0</v>
      </c>
      <c r="L572" s="35">
        <f t="shared" si="244"/>
        <v>0</v>
      </c>
      <c r="M572" s="35">
        <f t="shared" si="244"/>
        <v>0</v>
      </c>
      <c r="N572" s="35">
        <f t="shared" si="244"/>
        <v>0</v>
      </c>
      <c r="O572" s="35">
        <f t="shared" si="244"/>
        <v>0</v>
      </c>
      <c r="P572" s="35">
        <f t="shared" si="244"/>
        <v>0</v>
      </c>
      <c r="Q572" s="35">
        <f t="shared" si="244"/>
        <v>0</v>
      </c>
      <c r="R572" s="35">
        <f t="shared" si="244"/>
        <v>0</v>
      </c>
      <c r="S572" s="35">
        <f t="shared" si="244"/>
        <v>0</v>
      </c>
      <c r="T572" s="35">
        <f t="shared" si="244"/>
        <v>0</v>
      </c>
      <c r="U572" s="35">
        <f t="shared" si="244"/>
        <v>0</v>
      </c>
      <c r="V572" s="35">
        <f t="shared" si="244"/>
        <v>0</v>
      </c>
      <c r="W572" s="35">
        <f t="shared" si="244"/>
        <v>0</v>
      </c>
      <c r="X572" s="35">
        <f t="shared" si="244"/>
        <v>0</v>
      </c>
      <c r="Y572" s="35">
        <f t="shared" si="244"/>
        <v>0</v>
      </c>
      <c r="Z572" s="35">
        <f t="shared" si="244"/>
        <v>0</v>
      </c>
      <c r="AA572" s="35">
        <f t="shared" si="244"/>
        <v>0</v>
      </c>
      <c r="AB572" s="35">
        <f t="shared" si="244"/>
        <v>0</v>
      </c>
      <c r="AC572" s="35">
        <f t="shared" si="244"/>
        <v>0</v>
      </c>
      <c r="AD572" s="35">
        <f t="shared" si="244"/>
        <v>0</v>
      </c>
      <c r="AE572" s="35">
        <f t="shared" si="244"/>
        <v>0</v>
      </c>
    </row>
    <row r="573" spans="1:31" x14ac:dyDescent="0.2">
      <c r="A573" s="9" t="s">
        <v>711</v>
      </c>
      <c r="B573" s="4" t="s">
        <v>712</v>
      </c>
      <c r="C573" s="35">
        <f t="shared" si="244"/>
        <v>0</v>
      </c>
      <c r="D573" s="35">
        <f t="shared" si="244"/>
        <v>0</v>
      </c>
      <c r="E573" s="35">
        <f t="shared" si="244"/>
        <v>0</v>
      </c>
      <c r="F573" s="35">
        <f t="shared" si="244"/>
        <v>0</v>
      </c>
      <c r="G573" s="35">
        <f t="shared" si="244"/>
        <v>0</v>
      </c>
      <c r="H573" s="35">
        <f t="shared" si="244"/>
        <v>0</v>
      </c>
      <c r="I573" s="35">
        <f t="shared" si="244"/>
        <v>0</v>
      </c>
      <c r="J573" s="35">
        <f t="shared" si="244"/>
        <v>0</v>
      </c>
      <c r="K573" s="35">
        <f t="shared" si="244"/>
        <v>0</v>
      </c>
      <c r="L573" s="35">
        <f t="shared" si="244"/>
        <v>0</v>
      </c>
      <c r="M573" s="35">
        <f t="shared" si="244"/>
        <v>0</v>
      </c>
      <c r="N573" s="35">
        <f t="shared" si="244"/>
        <v>0</v>
      </c>
      <c r="O573" s="35">
        <f t="shared" si="244"/>
        <v>0</v>
      </c>
      <c r="P573" s="35">
        <f t="shared" si="244"/>
        <v>0</v>
      </c>
      <c r="Q573" s="35">
        <f t="shared" si="244"/>
        <v>0</v>
      </c>
      <c r="R573" s="35">
        <f t="shared" si="244"/>
        <v>0</v>
      </c>
      <c r="S573" s="35">
        <f t="shared" si="244"/>
        <v>0</v>
      </c>
      <c r="T573" s="35">
        <f t="shared" si="244"/>
        <v>0</v>
      </c>
      <c r="U573" s="35">
        <f t="shared" si="244"/>
        <v>0</v>
      </c>
      <c r="V573" s="35">
        <f t="shared" si="244"/>
        <v>0</v>
      </c>
      <c r="W573" s="35">
        <f t="shared" si="244"/>
        <v>0</v>
      </c>
      <c r="X573" s="35">
        <f t="shared" si="244"/>
        <v>0</v>
      </c>
      <c r="Y573" s="35">
        <f t="shared" si="244"/>
        <v>0</v>
      </c>
      <c r="Z573" s="35">
        <f t="shared" si="244"/>
        <v>0</v>
      </c>
      <c r="AA573" s="35">
        <f t="shared" si="244"/>
        <v>0</v>
      </c>
      <c r="AB573" s="35">
        <f t="shared" si="244"/>
        <v>0</v>
      </c>
      <c r="AC573" s="35">
        <f t="shared" si="244"/>
        <v>0</v>
      </c>
      <c r="AD573" s="35">
        <f t="shared" si="244"/>
        <v>0</v>
      </c>
      <c r="AE573" s="35">
        <f t="shared" si="24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5">+C577+C578+C579+C580+C581</f>
        <v>2.5163732043940734</v>
      </c>
      <c r="D576" s="28">
        <f t="shared" si="245"/>
        <v>2.4627892904905595</v>
      </c>
      <c r="E576" s="28">
        <f t="shared" si="245"/>
        <v>2.5415612529344362</v>
      </c>
      <c r="F576" s="28">
        <f t="shared" si="245"/>
        <v>2.6210097792293618</v>
      </c>
      <c r="G576" s="28">
        <f t="shared" si="245"/>
        <v>2.7108096115883979</v>
      </c>
      <c r="H576" s="28">
        <f t="shared" si="245"/>
        <v>3.1110624600293555</v>
      </c>
      <c r="I576" s="28">
        <f t="shared" si="245"/>
        <v>3.4575750652682853</v>
      </c>
      <c r="J576" s="28">
        <f t="shared" si="245"/>
        <v>3.612159230687471</v>
      </c>
      <c r="K576" s="28">
        <f t="shared" si="245"/>
        <v>3.6445914225234333</v>
      </c>
      <c r="L576" s="28">
        <f t="shared" si="245"/>
        <v>3.620872202823767</v>
      </c>
      <c r="M576" s="28">
        <f t="shared" si="245"/>
        <v>3.944802963883979</v>
      </c>
      <c r="N576" s="28">
        <f t="shared" si="245"/>
        <v>3.9031918868113693</v>
      </c>
      <c r="O576" s="28">
        <f t="shared" si="245"/>
        <v>3.7561390178844531</v>
      </c>
      <c r="P576" s="28">
        <f t="shared" si="245"/>
        <v>4.0496645325832077</v>
      </c>
      <c r="Q576" s="28">
        <f t="shared" si="245"/>
        <v>5.573397436490243</v>
      </c>
      <c r="R576" s="28">
        <f t="shared" si="245"/>
        <v>5.4193807469935074</v>
      </c>
      <c r="S576" s="28">
        <f t="shared" si="245"/>
        <v>6.7105525186864803</v>
      </c>
      <c r="T576" s="28">
        <f t="shared" si="245"/>
        <v>6.7895543630244379</v>
      </c>
      <c r="U576" s="28">
        <f t="shared" si="245"/>
        <v>6.175766975681217</v>
      </c>
      <c r="V576" s="28">
        <f t="shared" si="245"/>
        <v>5.663091779274577</v>
      </c>
      <c r="W576" s="28">
        <f t="shared" si="245"/>
        <v>6.6843032757838916</v>
      </c>
      <c r="X576" s="28">
        <f t="shared" si="245"/>
        <v>7.5735158529423696</v>
      </c>
      <c r="Y576" s="28">
        <f t="shared" si="245"/>
        <v>7.7964220458901412</v>
      </c>
      <c r="Z576" s="28">
        <f t="shared" si="245"/>
        <v>8.6004576888718596</v>
      </c>
      <c r="AA576" s="28">
        <f t="shared" si="245"/>
        <v>10.422532714358219</v>
      </c>
      <c r="AB576" s="28">
        <f t="shared" si="245"/>
        <v>11.625608655865232</v>
      </c>
      <c r="AC576" s="28">
        <f t="shared" si="245"/>
        <v>8.3013649409985639</v>
      </c>
      <c r="AD576" s="28">
        <f t="shared" si="245"/>
        <v>7.6428708612502909</v>
      </c>
      <c r="AE576" s="28">
        <f t="shared" si="245"/>
        <v>7.6823551008622681</v>
      </c>
    </row>
    <row r="577" spans="1:31" x14ac:dyDescent="0.2">
      <c r="A577" s="9" t="s">
        <v>723</v>
      </c>
      <c r="B577" s="4" t="s">
        <v>724</v>
      </c>
      <c r="C577" s="35">
        <f t="shared" ref="C577:AE577" si="246">+C426</f>
        <v>0.8578257653218534</v>
      </c>
      <c r="D577" s="35">
        <f t="shared" si="246"/>
        <v>0.88234465300418574</v>
      </c>
      <c r="E577" s="35">
        <f t="shared" si="246"/>
        <v>0.99528915169834309</v>
      </c>
      <c r="F577" s="35">
        <f t="shared" si="246"/>
        <v>1.1277344151919779</v>
      </c>
      <c r="G577" s="35">
        <f t="shared" si="246"/>
        <v>1.2450331071156486</v>
      </c>
      <c r="H577" s="35">
        <f t="shared" si="246"/>
        <v>1.3617191656538132</v>
      </c>
      <c r="I577" s="35">
        <f t="shared" si="246"/>
        <v>1.4953746929662022</v>
      </c>
      <c r="J577" s="35">
        <f t="shared" si="246"/>
        <v>1.6233074729256898</v>
      </c>
      <c r="K577" s="35">
        <f t="shared" si="246"/>
        <v>1.7560443338217713</v>
      </c>
      <c r="L577" s="35">
        <f t="shared" si="246"/>
        <v>1.881185078583981</v>
      </c>
      <c r="M577" s="35">
        <f t="shared" si="246"/>
        <v>1.982584933115237</v>
      </c>
      <c r="N577" s="35">
        <f t="shared" si="246"/>
        <v>2.0793561157662901</v>
      </c>
      <c r="O577" s="35">
        <f t="shared" si="246"/>
        <v>2.140001455954522</v>
      </c>
      <c r="P577" s="35">
        <f t="shared" si="246"/>
        <v>2.2504458930026328</v>
      </c>
      <c r="Q577" s="35">
        <f t="shared" si="246"/>
        <v>2.2931082045500055</v>
      </c>
      <c r="R577" s="35">
        <f t="shared" si="246"/>
        <v>2.4711770924618746</v>
      </c>
      <c r="S577" s="35">
        <f t="shared" si="246"/>
        <v>2.6478744544071029</v>
      </c>
      <c r="T577" s="35">
        <f t="shared" si="246"/>
        <v>2.8265136963603776</v>
      </c>
      <c r="U577" s="35">
        <f t="shared" si="246"/>
        <v>3.0370339555021646</v>
      </c>
      <c r="V577" s="35">
        <f t="shared" si="246"/>
        <v>3.364687740917979</v>
      </c>
      <c r="W577" s="35">
        <f t="shared" si="246"/>
        <v>3.6543200654894785</v>
      </c>
      <c r="X577" s="35">
        <f t="shared" si="246"/>
        <v>4.4252584341036307</v>
      </c>
      <c r="Y577" s="35">
        <f t="shared" si="246"/>
        <v>5.2074410779924705</v>
      </c>
      <c r="Z577" s="35">
        <f t="shared" si="246"/>
        <v>6.1104860803501495</v>
      </c>
      <c r="AA577" s="35">
        <f t="shared" si="246"/>
        <v>6.9199347784408456</v>
      </c>
      <c r="AB577" s="35">
        <f t="shared" si="246"/>
        <v>7.6170803773815274</v>
      </c>
      <c r="AC577" s="35">
        <f t="shared" si="246"/>
        <v>3.9924700795276746</v>
      </c>
      <c r="AD577" s="35">
        <f t="shared" si="246"/>
        <v>3.9734806156117477</v>
      </c>
      <c r="AE577" s="35">
        <f t="shared" si="246"/>
        <v>3.7797216098957249</v>
      </c>
    </row>
    <row r="578" spans="1:31" x14ac:dyDescent="0.2">
      <c r="A578" s="9" t="s">
        <v>728</v>
      </c>
      <c r="B578" s="4" t="s">
        <v>729</v>
      </c>
      <c r="C578" s="35">
        <f t="shared" ref="C578:AE579" si="247">+C430</f>
        <v>0</v>
      </c>
      <c r="D578" s="35">
        <f t="shared" si="247"/>
        <v>0</v>
      </c>
      <c r="E578" s="35">
        <f t="shared" si="247"/>
        <v>0</v>
      </c>
      <c r="F578" s="35">
        <f t="shared" si="247"/>
        <v>0</v>
      </c>
      <c r="G578" s="35">
        <f t="shared" si="247"/>
        <v>0</v>
      </c>
      <c r="H578" s="35">
        <f t="shared" si="247"/>
        <v>0</v>
      </c>
      <c r="I578" s="35">
        <f t="shared" si="247"/>
        <v>0</v>
      </c>
      <c r="J578" s="35">
        <f t="shared" si="247"/>
        <v>0</v>
      </c>
      <c r="K578" s="35">
        <f t="shared" si="247"/>
        <v>0</v>
      </c>
      <c r="L578" s="35">
        <f t="shared" si="247"/>
        <v>0</v>
      </c>
      <c r="M578" s="35">
        <f t="shared" si="247"/>
        <v>0</v>
      </c>
      <c r="N578" s="35">
        <f t="shared" si="247"/>
        <v>0</v>
      </c>
      <c r="O578" s="35">
        <f t="shared" si="247"/>
        <v>0</v>
      </c>
      <c r="P578" s="35">
        <f t="shared" si="247"/>
        <v>0</v>
      </c>
      <c r="Q578" s="35">
        <f t="shared" si="247"/>
        <v>0</v>
      </c>
      <c r="R578" s="35">
        <f t="shared" si="247"/>
        <v>0</v>
      </c>
      <c r="S578" s="35">
        <f t="shared" si="247"/>
        <v>0</v>
      </c>
      <c r="T578" s="35">
        <f t="shared" si="247"/>
        <v>0</v>
      </c>
      <c r="U578" s="35">
        <f t="shared" si="247"/>
        <v>0</v>
      </c>
      <c r="V578" s="35">
        <f t="shared" si="247"/>
        <v>0</v>
      </c>
      <c r="W578" s="35">
        <f t="shared" si="247"/>
        <v>0</v>
      </c>
      <c r="X578" s="35">
        <f t="shared" si="247"/>
        <v>0</v>
      </c>
      <c r="Y578" s="35">
        <f t="shared" si="247"/>
        <v>0</v>
      </c>
      <c r="Z578" s="35">
        <f t="shared" si="247"/>
        <v>0</v>
      </c>
      <c r="AA578" s="35">
        <f t="shared" si="247"/>
        <v>0</v>
      </c>
      <c r="AB578" s="35">
        <f t="shared" si="247"/>
        <v>0</v>
      </c>
      <c r="AC578" s="35">
        <f t="shared" si="247"/>
        <v>0</v>
      </c>
      <c r="AD578" s="35">
        <f t="shared" si="247"/>
        <v>0</v>
      </c>
      <c r="AE578" s="35">
        <f t="shared" si="247"/>
        <v>0</v>
      </c>
    </row>
    <row r="579" spans="1:31" x14ac:dyDescent="0.2">
      <c r="A579" s="9" t="s">
        <v>730</v>
      </c>
      <c r="B579" s="4" t="s">
        <v>731</v>
      </c>
      <c r="C579" s="35">
        <f t="shared" si="247"/>
        <v>9.2723079907036807E-2</v>
      </c>
      <c r="D579" s="35">
        <f t="shared" si="247"/>
        <v>9.45432453292534E-2</v>
      </c>
      <c r="E579" s="35">
        <f t="shared" si="247"/>
        <v>0.10085675216548551</v>
      </c>
      <c r="F579" s="35">
        <f t="shared" si="247"/>
        <v>0.10195185150651442</v>
      </c>
      <c r="G579" s="35">
        <f t="shared" si="247"/>
        <v>0.10243551639288175</v>
      </c>
      <c r="H579" s="35">
        <f t="shared" si="247"/>
        <v>0.10454991421151069</v>
      </c>
      <c r="I579" s="35">
        <f t="shared" si="247"/>
        <v>0.10675540112732633</v>
      </c>
      <c r="J579" s="35">
        <f t="shared" si="247"/>
        <v>0.10926638790465769</v>
      </c>
      <c r="K579" s="35">
        <f t="shared" si="247"/>
        <v>0.11039285230762684</v>
      </c>
      <c r="L579" s="35">
        <f t="shared" si="247"/>
        <v>0.10927207548569605</v>
      </c>
      <c r="M579" s="35">
        <f t="shared" si="247"/>
        <v>0.11079070944025558</v>
      </c>
      <c r="N579" s="35">
        <f t="shared" si="247"/>
        <v>0.11130658525636983</v>
      </c>
      <c r="O579" s="35">
        <f t="shared" si="247"/>
        <v>0.13805798842233097</v>
      </c>
      <c r="P579" s="35">
        <f t="shared" si="247"/>
        <v>0.15407031770154631</v>
      </c>
      <c r="Q579" s="35">
        <f t="shared" si="247"/>
        <v>0.15646155910781859</v>
      </c>
      <c r="R579" s="35">
        <f t="shared" si="247"/>
        <v>0.149371884758524</v>
      </c>
      <c r="S579" s="35">
        <f t="shared" si="247"/>
        <v>0.15227633767865156</v>
      </c>
      <c r="T579" s="35">
        <f t="shared" si="247"/>
        <v>0.15586299296241191</v>
      </c>
      <c r="U579" s="35">
        <f t="shared" si="247"/>
        <v>0.16751955970649557</v>
      </c>
      <c r="V579" s="35">
        <f t="shared" si="247"/>
        <v>0.17244449983597696</v>
      </c>
      <c r="W579" s="35">
        <f t="shared" si="247"/>
        <v>0.17494869924268633</v>
      </c>
      <c r="X579" s="35">
        <f t="shared" si="247"/>
        <v>0.18955338829379914</v>
      </c>
      <c r="Y579" s="35">
        <f t="shared" si="247"/>
        <v>0.20248060181157246</v>
      </c>
      <c r="Z579" s="35">
        <f t="shared" si="247"/>
        <v>0.20803068626380672</v>
      </c>
      <c r="AA579" s="35">
        <f t="shared" si="247"/>
        <v>0.20334501400672048</v>
      </c>
      <c r="AB579" s="35">
        <f t="shared" si="247"/>
        <v>0.20900673570886344</v>
      </c>
      <c r="AC579" s="35">
        <f t="shared" si="247"/>
        <v>0.20332888465250079</v>
      </c>
      <c r="AD579" s="35">
        <f t="shared" si="247"/>
        <v>0.21091579253142634</v>
      </c>
      <c r="AE579" s="35">
        <f t="shared" si="247"/>
        <v>0.23035384216209806</v>
      </c>
    </row>
    <row r="580" spans="1:31" x14ac:dyDescent="0.2">
      <c r="A580" s="9" t="s">
        <v>736</v>
      </c>
      <c r="B580" s="4" t="s">
        <v>737</v>
      </c>
      <c r="C580" s="35">
        <f t="shared" ref="C580:AE580" si="248">+C434</f>
        <v>1.5658243591651833</v>
      </c>
      <c r="D580" s="35">
        <f t="shared" si="248"/>
        <v>1.4859013921571202</v>
      </c>
      <c r="E580" s="35">
        <f t="shared" si="248"/>
        <v>1.4454153490706076</v>
      </c>
      <c r="F580" s="35">
        <f t="shared" si="248"/>
        <v>1.3913235125308694</v>
      </c>
      <c r="G580" s="35">
        <f t="shared" si="248"/>
        <v>1.3633409880798675</v>
      </c>
      <c r="H580" s="35">
        <f t="shared" si="248"/>
        <v>1.6447933801640318</v>
      </c>
      <c r="I580" s="35">
        <f t="shared" si="248"/>
        <v>1.8554449711747567</v>
      </c>
      <c r="J580" s="35">
        <f t="shared" si="248"/>
        <v>1.8795853698571237</v>
      </c>
      <c r="K580" s="35">
        <f t="shared" si="248"/>
        <v>1.7781542363940352</v>
      </c>
      <c r="L580" s="35">
        <f t="shared" si="248"/>
        <v>1.6304150487540898</v>
      </c>
      <c r="M580" s="35">
        <f t="shared" si="248"/>
        <v>1.8514273213284866</v>
      </c>
      <c r="N580" s="35">
        <f t="shared" si="248"/>
        <v>1.7125291857887093</v>
      </c>
      <c r="O580" s="35">
        <f t="shared" si="248"/>
        <v>1.4780795735076</v>
      </c>
      <c r="P580" s="35">
        <f t="shared" si="248"/>
        <v>1.6451483218790286</v>
      </c>
      <c r="Q580" s="35">
        <f t="shared" si="248"/>
        <v>3.1238276728324195</v>
      </c>
      <c r="R580" s="35">
        <f t="shared" si="248"/>
        <v>2.7988317697731091</v>
      </c>
      <c r="S580" s="35">
        <f t="shared" si="248"/>
        <v>3.9104017266007252</v>
      </c>
      <c r="T580" s="35">
        <f t="shared" si="248"/>
        <v>3.8071776737016485</v>
      </c>
      <c r="U580" s="35">
        <f t="shared" si="248"/>
        <v>2.9712134604725566</v>
      </c>
      <c r="V580" s="35">
        <f t="shared" si="248"/>
        <v>2.1259595385206209</v>
      </c>
      <c r="W580" s="35">
        <f t="shared" si="248"/>
        <v>2.8550345110517266</v>
      </c>
      <c r="X580" s="35">
        <f t="shared" si="248"/>
        <v>2.9587040305449399</v>
      </c>
      <c r="Y580" s="35">
        <f t="shared" si="248"/>
        <v>2.3865003660860977</v>
      </c>
      <c r="Z580" s="35">
        <f t="shared" si="248"/>
        <v>2.2819409222579039</v>
      </c>
      <c r="AA580" s="35">
        <f t="shared" si="248"/>
        <v>3.2992529219106519</v>
      </c>
      <c r="AB580" s="35">
        <f t="shared" si="248"/>
        <v>3.7995215427748406</v>
      </c>
      <c r="AC580" s="35">
        <f t="shared" si="248"/>
        <v>4.1055659768183874</v>
      </c>
      <c r="AD580" s="35">
        <f t="shared" si="248"/>
        <v>3.458474453107117</v>
      </c>
      <c r="AE580" s="35">
        <f t="shared" si="248"/>
        <v>3.6722796488044454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9">+C585+C586</f>
        <v>0</v>
      </c>
      <c r="D584" s="21">
        <f t="shared" si="249"/>
        <v>0</v>
      </c>
      <c r="E584" s="21">
        <f t="shared" si="249"/>
        <v>0</v>
      </c>
      <c r="F584" s="21">
        <f t="shared" si="249"/>
        <v>0</v>
      </c>
      <c r="G584" s="21">
        <f t="shared" si="249"/>
        <v>0</v>
      </c>
      <c r="H584" s="21">
        <f t="shared" si="249"/>
        <v>0</v>
      </c>
      <c r="I584" s="21">
        <f t="shared" si="249"/>
        <v>0</v>
      </c>
      <c r="J584" s="21">
        <f t="shared" si="249"/>
        <v>0</v>
      </c>
      <c r="K584" s="21">
        <f t="shared" si="249"/>
        <v>0</v>
      </c>
      <c r="L584" s="21">
        <f t="shared" si="249"/>
        <v>0</v>
      </c>
      <c r="M584" s="21">
        <f t="shared" si="249"/>
        <v>0</v>
      </c>
      <c r="N584" s="21">
        <f t="shared" si="249"/>
        <v>0</v>
      </c>
      <c r="O584" s="21">
        <f t="shared" si="249"/>
        <v>0</v>
      </c>
      <c r="P584" s="21">
        <f t="shared" si="249"/>
        <v>0</v>
      </c>
      <c r="Q584" s="21">
        <f t="shared" si="249"/>
        <v>0</v>
      </c>
      <c r="R584" s="21">
        <f t="shared" si="249"/>
        <v>0</v>
      </c>
      <c r="S584" s="21">
        <f t="shared" si="249"/>
        <v>0</v>
      </c>
      <c r="T584" s="21">
        <f t="shared" si="249"/>
        <v>0</v>
      </c>
      <c r="U584" s="21">
        <f t="shared" si="249"/>
        <v>0</v>
      </c>
      <c r="V584" s="21">
        <f t="shared" si="249"/>
        <v>0</v>
      </c>
      <c r="W584" s="21">
        <f t="shared" si="249"/>
        <v>0</v>
      </c>
      <c r="X584" s="21">
        <f t="shared" si="249"/>
        <v>0</v>
      </c>
      <c r="Y584" s="21">
        <f t="shared" si="249"/>
        <v>0</v>
      </c>
      <c r="Z584" s="21">
        <f t="shared" si="249"/>
        <v>0</v>
      </c>
      <c r="AA584" s="21">
        <f t="shared" si="249"/>
        <v>0</v>
      </c>
      <c r="AB584" s="21">
        <f t="shared" si="249"/>
        <v>0</v>
      </c>
      <c r="AC584" s="21">
        <f t="shared" si="249"/>
        <v>0</v>
      </c>
      <c r="AD584" s="21">
        <f t="shared" si="249"/>
        <v>0</v>
      </c>
      <c r="AE584" s="21">
        <f t="shared" si="249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50">+C441</f>
        <v>0</v>
      </c>
      <c r="D585" s="35">
        <f t="shared" si="250"/>
        <v>0</v>
      </c>
      <c r="E585" s="35">
        <f t="shared" si="250"/>
        <v>0</v>
      </c>
      <c r="F585" s="35">
        <f t="shared" si="250"/>
        <v>0</v>
      </c>
      <c r="G585" s="35">
        <f t="shared" si="250"/>
        <v>0</v>
      </c>
      <c r="H585" s="35">
        <f t="shared" si="250"/>
        <v>0</v>
      </c>
      <c r="I585" s="35">
        <f t="shared" si="250"/>
        <v>0</v>
      </c>
      <c r="J585" s="35">
        <f t="shared" si="250"/>
        <v>0</v>
      </c>
      <c r="K585" s="35">
        <f t="shared" si="250"/>
        <v>0</v>
      </c>
      <c r="L585" s="35">
        <f t="shared" si="250"/>
        <v>0</v>
      </c>
      <c r="M585" s="35">
        <f t="shared" si="250"/>
        <v>0</v>
      </c>
      <c r="N585" s="35">
        <f t="shared" si="250"/>
        <v>0</v>
      </c>
      <c r="O585" s="35">
        <f t="shared" si="250"/>
        <v>0</v>
      </c>
      <c r="P585" s="35">
        <f t="shared" si="250"/>
        <v>0</v>
      </c>
      <c r="Q585" s="35">
        <f t="shared" si="250"/>
        <v>0</v>
      </c>
      <c r="R585" s="35">
        <f t="shared" si="250"/>
        <v>0</v>
      </c>
      <c r="S585" s="35">
        <f t="shared" si="250"/>
        <v>0</v>
      </c>
      <c r="T585" s="35">
        <f t="shared" si="250"/>
        <v>0</v>
      </c>
      <c r="U585" s="35">
        <f t="shared" si="250"/>
        <v>0</v>
      </c>
      <c r="V585" s="35">
        <f t="shared" si="250"/>
        <v>0</v>
      </c>
      <c r="W585" s="35">
        <f t="shared" si="250"/>
        <v>0</v>
      </c>
      <c r="X585" s="35">
        <f t="shared" si="250"/>
        <v>0</v>
      </c>
      <c r="Y585" s="35">
        <f t="shared" si="250"/>
        <v>0</v>
      </c>
      <c r="Z585" s="35">
        <f t="shared" si="250"/>
        <v>0</v>
      </c>
      <c r="AA585" s="35">
        <f t="shared" si="250"/>
        <v>0</v>
      </c>
      <c r="AB585" s="35">
        <f t="shared" si="250"/>
        <v>0</v>
      </c>
      <c r="AC585" s="35">
        <f t="shared" si="250"/>
        <v>0</v>
      </c>
      <c r="AD585" s="35">
        <f t="shared" si="250"/>
        <v>0</v>
      </c>
      <c r="AE585" s="35">
        <f t="shared" si="250"/>
        <v>0</v>
      </c>
    </row>
    <row r="586" spans="1:31" x14ac:dyDescent="0.2">
      <c r="A586" s="9" t="s">
        <v>224</v>
      </c>
      <c r="B586" s="4" t="s">
        <v>225</v>
      </c>
      <c r="C586" s="35">
        <f t="shared" si="250"/>
        <v>0</v>
      </c>
      <c r="D586" s="35">
        <f t="shared" si="250"/>
        <v>0</v>
      </c>
      <c r="E586" s="35">
        <f t="shared" si="250"/>
        <v>0</v>
      </c>
      <c r="F586" s="35">
        <f t="shared" si="250"/>
        <v>0</v>
      </c>
      <c r="G586" s="35">
        <f t="shared" si="250"/>
        <v>0</v>
      </c>
      <c r="H586" s="35">
        <f t="shared" si="250"/>
        <v>0</v>
      </c>
      <c r="I586" s="35">
        <f t="shared" si="250"/>
        <v>0</v>
      </c>
      <c r="J586" s="35">
        <f t="shared" si="250"/>
        <v>0</v>
      </c>
      <c r="K586" s="35">
        <f t="shared" si="250"/>
        <v>0</v>
      </c>
      <c r="L586" s="35">
        <f t="shared" si="250"/>
        <v>0</v>
      </c>
      <c r="M586" s="35">
        <f t="shared" si="250"/>
        <v>0</v>
      </c>
      <c r="N586" s="35">
        <f t="shared" si="250"/>
        <v>0</v>
      </c>
      <c r="O586" s="35">
        <f t="shared" si="250"/>
        <v>0</v>
      </c>
      <c r="P586" s="35">
        <f t="shared" si="250"/>
        <v>0</v>
      </c>
      <c r="Q586" s="35">
        <f t="shared" si="250"/>
        <v>0</v>
      </c>
      <c r="R586" s="35">
        <f t="shared" si="250"/>
        <v>0</v>
      </c>
      <c r="S586" s="35">
        <f t="shared" si="250"/>
        <v>0</v>
      </c>
      <c r="T586" s="35">
        <f t="shared" si="250"/>
        <v>0</v>
      </c>
      <c r="U586" s="35">
        <f t="shared" si="250"/>
        <v>0</v>
      </c>
      <c r="V586" s="35">
        <f t="shared" si="250"/>
        <v>0</v>
      </c>
      <c r="W586" s="35">
        <f t="shared" si="250"/>
        <v>0</v>
      </c>
      <c r="X586" s="35">
        <f t="shared" si="250"/>
        <v>0</v>
      </c>
      <c r="Y586" s="35">
        <f t="shared" si="250"/>
        <v>0</v>
      </c>
      <c r="Z586" s="35">
        <f t="shared" si="250"/>
        <v>0</v>
      </c>
      <c r="AA586" s="35">
        <f t="shared" si="250"/>
        <v>0</v>
      </c>
      <c r="AB586" s="35">
        <f t="shared" si="250"/>
        <v>0</v>
      </c>
      <c r="AC586" s="35">
        <f t="shared" si="250"/>
        <v>0</v>
      </c>
      <c r="AD586" s="35">
        <f t="shared" si="250"/>
        <v>0</v>
      </c>
      <c r="AE586" s="35">
        <f t="shared" si="250"/>
        <v>0</v>
      </c>
    </row>
    <row r="587" spans="1:31" x14ac:dyDescent="0.2">
      <c r="A587" s="9" t="s">
        <v>226</v>
      </c>
      <c r="B587" s="4" t="s">
        <v>141</v>
      </c>
      <c r="C587" s="37">
        <f t="shared" si="250"/>
        <v>0</v>
      </c>
      <c r="D587" s="37">
        <f t="shared" si="250"/>
        <v>0</v>
      </c>
      <c r="E587" s="37">
        <f t="shared" si="250"/>
        <v>0</v>
      </c>
      <c r="F587" s="37">
        <f t="shared" si="250"/>
        <v>0</v>
      </c>
      <c r="G587" s="37">
        <f t="shared" si="250"/>
        <v>0</v>
      </c>
      <c r="H587" s="37">
        <f t="shared" si="250"/>
        <v>0</v>
      </c>
      <c r="I587" s="37">
        <f t="shared" si="250"/>
        <v>0</v>
      </c>
      <c r="J587" s="37">
        <f t="shared" si="250"/>
        <v>0</v>
      </c>
      <c r="K587" s="37">
        <f t="shared" si="250"/>
        <v>0</v>
      </c>
      <c r="L587" s="37">
        <f t="shared" si="250"/>
        <v>0</v>
      </c>
      <c r="M587" s="37">
        <f t="shared" si="250"/>
        <v>0</v>
      </c>
      <c r="N587" s="37">
        <f t="shared" si="250"/>
        <v>0</v>
      </c>
      <c r="O587" s="37">
        <f t="shared" si="250"/>
        <v>0</v>
      </c>
      <c r="P587" s="37">
        <f t="shared" si="250"/>
        <v>0</v>
      </c>
      <c r="Q587" s="37">
        <f t="shared" si="250"/>
        <v>0</v>
      </c>
      <c r="R587" s="37">
        <f t="shared" si="250"/>
        <v>0</v>
      </c>
      <c r="S587" s="37">
        <f t="shared" si="250"/>
        <v>0</v>
      </c>
      <c r="T587" s="37">
        <f t="shared" si="250"/>
        <v>0</v>
      </c>
      <c r="U587" s="37">
        <f t="shared" si="250"/>
        <v>0</v>
      </c>
      <c r="V587" s="37">
        <f t="shared" si="250"/>
        <v>0</v>
      </c>
      <c r="W587" s="37">
        <f t="shared" si="250"/>
        <v>0</v>
      </c>
      <c r="X587" s="37">
        <f t="shared" si="250"/>
        <v>0</v>
      </c>
      <c r="Y587" s="37">
        <f t="shared" si="250"/>
        <v>0</v>
      </c>
      <c r="Z587" s="37">
        <f t="shared" si="250"/>
        <v>0</v>
      </c>
      <c r="AA587" s="37">
        <f t="shared" si="250"/>
        <v>0</v>
      </c>
      <c r="AB587" s="37">
        <f t="shared" si="250"/>
        <v>0</v>
      </c>
      <c r="AC587" s="37">
        <f t="shared" si="250"/>
        <v>0</v>
      </c>
      <c r="AD587" s="37">
        <f t="shared" si="250"/>
        <v>0</v>
      </c>
      <c r="AE587" s="37">
        <f t="shared" si="250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51">+C599-C4</f>
        <v>0</v>
      </c>
      <c r="D597" s="72">
        <f t="shared" si="251"/>
        <v>0</v>
      </c>
      <c r="E597" s="72">
        <f t="shared" si="251"/>
        <v>0</v>
      </c>
      <c r="F597" s="72">
        <f t="shared" si="251"/>
        <v>0</v>
      </c>
      <c r="G597" s="72">
        <f t="shared" si="251"/>
        <v>0</v>
      </c>
      <c r="H597" s="72">
        <f t="shared" si="251"/>
        <v>0</v>
      </c>
      <c r="I597" s="72">
        <f t="shared" si="251"/>
        <v>0</v>
      </c>
      <c r="J597" s="72">
        <f t="shared" si="251"/>
        <v>0</v>
      </c>
      <c r="K597" s="72">
        <f t="shared" si="251"/>
        <v>0</v>
      </c>
      <c r="L597" s="72">
        <f t="shared" si="251"/>
        <v>0</v>
      </c>
      <c r="M597" s="72">
        <f t="shared" si="251"/>
        <v>0</v>
      </c>
      <c r="N597" s="72">
        <f t="shared" si="251"/>
        <v>0</v>
      </c>
      <c r="O597" s="72">
        <f t="shared" si="251"/>
        <v>0</v>
      </c>
      <c r="P597" s="72">
        <f t="shared" si="251"/>
        <v>0</v>
      </c>
      <c r="Q597" s="72">
        <f t="shared" si="251"/>
        <v>0</v>
      </c>
      <c r="R597" s="72">
        <f t="shared" si="251"/>
        <v>0</v>
      </c>
      <c r="S597" s="72">
        <f t="shared" si="251"/>
        <v>0</v>
      </c>
      <c r="T597" s="72">
        <f t="shared" si="251"/>
        <v>0</v>
      </c>
      <c r="U597" s="72">
        <f t="shared" si="251"/>
        <v>0</v>
      </c>
      <c r="V597" s="72">
        <f t="shared" si="251"/>
        <v>0</v>
      </c>
      <c r="W597" s="72">
        <f t="shared" si="251"/>
        <v>0</v>
      </c>
      <c r="X597" s="72">
        <f t="shared" si="251"/>
        <v>0</v>
      </c>
      <c r="Y597" s="72">
        <f t="shared" si="251"/>
        <v>0</v>
      </c>
      <c r="Z597" s="72">
        <f t="shared" si="251"/>
        <v>0</v>
      </c>
      <c r="AA597" s="72">
        <f t="shared" si="251"/>
        <v>0</v>
      </c>
      <c r="AB597" s="72">
        <f t="shared" si="251"/>
        <v>0</v>
      </c>
      <c r="AC597" s="72">
        <f t="shared" si="251"/>
        <v>0</v>
      </c>
      <c r="AD597" s="72">
        <f t="shared" si="251"/>
        <v>0</v>
      </c>
      <c r="AE597" s="72">
        <f t="shared" si="251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2">+C600+C604+C613+C624+C633</f>
        <v>64.467979876643341</v>
      </c>
      <c r="D599" s="28">
        <f t="shared" si="252"/>
        <v>65.321294729194889</v>
      </c>
      <c r="E599" s="28">
        <f t="shared" si="252"/>
        <v>67.473897298521678</v>
      </c>
      <c r="F599" s="28">
        <f t="shared" si="252"/>
        <v>70.027835712186956</v>
      </c>
      <c r="G599" s="28">
        <f t="shared" si="252"/>
        <v>71.667855833401035</v>
      </c>
      <c r="H599" s="28">
        <f t="shared" si="252"/>
        <v>72.735351166940475</v>
      </c>
      <c r="I599" s="28">
        <f t="shared" si="252"/>
        <v>79.90049072997985</v>
      </c>
      <c r="J599" s="28">
        <f t="shared" si="252"/>
        <v>77.388707998244939</v>
      </c>
      <c r="K599" s="28">
        <f t="shared" si="252"/>
        <v>100.01351052016869</v>
      </c>
      <c r="L599" s="28">
        <f t="shared" si="252"/>
        <v>77.764200957253621</v>
      </c>
      <c r="M599" s="28">
        <f t="shared" si="252"/>
        <v>78.403789252844433</v>
      </c>
      <c r="N599" s="28">
        <f t="shared" si="252"/>
        <v>76.451418989726974</v>
      </c>
      <c r="O599" s="28">
        <f t="shared" si="252"/>
        <v>77.833593796446891</v>
      </c>
      <c r="P599" s="28">
        <f t="shared" si="252"/>
        <v>76.478545855298407</v>
      </c>
      <c r="Q599" s="28">
        <f t="shared" si="252"/>
        <v>79.064569064250918</v>
      </c>
      <c r="R599" s="28">
        <f t="shared" si="252"/>
        <v>79.508984609126017</v>
      </c>
      <c r="S599" s="28">
        <f t="shared" si="252"/>
        <v>81.449459191520404</v>
      </c>
      <c r="T599" s="28">
        <f t="shared" si="252"/>
        <v>81.977703421420131</v>
      </c>
      <c r="U599" s="28">
        <f t="shared" si="252"/>
        <v>85.658586695315805</v>
      </c>
      <c r="V599" s="28">
        <f t="shared" si="252"/>
        <v>76.86609511489597</v>
      </c>
      <c r="W599" s="28">
        <f t="shared" si="252"/>
        <v>75.887676665008712</v>
      </c>
      <c r="X599" s="28">
        <f t="shared" si="252"/>
        <v>75.040717817675102</v>
      </c>
      <c r="Y599" s="28">
        <f t="shared" si="252"/>
        <v>80.050655277558718</v>
      </c>
      <c r="Z599" s="28">
        <f t="shared" si="252"/>
        <v>85.259448184488093</v>
      </c>
      <c r="AA599" s="28">
        <f t="shared" si="252"/>
        <v>84.713546203040664</v>
      </c>
      <c r="AB599" s="28">
        <f t="shared" si="252"/>
        <v>82.891751708235617</v>
      </c>
      <c r="AC599" s="28">
        <f t="shared" si="252"/>
        <v>79.477288858214862</v>
      </c>
      <c r="AD599" s="28">
        <f t="shared" si="252"/>
        <v>78.925866907240078</v>
      </c>
      <c r="AE599" s="28">
        <f t="shared" si="252"/>
        <v>80.107391800481778</v>
      </c>
    </row>
    <row r="600" spans="1:31" x14ac:dyDescent="0.2">
      <c r="A600" s="6" t="s">
        <v>19</v>
      </c>
      <c r="B600" s="7" t="s">
        <v>20</v>
      </c>
      <c r="C600" s="28">
        <f t="shared" ref="C600:AE600" si="253">+C601+C602+C603</f>
        <v>5.7841720317748173</v>
      </c>
      <c r="D600" s="28">
        <f t="shared" si="253"/>
        <v>6.0787102018626271</v>
      </c>
      <c r="E600" s="28">
        <f t="shared" si="253"/>
        <v>6.5580469880068257</v>
      </c>
      <c r="F600" s="28">
        <f t="shared" si="253"/>
        <v>7.1150723124690316</v>
      </c>
      <c r="G600" s="28">
        <f t="shared" si="253"/>
        <v>6.5816640505831963</v>
      </c>
      <c r="H600" s="28">
        <f t="shared" si="253"/>
        <v>6.3344530261104453</v>
      </c>
      <c r="I600" s="28">
        <f t="shared" si="253"/>
        <v>6.5063279497321584</v>
      </c>
      <c r="J600" s="28">
        <f t="shared" si="253"/>
        <v>5.8603604291825766</v>
      </c>
      <c r="K600" s="28">
        <f t="shared" si="253"/>
        <v>5.6953323832912544</v>
      </c>
      <c r="L600" s="28">
        <f t="shared" si="253"/>
        <v>5.150704476939751</v>
      </c>
      <c r="M600" s="28">
        <f t="shared" si="253"/>
        <v>6.163730555862899</v>
      </c>
      <c r="N600" s="28">
        <f t="shared" si="253"/>
        <v>3.9226178458070926</v>
      </c>
      <c r="O600" s="28">
        <f t="shared" si="253"/>
        <v>3.4886070773868396</v>
      </c>
      <c r="P600" s="28">
        <f t="shared" si="253"/>
        <v>3.4409272340491794</v>
      </c>
      <c r="Q600" s="28">
        <f t="shared" si="253"/>
        <v>3.6888292939169363</v>
      </c>
      <c r="R600" s="28">
        <f t="shared" si="253"/>
        <v>3.7792480268027973</v>
      </c>
      <c r="S600" s="28">
        <f t="shared" si="253"/>
        <v>3.683908880479926</v>
      </c>
      <c r="T600" s="28">
        <f t="shared" si="253"/>
        <v>3.76425911208695</v>
      </c>
      <c r="U600" s="28">
        <f t="shared" si="253"/>
        <v>3.7840647678597175</v>
      </c>
      <c r="V600" s="28">
        <f t="shared" si="253"/>
        <v>3.8546738505984814</v>
      </c>
      <c r="W600" s="28">
        <f t="shared" si="253"/>
        <v>3.870967565589654</v>
      </c>
      <c r="X600" s="28">
        <f t="shared" si="253"/>
        <v>3.9315190340586268</v>
      </c>
      <c r="Y600" s="28">
        <f t="shared" si="253"/>
        <v>3.9971917179766425</v>
      </c>
      <c r="Z600" s="28">
        <f t="shared" si="253"/>
        <v>4.063093522840477</v>
      </c>
      <c r="AA600" s="28">
        <f t="shared" si="253"/>
        <v>4.1717936088999421</v>
      </c>
      <c r="AB600" s="28">
        <f t="shared" si="253"/>
        <v>4.1775438060338104</v>
      </c>
      <c r="AC600" s="28">
        <f t="shared" si="253"/>
        <v>4.0758501865875134</v>
      </c>
      <c r="AD600" s="28">
        <f t="shared" si="253"/>
        <v>4.0640418216548362</v>
      </c>
      <c r="AE600" s="28">
        <f t="shared" si="253"/>
        <v>4.1557574213406943</v>
      </c>
    </row>
    <row r="601" spans="1:31" x14ac:dyDescent="0.2">
      <c r="A601" s="8" t="s">
        <v>23</v>
      </c>
      <c r="B601" s="4" t="s">
        <v>24</v>
      </c>
      <c r="C601" s="37">
        <f t="shared" ref="C601:AE601" si="254">+C457</f>
        <v>3.1286879082975849</v>
      </c>
      <c r="D601" s="37">
        <f t="shared" si="254"/>
        <v>3.2868653661095646</v>
      </c>
      <c r="E601" s="37">
        <f t="shared" si="254"/>
        <v>3.3718875530630341</v>
      </c>
      <c r="F601" s="37">
        <f t="shared" si="254"/>
        <v>3.4431829771448847</v>
      </c>
      <c r="G601" s="37">
        <f t="shared" si="254"/>
        <v>3.5329126075274062</v>
      </c>
      <c r="H601" s="37">
        <f t="shared" si="254"/>
        <v>3.4293450671967838</v>
      </c>
      <c r="I601" s="37">
        <f t="shared" si="254"/>
        <v>3.566012949732158</v>
      </c>
      <c r="J601" s="37">
        <f t="shared" si="254"/>
        <v>3.4735454291825767</v>
      </c>
      <c r="K601" s="37">
        <f t="shared" si="254"/>
        <v>3.4107422003829693</v>
      </c>
      <c r="L601" s="37">
        <f t="shared" si="254"/>
        <v>3.411894476939751</v>
      </c>
      <c r="M601" s="37">
        <f t="shared" si="254"/>
        <v>3.4872505558628988</v>
      </c>
      <c r="N601" s="37">
        <f t="shared" si="254"/>
        <v>3.4726428458070928</v>
      </c>
      <c r="O601" s="37">
        <f t="shared" si="254"/>
        <v>3.4886070773868396</v>
      </c>
      <c r="P601" s="37">
        <f t="shared" si="254"/>
        <v>3.4409272340491794</v>
      </c>
      <c r="Q601" s="37">
        <f t="shared" si="254"/>
        <v>3.6888292939169363</v>
      </c>
      <c r="R601" s="37">
        <f t="shared" si="254"/>
        <v>3.7792480268027973</v>
      </c>
      <c r="S601" s="37">
        <f t="shared" si="254"/>
        <v>3.683908880479926</v>
      </c>
      <c r="T601" s="37">
        <f t="shared" si="254"/>
        <v>3.76425911208695</v>
      </c>
      <c r="U601" s="37">
        <f t="shared" si="254"/>
        <v>3.7840647678597175</v>
      </c>
      <c r="V601" s="37">
        <f t="shared" si="254"/>
        <v>3.8546738505984814</v>
      </c>
      <c r="W601" s="37">
        <f t="shared" si="254"/>
        <v>3.870967565589654</v>
      </c>
      <c r="X601" s="37">
        <f t="shared" si="254"/>
        <v>3.9315190340586268</v>
      </c>
      <c r="Y601" s="37">
        <f t="shared" si="254"/>
        <v>3.9971917179766425</v>
      </c>
      <c r="Z601" s="37">
        <f t="shared" si="254"/>
        <v>4.063093522840477</v>
      </c>
      <c r="AA601" s="37">
        <f t="shared" si="254"/>
        <v>4.1717936088999421</v>
      </c>
      <c r="AB601" s="37">
        <f t="shared" si="254"/>
        <v>4.1775438060338104</v>
      </c>
      <c r="AC601" s="37">
        <f t="shared" si="254"/>
        <v>4.0758501865875134</v>
      </c>
      <c r="AD601" s="37">
        <f t="shared" si="254"/>
        <v>4.0640418216548362</v>
      </c>
      <c r="AE601" s="37">
        <f t="shared" si="254"/>
        <v>4.1547072429718837</v>
      </c>
    </row>
    <row r="602" spans="1:31" x14ac:dyDescent="0.2">
      <c r="A602" s="9" t="s">
        <v>142</v>
      </c>
      <c r="B602" s="4" t="s">
        <v>143</v>
      </c>
      <c r="C602" s="37">
        <f t="shared" ref="C602:AE602" si="255">+C463</f>
        <v>2.655484123477232</v>
      </c>
      <c r="D602" s="37">
        <f t="shared" si="255"/>
        <v>2.7918448357530621</v>
      </c>
      <c r="E602" s="37">
        <f t="shared" si="255"/>
        <v>3.1861594349437921</v>
      </c>
      <c r="F602" s="37">
        <f t="shared" si="255"/>
        <v>3.6718893353241469</v>
      </c>
      <c r="G602" s="37">
        <f t="shared" si="255"/>
        <v>3.0487514430557896</v>
      </c>
      <c r="H602" s="37">
        <f t="shared" si="255"/>
        <v>2.9051079589136615</v>
      </c>
      <c r="I602" s="37">
        <f t="shared" si="255"/>
        <v>2.940315</v>
      </c>
      <c r="J602" s="37">
        <f t="shared" si="255"/>
        <v>2.3868149999999999</v>
      </c>
      <c r="K602" s="37">
        <f t="shared" si="255"/>
        <v>2.2845901829082851</v>
      </c>
      <c r="L602" s="37">
        <f t="shared" si="255"/>
        <v>1.7388100000000002</v>
      </c>
      <c r="M602" s="37">
        <f t="shared" si="255"/>
        <v>2.6764800000000002</v>
      </c>
      <c r="N602" s="37">
        <f t="shared" si="255"/>
        <v>0.44997500000000001</v>
      </c>
      <c r="O602" s="37">
        <f t="shared" si="255"/>
        <v>0</v>
      </c>
      <c r="P602" s="37">
        <f t="shared" si="255"/>
        <v>0</v>
      </c>
      <c r="Q602" s="37">
        <f t="shared" si="255"/>
        <v>0</v>
      </c>
      <c r="R602" s="37">
        <f t="shared" si="255"/>
        <v>0</v>
      </c>
      <c r="S602" s="37">
        <f t="shared" si="255"/>
        <v>0</v>
      </c>
      <c r="T602" s="37">
        <f t="shared" si="255"/>
        <v>0</v>
      </c>
      <c r="U602" s="37">
        <f t="shared" si="255"/>
        <v>0</v>
      </c>
      <c r="V602" s="37">
        <f t="shared" si="255"/>
        <v>0</v>
      </c>
      <c r="W602" s="37">
        <f t="shared" si="255"/>
        <v>0</v>
      </c>
      <c r="X602" s="37">
        <f t="shared" si="255"/>
        <v>0</v>
      </c>
      <c r="Y602" s="37">
        <f t="shared" si="255"/>
        <v>0</v>
      </c>
      <c r="Z602" s="37">
        <f t="shared" si="255"/>
        <v>0</v>
      </c>
      <c r="AA602" s="37">
        <f t="shared" si="255"/>
        <v>0</v>
      </c>
      <c r="AB602" s="37">
        <f t="shared" si="255"/>
        <v>0</v>
      </c>
      <c r="AC602" s="37">
        <f t="shared" si="255"/>
        <v>0</v>
      </c>
      <c r="AD602" s="37">
        <f t="shared" si="255"/>
        <v>0</v>
      </c>
      <c r="AE602" s="37">
        <f t="shared" si="255"/>
        <v>1.0501783688108201E-3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6">+C605+C606+C607+C608+C609+C611+C612</f>
        <v>0</v>
      </c>
      <c r="D604" s="28">
        <f t="shared" si="256"/>
        <v>0</v>
      </c>
      <c r="E604" s="28">
        <f t="shared" si="256"/>
        <v>0</v>
      </c>
      <c r="F604" s="28">
        <f t="shared" si="256"/>
        <v>0</v>
      </c>
      <c r="G604" s="28">
        <f t="shared" si="256"/>
        <v>0</v>
      </c>
      <c r="H604" s="28">
        <f t="shared" si="256"/>
        <v>0</v>
      </c>
      <c r="I604" s="28">
        <f t="shared" si="256"/>
        <v>0</v>
      </c>
      <c r="J604" s="28">
        <f t="shared" si="256"/>
        <v>0</v>
      </c>
      <c r="K604" s="28">
        <f t="shared" si="256"/>
        <v>0</v>
      </c>
      <c r="L604" s="28">
        <f t="shared" si="256"/>
        <v>0</v>
      </c>
      <c r="M604" s="28">
        <f t="shared" si="256"/>
        <v>0</v>
      </c>
      <c r="N604" s="28">
        <f t="shared" si="256"/>
        <v>0</v>
      </c>
      <c r="O604" s="28">
        <f t="shared" si="256"/>
        <v>0</v>
      </c>
      <c r="P604" s="28">
        <f t="shared" si="256"/>
        <v>0</v>
      </c>
      <c r="Q604" s="28">
        <f t="shared" si="256"/>
        <v>0</v>
      </c>
      <c r="R604" s="28">
        <f t="shared" si="256"/>
        <v>0</v>
      </c>
      <c r="S604" s="28">
        <f t="shared" si="256"/>
        <v>0</v>
      </c>
      <c r="T604" s="28">
        <f t="shared" si="256"/>
        <v>0</v>
      </c>
      <c r="U604" s="28">
        <f t="shared" si="256"/>
        <v>0</v>
      </c>
      <c r="V604" s="28">
        <f t="shared" si="256"/>
        <v>0</v>
      </c>
      <c r="W604" s="28">
        <f t="shared" si="256"/>
        <v>0</v>
      </c>
      <c r="X604" s="28">
        <f t="shared" si="256"/>
        <v>0</v>
      </c>
      <c r="Y604" s="28">
        <f t="shared" si="256"/>
        <v>0</v>
      </c>
      <c r="Z604" s="28">
        <f t="shared" si="256"/>
        <v>0</v>
      </c>
      <c r="AA604" s="28">
        <f t="shared" si="256"/>
        <v>0</v>
      </c>
      <c r="AB604" s="28">
        <f t="shared" si="256"/>
        <v>0</v>
      </c>
      <c r="AC604" s="28">
        <f t="shared" si="256"/>
        <v>0</v>
      </c>
      <c r="AD604" s="28">
        <f t="shared" si="256"/>
        <v>0</v>
      </c>
      <c r="AE604" s="28">
        <f t="shared" si="256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7">+C472</f>
        <v>0</v>
      </c>
      <c r="D605" s="37">
        <f t="shared" si="257"/>
        <v>0</v>
      </c>
      <c r="E605" s="37">
        <f t="shared" si="257"/>
        <v>0</v>
      </c>
      <c r="F605" s="37">
        <f t="shared" si="257"/>
        <v>0</v>
      </c>
      <c r="G605" s="37">
        <f t="shared" si="257"/>
        <v>0</v>
      </c>
      <c r="H605" s="37">
        <f t="shared" si="257"/>
        <v>0</v>
      </c>
      <c r="I605" s="37">
        <f t="shared" si="257"/>
        <v>0</v>
      </c>
      <c r="J605" s="37">
        <f t="shared" si="257"/>
        <v>0</v>
      </c>
      <c r="K605" s="37">
        <f t="shared" si="257"/>
        <v>0</v>
      </c>
      <c r="L605" s="37">
        <f t="shared" si="257"/>
        <v>0</v>
      </c>
      <c r="M605" s="37">
        <f t="shared" si="257"/>
        <v>0</v>
      </c>
      <c r="N605" s="37">
        <f t="shared" si="257"/>
        <v>0</v>
      </c>
      <c r="O605" s="37">
        <f t="shared" si="257"/>
        <v>0</v>
      </c>
      <c r="P605" s="37">
        <f t="shared" si="257"/>
        <v>0</v>
      </c>
      <c r="Q605" s="37">
        <f t="shared" si="257"/>
        <v>0</v>
      </c>
      <c r="R605" s="37">
        <f t="shared" si="257"/>
        <v>0</v>
      </c>
      <c r="S605" s="37">
        <f t="shared" si="257"/>
        <v>0</v>
      </c>
      <c r="T605" s="37">
        <f t="shared" si="257"/>
        <v>0</v>
      </c>
      <c r="U605" s="37">
        <f t="shared" si="257"/>
        <v>0</v>
      </c>
      <c r="V605" s="37">
        <f t="shared" si="257"/>
        <v>0</v>
      </c>
      <c r="W605" s="37">
        <f t="shared" si="257"/>
        <v>0</v>
      </c>
      <c r="X605" s="37">
        <f t="shared" si="257"/>
        <v>0</v>
      </c>
      <c r="Y605" s="37">
        <f t="shared" si="257"/>
        <v>0</v>
      </c>
      <c r="Z605" s="37">
        <f t="shared" si="257"/>
        <v>0</v>
      </c>
      <c r="AA605" s="37">
        <f t="shared" si="257"/>
        <v>0</v>
      </c>
      <c r="AB605" s="37">
        <f t="shared" si="257"/>
        <v>0</v>
      </c>
      <c r="AC605" s="37">
        <f t="shared" si="257"/>
        <v>0</v>
      </c>
      <c r="AD605" s="37">
        <f t="shared" si="257"/>
        <v>0</v>
      </c>
      <c r="AE605" s="37">
        <f t="shared" si="257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8">+C478</f>
        <v>0</v>
      </c>
      <c r="D606" s="37">
        <f t="shared" si="258"/>
        <v>0</v>
      </c>
      <c r="E606" s="37">
        <f t="shared" si="258"/>
        <v>0</v>
      </c>
      <c r="F606" s="37">
        <f t="shared" si="258"/>
        <v>0</v>
      </c>
      <c r="G606" s="37">
        <f t="shared" si="258"/>
        <v>0</v>
      </c>
      <c r="H606" s="37">
        <f t="shared" si="258"/>
        <v>0</v>
      </c>
      <c r="I606" s="37">
        <f t="shared" si="258"/>
        <v>0</v>
      </c>
      <c r="J606" s="37">
        <f t="shared" si="258"/>
        <v>0</v>
      </c>
      <c r="K606" s="37">
        <f t="shared" si="258"/>
        <v>0</v>
      </c>
      <c r="L606" s="37">
        <f t="shared" si="258"/>
        <v>0</v>
      </c>
      <c r="M606" s="37">
        <f t="shared" si="258"/>
        <v>0</v>
      </c>
      <c r="N606" s="37">
        <f t="shared" si="258"/>
        <v>0</v>
      </c>
      <c r="O606" s="37">
        <f t="shared" si="258"/>
        <v>0</v>
      </c>
      <c r="P606" s="37">
        <f t="shared" si="258"/>
        <v>0</v>
      </c>
      <c r="Q606" s="37">
        <f t="shared" si="258"/>
        <v>0</v>
      </c>
      <c r="R606" s="37">
        <f t="shared" si="258"/>
        <v>0</v>
      </c>
      <c r="S606" s="37">
        <f t="shared" si="258"/>
        <v>0</v>
      </c>
      <c r="T606" s="37">
        <f t="shared" si="258"/>
        <v>0</v>
      </c>
      <c r="U606" s="37">
        <f t="shared" si="258"/>
        <v>0</v>
      </c>
      <c r="V606" s="37">
        <f t="shared" si="258"/>
        <v>0</v>
      </c>
      <c r="W606" s="37">
        <f t="shared" si="258"/>
        <v>0</v>
      </c>
      <c r="X606" s="37">
        <f t="shared" si="258"/>
        <v>0</v>
      </c>
      <c r="Y606" s="37">
        <f t="shared" si="258"/>
        <v>0</v>
      </c>
      <c r="Z606" s="37">
        <f t="shared" si="258"/>
        <v>0</v>
      </c>
      <c r="AA606" s="37">
        <f t="shared" si="258"/>
        <v>0</v>
      </c>
      <c r="AB606" s="37">
        <f t="shared" si="258"/>
        <v>0</v>
      </c>
      <c r="AC606" s="37">
        <f t="shared" si="258"/>
        <v>0</v>
      </c>
      <c r="AD606" s="37">
        <f t="shared" si="258"/>
        <v>0</v>
      </c>
      <c r="AE606" s="37">
        <f t="shared" si="25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9">+C489</f>
        <v>0</v>
      </c>
      <c r="D607" s="37">
        <f t="shared" si="259"/>
        <v>0</v>
      </c>
      <c r="E607" s="37">
        <f t="shared" si="259"/>
        <v>0</v>
      </c>
      <c r="F607" s="37">
        <f t="shared" si="259"/>
        <v>0</v>
      </c>
      <c r="G607" s="37">
        <f t="shared" si="259"/>
        <v>0</v>
      </c>
      <c r="H607" s="37">
        <f t="shared" si="259"/>
        <v>0</v>
      </c>
      <c r="I607" s="37">
        <f t="shared" si="259"/>
        <v>0</v>
      </c>
      <c r="J607" s="37">
        <f t="shared" si="259"/>
        <v>0</v>
      </c>
      <c r="K607" s="37">
        <f t="shared" si="259"/>
        <v>0</v>
      </c>
      <c r="L607" s="37">
        <f t="shared" si="259"/>
        <v>0</v>
      </c>
      <c r="M607" s="37">
        <f t="shared" si="259"/>
        <v>0</v>
      </c>
      <c r="N607" s="37">
        <f t="shared" si="259"/>
        <v>0</v>
      </c>
      <c r="O607" s="37">
        <f t="shared" si="259"/>
        <v>0</v>
      </c>
      <c r="P607" s="37">
        <f t="shared" si="259"/>
        <v>0</v>
      </c>
      <c r="Q607" s="37">
        <f t="shared" si="259"/>
        <v>0</v>
      </c>
      <c r="R607" s="37">
        <f t="shared" si="259"/>
        <v>0</v>
      </c>
      <c r="S607" s="37">
        <f t="shared" si="259"/>
        <v>0</v>
      </c>
      <c r="T607" s="37">
        <f t="shared" si="259"/>
        <v>0</v>
      </c>
      <c r="U607" s="37">
        <f t="shared" si="259"/>
        <v>0</v>
      </c>
      <c r="V607" s="37">
        <f t="shared" si="259"/>
        <v>0</v>
      </c>
      <c r="W607" s="37">
        <f t="shared" si="259"/>
        <v>0</v>
      </c>
      <c r="X607" s="37">
        <f t="shared" si="259"/>
        <v>0</v>
      </c>
      <c r="Y607" s="37">
        <f t="shared" si="259"/>
        <v>0</v>
      </c>
      <c r="Z607" s="37">
        <f t="shared" si="259"/>
        <v>0</v>
      </c>
      <c r="AA607" s="37">
        <f t="shared" si="259"/>
        <v>0</v>
      </c>
      <c r="AB607" s="37">
        <f t="shared" si="259"/>
        <v>0</v>
      </c>
      <c r="AC607" s="37">
        <f t="shared" si="259"/>
        <v>0</v>
      </c>
      <c r="AD607" s="37">
        <f t="shared" si="259"/>
        <v>0</v>
      </c>
      <c r="AE607" s="37">
        <f t="shared" si="259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60">+C497</f>
        <v>0</v>
      </c>
      <c r="D608" s="37">
        <f t="shared" si="260"/>
        <v>0</v>
      </c>
      <c r="E608" s="37">
        <f t="shared" si="260"/>
        <v>0</v>
      </c>
      <c r="F608" s="37">
        <f t="shared" si="260"/>
        <v>0</v>
      </c>
      <c r="G608" s="37">
        <f t="shared" si="260"/>
        <v>0</v>
      </c>
      <c r="H608" s="37">
        <f t="shared" si="260"/>
        <v>0</v>
      </c>
      <c r="I608" s="37">
        <f t="shared" si="260"/>
        <v>0</v>
      </c>
      <c r="J608" s="37">
        <f t="shared" si="260"/>
        <v>0</v>
      </c>
      <c r="K608" s="37">
        <f t="shared" si="260"/>
        <v>0</v>
      </c>
      <c r="L608" s="37">
        <f t="shared" si="260"/>
        <v>0</v>
      </c>
      <c r="M608" s="37">
        <f t="shared" si="260"/>
        <v>0</v>
      </c>
      <c r="N608" s="37">
        <f t="shared" si="260"/>
        <v>0</v>
      </c>
      <c r="O608" s="37">
        <f t="shared" si="260"/>
        <v>0</v>
      </c>
      <c r="P608" s="37">
        <f t="shared" si="260"/>
        <v>0</v>
      </c>
      <c r="Q608" s="37">
        <f t="shared" si="260"/>
        <v>0</v>
      </c>
      <c r="R608" s="37">
        <f t="shared" si="260"/>
        <v>0</v>
      </c>
      <c r="S608" s="37">
        <f t="shared" si="260"/>
        <v>0</v>
      </c>
      <c r="T608" s="37">
        <f t="shared" si="260"/>
        <v>0</v>
      </c>
      <c r="U608" s="37">
        <f t="shared" si="260"/>
        <v>0</v>
      </c>
      <c r="V608" s="37">
        <f t="shared" si="260"/>
        <v>0</v>
      </c>
      <c r="W608" s="37">
        <f t="shared" si="260"/>
        <v>0</v>
      </c>
      <c r="X608" s="37">
        <f t="shared" si="260"/>
        <v>0</v>
      </c>
      <c r="Y608" s="37">
        <f t="shared" si="260"/>
        <v>0</v>
      </c>
      <c r="Z608" s="37">
        <f t="shared" si="260"/>
        <v>0</v>
      </c>
      <c r="AA608" s="37">
        <f t="shared" si="260"/>
        <v>0</v>
      </c>
      <c r="AB608" s="37">
        <f t="shared" si="260"/>
        <v>0</v>
      </c>
      <c r="AC608" s="37">
        <f t="shared" si="260"/>
        <v>0</v>
      </c>
      <c r="AD608" s="37">
        <f t="shared" si="260"/>
        <v>0</v>
      </c>
      <c r="AE608" s="37">
        <f t="shared" si="260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61">+C502</f>
        <v>0</v>
      </c>
      <c r="D609" s="37">
        <f t="shared" si="261"/>
        <v>0</v>
      </c>
      <c r="E609" s="37">
        <f t="shared" si="261"/>
        <v>0</v>
      </c>
      <c r="F609" s="37">
        <f t="shared" si="261"/>
        <v>0</v>
      </c>
      <c r="G609" s="37">
        <f t="shared" si="261"/>
        <v>0</v>
      </c>
      <c r="H609" s="37">
        <f t="shared" si="261"/>
        <v>0</v>
      </c>
      <c r="I609" s="37">
        <f t="shared" si="261"/>
        <v>0</v>
      </c>
      <c r="J609" s="37">
        <f t="shared" si="261"/>
        <v>0</v>
      </c>
      <c r="K609" s="37">
        <f t="shared" si="261"/>
        <v>0</v>
      </c>
      <c r="L609" s="37">
        <f t="shared" si="261"/>
        <v>0</v>
      </c>
      <c r="M609" s="37">
        <f t="shared" si="261"/>
        <v>0</v>
      </c>
      <c r="N609" s="37">
        <f t="shared" si="261"/>
        <v>0</v>
      </c>
      <c r="O609" s="37">
        <f t="shared" si="261"/>
        <v>0</v>
      </c>
      <c r="P609" s="37">
        <f t="shared" si="261"/>
        <v>0</v>
      </c>
      <c r="Q609" s="37">
        <f t="shared" si="261"/>
        <v>0</v>
      </c>
      <c r="R609" s="37">
        <f t="shared" si="261"/>
        <v>0</v>
      </c>
      <c r="S609" s="37">
        <f t="shared" si="261"/>
        <v>0</v>
      </c>
      <c r="T609" s="37">
        <f t="shared" si="261"/>
        <v>0</v>
      </c>
      <c r="U609" s="37">
        <f t="shared" si="261"/>
        <v>0</v>
      </c>
      <c r="V609" s="37">
        <f t="shared" si="261"/>
        <v>0</v>
      </c>
      <c r="W609" s="37">
        <f t="shared" si="261"/>
        <v>0</v>
      </c>
      <c r="X609" s="37">
        <f t="shared" si="261"/>
        <v>0</v>
      </c>
      <c r="Y609" s="37">
        <f t="shared" si="261"/>
        <v>0</v>
      </c>
      <c r="Z609" s="37">
        <f t="shared" si="261"/>
        <v>0</v>
      </c>
      <c r="AA609" s="37">
        <f t="shared" si="261"/>
        <v>0</v>
      </c>
      <c r="AB609" s="37">
        <f t="shared" si="261"/>
        <v>0</v>
      </c>
      <c r="AC609" s="37">
        <f t="shared" si="261"/>
        <v>0</v>
      </c>
      <c r="AD609" s="37">
        <f t="shared" si="261"/>
        <v>0</v>
      </c>
      <c r="AE609" s="37">
        <f t="shared" si="26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2">+C515</f>
        <v>0</v>
      </c>
      <c r="D611" s="37">
        <f t="shared" si="262"/>
        <v>0</v>
      </c>
      <c r="E611" s="37">
        <f t="shared" si="262"/>
        <v>0</v>
      </c>
      <c r="F611" s="37">
        <f t="shared" si="262"/>
        <v>0</v>
      </c>
      <c r="G611" s="37">
        <f t="shared" si="262"/>
        <v>0</v>
      </c>
      <c r="H611" s="37">
        <f t="shared" si="262"/>
        <v>0</v>
      </c>
      <c r="I611" s="37">
        <f t="shared" si="262"/>
        <v>0</v>
      </c>
      <c r="J611" s="37">
        <f t="shared" si="262"/>
        <v>0</v>
      </c>
      <c r="K611" s="37">
        <f t="shared" si="262"/>
        <v>0</v>
      </c>
      <c r="L611" s="37">
        <f t="shared" si="262"/>
        <v>0</v>
      </c>
      <c r="M611" s="37">
        <f t="shared" si="262"/>
        <v>0</v>
      </c>
      <c r="N611" s="37">
        <f t="shared" si="262"/>
        <v>0</v>
      </c>
      <c r="O611" s="37">
        <f t="shared" si="262"/>
        <v>0</v>
      </c>
      <c r="P611" s="37">
        <f t="shared" si="262"/>
        <v>0</v>
      </c>
      <c r="Q611" s="37">
        <f t="shared" si="262"/>
        <v>0</v>
      </c>
      <c r="R611" s="37">
        <f t="shared" si="262"/>
        <v>0</v>
      </c>
      <c r="S611" s="37">
        <f t="shared" si="262"/>
        <v>0</v>
      </c>
      <c r="T611" s="37">
        <f t="shared" si="262"/>
        <v>0</v>
      </c>
      <c r="U611" s="37">
        <f t="shared" si="262"/>
        <v>0</v>
      </c>
      <c r="V611" s="37">
        <f t="shared" si="262"/>
        <v>0</v>
      </c>
      <c r="W611" s="37">
        <f t="shared" si="262"/>
        <v>0</v>
      </c>
      <c r="X611" s="37">
        <f t="shared" si="262"/>
        <v>0</v>
      </c>
      <c r="Y611" s="37">
        <f t="shared" si="262"/>
        <v>0</v>
      </c>
      <c r="Z611" s="37">
        <f t="shared" si="262"/>
        <v>0</v>
      </c>
      <c r="AA611" s="37">
        <f t="shared" si="262"/>
        <v>0</v>
      </c>
      <c r="AB611" s="37">
        <f t="shared" si="262"/>
        <v>0</v>
      </c>
      <c r="AC611" s="37">
        <f t="shared" si="262"/>
        <v>0</v>
      </c>
      <c r="AD611" s="37">
        <f t="shared" si="262"/>
        <v>0</v>
      </c>
      <c r="AE611" s="37">
        <f t="shared" si="262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3">+C520</f>
        <v>0</v>
      </c>
      <c r="D612" s="37">
        <f t="shared" si="263"/>
        <v>0</v>
      </c>
      <c r="E612" s="37">
        <f t="shared" si="263"/>
        <v>0</v>
      </c>
      <c r="F612" s="37">
        <f t="shared" si="263"/>
        <v>0</v>
      </c>
      <c r="G612" s="37">
        <f t="shared" si="263"/>
        <v>0</v>
      </c>
      <c r="H612" s="37">
        <f t="shared" si="263"/>
        <v>0</v>
      </c>
      <c r="I612" s="37">
        <f t="shared" si="263"/>
        <v>0</v>
      </c>
      <c r="J612" s="37">
        <f t="shared" si="263"/>
        <v>0</v>
      </c>
      <c r="K612" s="37">
        <f t="shared" si="263"/>
        <v>0</v>
      </c>
      <c r="L612" s="37">
        <f t="shared" si="263"/>
        <v>0</v>
      </c>
      <c r="M612" s="37">
        <f t="shared" si="263"/>
        <v>0</v>
      </c>
      <c r="N612" s="37">
        <f t="shared" si="263"/>
        <v>0</v>
      </c>
      <c r="O612" s="37">
        <f t="shared" si="263"/>
        <v>0</v>
      </c>
      <c r="P612" s="37">
        <f t="shared" si="263"/>
        <v>0</v>
      </c>
      <c r="Q612" s="37">
        <f t="shared" si="263"/>
        <v>0</v>
      </c>
      <c r="R612" s="37">
        <f t="shared" si="263"/>
        <v>0</v>
      </c>
      <c r="S612" s="37">
        <f t="shared" si="263"/>
        <v>0</v>
      </c>
      <c r="T612" s="37">
        <f t="shared" si="263"/>
        <v>0</v>
      </c>
      <c r="U612" s="37">
        <f t="shared" si="263"/>
        <v>0</v>
      </c>
      <c r="V612" s="37">
        <f t="shared" si="263"/>
        <v>0</v>
      </c>
      <c r="W612" s="37">
        <f t="shared" si="263"/>
        <v>0</v>
      </c>
      <c r="X612" s="37">
        <f t="shared" si="263"/>
        <v>0</v>
      </c>
      <c r="Y612" s="37">
        <f t="shared" si="263"/>
        <v>0</v>
      </c>
      <c r="Z612" s="37">
        <f t="shared" si="263"/>
        <v>0</v>
      </c>
      <c r="AA612" s="37">
        <f t="shared" si="263"/>
        <v>0</v>
      </c>
      <c r="AB612" s="37">
        <f t="shared" si="263"/>
        <v>0</v>
      </c>
      <c r="AC612" s="37">
        <f t="shared" si="263"/>
        <v>0</v>
      </c>
      <c r="AD612" s="37">
        <f t="shared" si="263"/>
        <v>0</v>
      </c>
      <c r="AE612" s="37">
        <f t="shared" si="263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4">+C614+C615+C616+C617+C618+C619+C620+C621+C622+C623</f>
        <v>55.827132079822761</v>
      </c>
      <c r="D613" s="28">
        <f t="shared" si="264"/>
        <v>56.604174595722547</v>
      </c>
      <c r="E613" s="28">
        <f t="shared" si="264"/>
        <v>58.226643508466495</v>
      </c>
      <c r="F613" s="28">
        <f t="shared" si="264"/>
        <v>60.134894264496666</v>
      </c>
      <c r="G613" s="28">
        <f t="shared" si="264"/>
        <v>62.112807975077871</v>
      </c>
      <c r="H613" s="28">
        <f t="shared" si="264"/>
        <v>63.068771524815716</v>
      </c>
      <c r="I613" s="28">
        <f t="shared" si="264"/>
        <v>63.535688323234112</v>
      </c>
      <c r="J613" s="28">
        <f t="shared" si="264"/>
        <v>67.548949440194377</v>
      </c>
      <c r="K613" s="28">
        <f t="shared" si="264"/>
        <v>67.936056727397045</v>
      </c>
      <c r="L613" s="28">
        <f t="shared" si="264"/>
        <v>68.127236061749187</v>
      </c>
      <c r="M613" s="28">
        <f t="shared" si="264"/>
        <v>68.241960432792496</v>
      </c>
      <c r="N613" s="28">
        <f t="shared" si="264"/>
        <v>68.601779009420483</v>
      </c>
      <c r="O613" s="28">
        <f t="shared" si="264"/>
        <v>68.859640028375694</v>
      </c>
      <c r="P613" s="28">
        <f t="shared" si="264"/>
        <v>68.958450275693991</v>
      </c>
      <c r="Q613" s="28">
        <f t="shared" si="264"/>
        <v>69.730732179454549</v>
      </c>
      <c r="R613" s="28">
        <f t="shared" si="264"/>
        <v>70.268289656248697</v>
      </c>
      <c r="S613" s="28">
        <f t="shared" si="264"/>
        <v>70.90353793736378</v>
      </c>
      <c r="T613" s="28">
        <f t="shared" si="264"/>
        <v>71.372318385932331</v>
      </c>
      <c r="U613" s="28">
        <f t="shared" si="264"/>
        <v>69.556790595596894</v>
      </c>
      <c r="V613" s="28">
        <f t="shared" si="264"/>
        <v>66.88349963471434</v>
      </c>
      <c r="W613" s="28">
        <f t="shared" si="264"/>
        <v>65.328166348828603</v>
      </c>
      <c r="X613" s="28">
        <f t="shared" si="264"/>
        <v>63.519352463056585</v>
      </c>
      <c r="Y613" s="28">
        <f t="shared" si="264"/>
        <v>68.045348106982843</v>
      </c>
      <c r="Z613" s="28">
        <f t="shared" si="264"/>
        <v>72.357480149883514</v>
      </c>
      <c r="AA613" s="28">
        <f t="shared" si="264"/>
        <v>68.997027738943544</v>
      </c>
      <c r="AB613" s="28">
        <f t="shared" si="264"/>
        <v>65.421884813861112</v>
      </c>
      <c r="AC613" s="28">
        <f t="shared" si="264"/>
        <v>66.326292064990056</v>
      </c>
      <c r="AD613" s="28">
        <f t="shared" si="264"/>
        <v>67.19960374096425</v>
      </c>
      <c r="AE613" s="28">
        <f t="shared" si="264"/>
        <v>68.148366900817365</v>
      </c>
    </row>
    <row r="614" spans="1:31" x14ac:dyDescent="0.2">
      <c r="A614" s="9" t="s">
        <v>392</v>
      </c>
      <c r="B614" s="4" t="s">
        <v>393</v>
      </c>
      <c r="C614" s="37">
        <f t="shared" ref="C614:AE614" si="265">+C525</f>
        <v>52.506747033671402</v>
      </c>
      <c r="D614" s="37">
        <f t="shared" si="265"/>
        <v>53.235259126046678</v>
      </c>
      <c r="E614" s="37">
        <f t="shared" si="265"/>
        <v>54.777260680818337</v>
      </c>
      <c r="F614" s="37">
        <f t="shared" si="265"/>
        <v>56.5981644971774</v>
      </c>
      <c r="G614" s="37">
        <f t="shared" si="265"/>
        <v>58.441563913341099</v>
      </c>
      <c r="H614" s="37">
        <f t="shared" si="265"/>
        <v>59.372096547609793</v>
      </c>
      <c r="I614" s="37">
        <f t="shared" si="265"/>
        <v>59.747197016141165</v>
      </c>
      <c r="J614" s="37">
        <f t="shared" si="265"/>
        <v>63.516265026421095</v>
      </c>
      <c r="K614" s="37">
        <f t="shared" si="265"/>
        <v>63.923274279956445</v>
      </c>
      <c r="L614" s="37">
        <f t="shared" si="265"/>
        <v>64.097465145608112</v>
      </c>
      <c r="M614" s="37">
        <f t="shared" si="265"/>
        <v>64.342771814517306</v>
      </c>
      <c r="N614" s="37">
        <f t="shared" si="265"/>
        <v>65.199737224538353</v>
      </c>
      <c r="O614" s="37">
        <f t="shared" si="265"/>
        <v>65.454910173095556</v>
      </c>
      <c r="P614" s="37">
        <f t="shared" si="265"/>
        <v>65.666586129828588</v>
      </c>
      <c r="Q614" s="37">
        <f t="shared" si="265"/>
        <v>66.287869653103144</v>
      </c>
      <c r="R614" s="37">
        <f t="shared" si="265"/>
        <v>66.793854958517514</v>
      </c>
      <c r="S614" s="37">
        <f t="shared" si="265"/>
        <v>67.427169392632379</v>
      </c>
      <c r="T614" s="37">
        <f t="shared" si="265"/>
        <v>67.92293177356143</v>
      </c>
      <c r="U614" s="37">
        <f t="shared" si="265"/>
        <v>66.139719875229389</v>
      </c>
      <c r="V614" s="37">
        <f t="shared" si="265"/>
        <v>63.548178928683178</v>
      </c>
      <c r="W614" s="37">
        <f t="shared" si="265"/>
        <v>61.979996739899754</v>
      </c>
      <c r="X614" s="37">
        <f t="shared" si="265"/>
        <v>60.142716188781833</v>
      </c>
      <c r="Y614" s="37">
        <f t="shared" si="265"/>
        <v>64.468198209653011</v>
      </c>
      <c r="Z614" s="37">
        <f t="shared" si="265"/>
        <v>68.761117815004809</v>
      </c>
      <c r="AA614" s="37">
        <f t="shared" si="265"/>
        <v>65.648098545887407</v>
      </c>
      <c r="AB614" s="37">
        <f t="shared" si="265"/>
        <v>62.202247342426702</v>
      </c>
      <c r="AC614" s="37">
        <f t="shared" si="265"/>
        <v>63.140871265058983</v>
      </c>
      <c r="AD614" s="37">
        <f t="shared" si="265"/>
        <v>64.074579512623856</v>
      </c>
      <c r="AE614" s="37">
        <f t="shared" si="265"/>
        <v>65.013978321770054</v>
      </c>
    </row>
    <row r="615" spans="1:31" x14ac:dyDescent="0.2">
      <c r="A615" s="9" t="s">
        <v>439</v>
      </c>
      <c r="B615" s="4" t="s">
        <v>440</v>
      </c>
      <c r="C615" s="37">
        <f t="shared" ref="C615:AE615" si="266">+C530</f>
        <v>3.2330809046256785</v>
      </c>
      <c r="D615" s="37">
        <f t="shared" si="266"/>
        <v>3.3085982396321389</v>
      </c>
      <c r="E615" s="37">
        <f t="shared" si="266"/>
        <v>3.384379382700434</v>
      </c>
      <c r="F615" s="37">
        <f t="shared" si="266"/>
        <v>3.4834877549963479</v>
      </c>
      <c r="G615" s="37">
        <f t="shared" si="266"/>
        <v>3.6209139580390053</v>
      </c>
      <c r="H615" s="37">
        <f t="shared" si="266"/>
        <v>3.6485629347083961</v>
      </c>
      <c r="I615" s="37">
        <f t="shared" si="266"/>
        <v>3.7497400499218392</v>
      </c>
      <c r="J615" s="37">
        <f t="shared" si="266"/>
        <v>3.9718803632887099</v>
      </c>
      <c r="K615" s="37">
        <f t="shared" si="266"/>
        <v>3.9637373074258373</v>
      </c>
      <c r="L615" s="37">
        <f t="shared" si="266"/>
        <v>3.9842138519814525</v>
      </c>
      <c r="M615" s="37">
        <f t="shared" si="266"/>
        <v>3.8576405251500243</v>
      </c>
      <c r="N615" s="37">
        <f t="shared" si="266"/>
        <v>3.3527463201672565</v>
      </c>
      <c r="O615" s="37">
        <f t="shared" si="266"/>
        <v>3.3538722363596065</v>
      </c>
      <c r="P615" s="37">
        <f t="shared" si="266"/>
        <v>3.2411716950312868</v>
      </c>
      <c r="Q615" s="37">
        <f t="shared" si="266"/>
        <v>3.392783333062066</v>
      </c>
      <c r="R615" s="37">
        <f t="shared" si="266"/>
        <v>3.4238237154906295</v>
      </c>
      <c r="S615" s="37">
        <f t="shared" si="266"/>
        <v>3.4316022686287844</v>
      </c>
      <c r="T615" s="37">
        <f t="shared" si="266"/>
        <v>3.4184195800854864</v>
      </c>
      <c r="U615" s="37">
        <f t="shared" si="266"/>
        <v>3.3799805188074661</v>
      </c>
      <c r="V615" s="37">
        <f t="shared" si="266"/>
        <v>3.2999018814078318</v>
      </c>
      <c r="W615" s="37">
        <f t="shared" si="266"/>
        <v>3.30500240745722</v>
      </c>
      <c r="X615" s="37">
        <f t="shared" si="266"/>
        <v>3.3305559596521102</v>
      </c>
      <c r="Y615" s="37">
        <f t="shared" si="266"/>
        <v>3.5487385896184591</v>
      </c>
      <c r="Z615" s="37">
        <f t="shared" si="266"/>
        <v>3.5434532194049355</v>
      </c>
      <c r="AA615" s="37">
        <f t="shared" si="266"/>
        <v>3.3153231412186717</v>
      </c>
      <c r="AB615" s="37">
        <f t="shared" si="266"/>
        <v>3.1825737209500953</v>
      </c>
      <c r="AC615" s="37">
        <f t="shared" si="266"/>
        <v>3.1647153105102439</v>
      </c>
      <c r="AD615" s="37">
        <f t="shared" si="266"/>
        <v>3.1239426621149895</v>
      </c>
      <c r="AE615" s="37">
        <f t="shared" si="266"/>
        <v>3.1335252992723008</v>
      </c>
    </row>
    <row r="616" spans="1:31" x14ac:dyDescent="0.2">
      <c r="A616" s="9" t="s">
        <v>477</v>
      </c>
      <c r="B616" s="4" t="s">
        <v>478</v>
      </c>
      <c r="C616" s="37">
        <f t="shared" ref="C616:AE616" si="267">+C536</f>
        <v>0</v>
      </c>
      <c r="D616" s="37">
        <f t="shared" si="267"/>
        <v>0</v>
      </c>
      <c r="E616" s="37">
        <f t="shared" si="267"/>
        <v>0</v>
      </c>
      <c r="F616" s="37">
        <f t="shared" si="267"/>
        <v>0</v>
      </c>
      <c r="G616" s="37">
        <f t="shared" si="267"/>
        <v>0</v>
      </c>
      <c r="H616" s="37">
        <f t="shared" si="267"/>
        <v>0</v>
      </c>
      <c r="I616" s="37">
        <f t="shared" si="267"/>
        <v>0</v>
      </c>
      <c r="J616" s="37">
        <f t="shared" si="267"/>
        <v>0</v>
      </c>
      <c r="K616" s="37">
        <f t="shared" si="267"/>
        <v>0</v>
      </c>
      <c r="L616" s="37">
        <f t="shared" si="267"/>
        <v>0</v>
      </c>
      <c r="M616" s="37">
        <f t="shared" si="267"/>
        <v>0</v>
      </c>
      <c r="N616" s="37">
        <f t="shared" si="267"/>
        <v>0</v>
      </c>
      <c r="O616" s="37">
        <f t="shared" si="267"/>
        <v>0</v>
      </c>
      <c r="P616" s="37">
        <f t="shared" si="267"/>
        <v>0</v>
      </c>
      <c r="Q616" s="37">
        <f t="shared" si="267"/>
        <v>0</v>
      </c>
      <c r="R616" s="37">
        <f t="shared" si="267"/>
        <v>0</v>
      </c>
      <c r="S616" s="37">
        <f t="shared" si="267"/>
        <v>0</v>
      </c>
      <c r="T616" s="37">
        <f t="shared" si="267"/>
        <v>0</v>
      </c>
      <c r="U616" s="37">
        <f t="shared" si="267"/>
        <v>0</v>
      </c>
      <c r="V616" s="37">
        <f t="shared" si="267"/>
        <v>0</v>
      </c>
      <c r="W616" s="37">
        <f t="shared" si="267"/>
        <v>0</v>
      </c>
      <c r="X616" s="37">
        <f t="shared" si="267"/>
        <v>0</v>
      </c>
      <c r="Y616" s="37">
        <f t="shared" si="267"/>
        <v>0</v>
      </c>
      <c r="Z616" s="37">
        <f t="shared" si="267"/>
        <v>0</v>
      </c>
      <c r="AA616" s="37">
        <f t="shared" si="267"/>
        <v>0</v>
      </c>
      <c r="AB616" s="37">
        <f t="shared" si="267"/>
        <v>0</v>
      </c>
      <c r="AC616" s="37">
        <f t="shared" si="267"/>
        <v>0</v>
      </c>
      <c r="AD616" s="37">
        <f t="shared" si="267"/>
        <v>0</v>
      </c>
      <c r="AE616" s="37">
        <f t="shared" si="267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8">+C545</f>
        <v>8.7304141525675186E-2</v>
      </c>
      <c r="D619" s="36">
        <f t="shared" si="268"/>
        <v>6.03172300437314E-2</v>
      </c>
      <c r="E619" s="36">
        <f t="shared" si="268"/>
        <v>6.5003444947719341E-2</v>
      </c>
      <c r="F619" s="36">
        <f t="shared" si="268"/>
        <v>5.3242012322921917E-2</v>
      </c>
      <c r="G619" s="36">
        <f t="shared" si="268"/>
        <v>5.0330103697765173E-2</v>
      </c>
      <c r="H619" s="36">
        <f t="shared" si="268"/>
        <v>4.8112042497529553E-2</v>
      </c>
      <c r="I619" s="36">
        <f t="shared" si="268"/>
        <v>3.875125717110723E-2</v>
      </c>
      <c r="J619" s="36">
        <f t="shared" si="268"/>
        <v>6.0804050484580444E-2</v>
      </c>
      <c r="K619" s="36">
        <f t="shared" si="268"/>
        <v>4.9045140014772601E-2</v>
      </c>
      <c r="L619" s="36">
        <f t="shared" si="268"/>
        <v>4.5557064159617758E-2</v>
      </c>
      <c r="M619" s="36">
        <f t="shared" si="268"/>
        <v>4.1548093125171208E-2</v>
      </c>
      <c r="N619" s="36">
        <f t="shared" si="268"/>
        <v>4.9295464714878424E-2</v>
      </c>
      <c r="O619" s="36">
        <f t="shared" si="268"/>
        <v>5.0857618920524705E-2</v>
      </c>
      <c r="P619" s="36">
        <f t="shared" si="268"/>
        <v>5.0692450834115492E-2</v>
      </c>
      <c r="Q619" s="36">
        <f t="shared" si="268"/>
        <v>5.0079193289332573E-2</v>
      </c>
      <c r="R619" s="36">
        <f t="shared" si="268"/>
        <v>5.0610982240549565E-2</v>
      </c>
      <c r="S619" s="36">
        <f t="shared" si="268"/>
        <v>4.4766276102620933E-2</v>
      </c>
      <c r="T619" s="36">
        <f t="shared" si="268"/>
        <v>3.0967032285421411E-2</v>
      </c>
      <c r="U619" s="36">
        <f t="shared" si="268"/>
        <v>3.709020156002827E-2</v>
      </c>
      <c r="V619" s="36">
        <f t="shared" si="268"/>
        <v>3.541882462334052E-2</v>
      </c>
      <c r="W619" s="36">
        <f t="shared" si="268"/>
        <v>4.3167201471638404E-2</v>
      </c>
      <c r="X619" s="36">
        <f t="shared" si="268"/>
        <v>4.6080314622645696E-2</v>
      </c>
      <c r="Y619" s="36">
        <f t="shared" si="268"/>
        <v>2.84113077113822E-2</v>
      </c>
      <c r="Z619" s="36">
        <f t="shared" si="268"/>
        <v>5.2909115473769523E-2</v>
      </c>
      <c r="AA619" s="36">
        <f t="shared" si="268"/>
        <v>3.3606051837466538E-2</v>
      </c>
      <c r="AB619" s="36">
        <f t="shared" si="268"/>
        <v>3.7063750484326426E-2</v>
      </c>
      <c r="AC619" s="36">
        <f t="shared" si="268"/>
        <v>2.0705489420831412E-2</v>
      </c>
      <c r="AD619" s="36">
        <f t="shared" si="268"/>
        <v>1.0815662254062487E-3</v>
      </c>
      <c r="AE619" s="36">
        <f t="shared" si="268"/>
        <v>8.6327977499999983E-4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9">+C554</f>
        <v>0</v>
      </c>
      <c r="D623" s="37">
        <f t="shared" si="269"/>
        <v>0</v>
      </c>
      <c r="E623" s="37">
        <f t="shared" si="269"/>
        <v>0</v>
      </c>
      <c r="F623" s="37">
        <f t="shared" si="269"/>
        <v>0</v>
      </c>
      <c r="G623" s="37">
        <f t="shared" si="269"/>
        <v>0</v>
      </c>
      <c r="H623" s="37">
        <f t="shared" si="269"/>
        <v>0</v>
      </c>
      <c r="I623" s="37">
        <f t="shared" si="269"/>
        <v>0</v>
      </c>
      <c r="J623" s="37">
        <f t="shared" si="269"/>
        <v>0</v>
      </c>
      <c r="K623" s="37">
        <f t="shared" si="269"/>
        <v>0</v>
      </c>
      <c r="L623" s="37">
        <f t="shared" si="269"/>
        <v>0</v>
      </c>
      <c r="M623" s="37">
        <f t="shared" si="269"/>
        <v>0</v>
      </c>
      <c r="N623" s="37">
        <f t="shared" si="269"/>
        <v>0</v>
      </c>
      <c r="O623" s="37">
        <f t="shared" si="269"/>
        <v>0</v>
      </c>
      <c r="P623" s="37">
        <f t="shared" si="269"/>
        <v>0</v>
      </c>
      <c r="Q623" s="37">
        <f t="shared" si="269"/>
        <v>0</v>
      </c>
      <c r="R623" s="37">
        <f t="shared" si="269"/>
        <v>0</v>
      </c>
      <c r="S623" s="37">
        <f t="shared" si="269"/>
        <v>0</v>
      </c>
      <c r="T623" s="37">
        <f t="shared" si="269"/>
        <v>0</v>
      </c>
      <c r="U623" s="37">
        <f t="shared" si="269"/>
        <v>0</v>
      </c>
      <c r="V623" s="37">
        <f t="shared" si="269"/>
        <v>0</v>
      </c>
      <c r="W623" s="37">
        <f t="shared" si="269"/>
        <v>0</v>
      </c>
      <c r="X623" s="37">
        <f t="shared" si="269"/>
        <v>0</v>
      </c>
      <c r="Y623" s="37">
        <f t="shared" si="269"/>
        <v>0</v>
      </c>
      <c r="Z623" s="37">
        <f t="shared" si="269"/>
        <v>0</v>
      </c>
      <c r="AA623" s="37">
        <f t="shared" si="269"/>
        <v>0</v>
      </c>
      <c r="AB623" s="37">
        <f t="shared" si="269"/>
        <v>0</v>
      </c>
      <c r="AC623" s="37">
        <f t="shared" si="269"/>
        <v>0</v>
      </c>
      <c r="AD623" s="37">
        <f t="shared" si="269"/>
        <v>0</v>
      </c>
      <c r="AE623" s="37">
        <f t="shared" si="26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70">+C625+C626+C627+C628+C629+C630+C631+C632</f>
        <v>0.34030256065168552</v>
      </c>
      <c r="D624" s="28">
        <f t="shared" si="270"/>
        <v>0.17562064111915768</v>
      </c>
      <c r="E624" s="28">
        <f t="shared" si="270"/>
        <v>0.1476455491139122</v>
      </c>
      <c r="F624" s="28">
        <f t="shared" si="270"/>
        <v>0.1568593559918787</v>
      </c>
      <c r="G624" s="28">
        <f t="shared" si="270"/>
        <v>0.26257419615155764</v>
      </c>
      <c r="H624" s="28">
        <f t="shared" si="270"/>
        <v>0.2210641559849687</v>
      </c>
      <c r="I624" s="28">
        <f t="shared" si="270"/>
        <v>6.4008993917453045</v>
      </c>
      <c r="J624" s="28">
        <f t="shared" si="270"/>
        <v>0.36723889818051747</v>
      </c>
      <c r="K624" s="28">
        <f t="shared" si="270"/>
        <v>22.737529986956957</v>
      </c>
      <c r="L624" s="28">
        <f t="shared" si="270"/>
        <v>0.86538821574091873</v>
      </c>
      <c r="M624" s="28">
        <f t="shared" si="270"/>
        <v>5.3295300305072638E-2</v>
      </c>
      <c r="N624" s="28">
        <f t="shared" si="270"/>
        <v>2.3830247688018062E-2</v>
      </c>
      <c r="O624" s="28">
        <f t="shared" si="270"/>
        <v>1.7292076727998971</v>
      </c>
      <c r="P624" s="28">
        <f t="shared" si="270"/>
        <v>2.950381297201745E-2</v>
      </c>
      <c r="Q624" s="28">
        <f t="shared" si="270"/>
        <v>7.1610154389187525E-2</v>
      </c>
      <c r="R624" s="28">
        <f t="shared" si="270"/>
        <v>4.2066179081002339E-2</v>
      </c>
      <c r="S624" s="28">
        <f t="shared" si="270"/>
        <v>0.15145985499021633</v>
      </c>
      <c r="T624" s="28">
        <f t="shared" si="270"/>
        <v>5.1571560376418302E-2</v>
      </c>
      <c r="U624" s="28">
        <f t="shared" si="270"/>
        <v>6.1419643561779846</v>
      </c>
      <c r="V624" s="28">
        <f t="shared" si="270"/>
        <v>0.46482985030856055</v>
      </c>
      <c r="W624" s="28">
        <f t="shared" si="270"/>
        <v>4.2394748065647482E-3</v>
      </c>
      <c r="X624" s="28">
        <f t="shared" si="270"/>
        <v>1.6330467617522021E-2</v>
      </c>
      <c r="Y624" s="28">
        <f t="shared" si="270"/>
        <v>0.21169340670909084</v>
      </c>
      <c r="Z624" s="28">
        <f t="shared" si="270"/>
        <v>0.23841682289224897</v>
      </c>
      <c r="AA624" s="28">
        <f t="shared" si="270"/>
        <v>1.1221921408389439</v>
      </c>
      <c r="AB624" s="28">
        <f t="shared" si="270"/>
        <v>1.6667144324754553</v>
      </c>
      <c r="AC624" s="28">
        <f t="shared" si="270"/>
        <v>0.77378166563872308</v>
      </c>
      <c r="AD624" s="28">
        <f t="shared" si="270"/>
        <v>1.9350483370700965E-2</v>
      </c>
      <c r="AE624" s="28">
        <f t="shared" si="270"/>
        <v>0.12091237746144549</v>
      </c>
    </row>
    <row r="625" spans="1:31" x14ac:dyDescent="0.2">
      <c r="A625" s="9" t="s">
        <v>549</v>
      </c>
      <c r="B625" s="4" t="s">
        <v>550</v>
      </c>
      <c r="C625" s="37">
        <f t="shared" ref="C625:AE625" si="271">+C556</f>
        <v>0.3376213154445955</v>
      </c>
      <c r="D625" s="37">
        <f t="shared" si="271"/>
        <v>0.17461575862868936</v>
      </c>
      <c r="E625" s="37">
        <f t="shared" si="271"/>
        <v>0.14689964337973496</v>
      </c>
      <c r="F625" s="37">
        <f t="shared" si="271"/>
        <v>0.15620872914414938</v>
      </c>
      <c r="G625" s="37">
        <f t="shared" si="271"/>
        <v>0.25987588679451856</v>
      </c>
      <c r="H625" s="37">
        <f t="shared" si="271"/>
        <v>0.22029195017237124</v>
      </c>
      <c r="I625" s="37">
        <f t="shared" si="271"/>
        <v>6.3819796864604754</v>
      </c>
      <c r="J625" s="37">
        <f t="shared" si="271"/>
        <v>0.36629827578675356</v>
      </c>
      <c r="K625" s="37">
        <f t="shared" si="271"/>
        <v>22.386820406258845</v>
      </c>
      <c r="L625" s="37">
        <f t="shared" si="271"/>
        <v>0.85760829466189104</v>
      </c>
      <c r="M625" s="37">
        <f t="shared" si="271"/>
        <v>5.3009533213711692E-2</v>
      </c>
      <c r="N625" s="37">
        <f t="shared" si="271"/>
        <v>2.3458085911203637E-2</v>
      </c>
      <c r="O625" s="37">
        <f t="shared" si="271"/>
        <v>1.7222833794431407</v>
      </c>
      <c r="P625" s="37">
        <f t="shared" si="271"/>
        <v>2.8914671352017449E-2</v>
      </c>
      <c r="Q625" s="37">
        <f t="shared" si="271"/>
        <v>7.0740755685187534E-2</v>
      </c>
      <c r="R625" s="37">
        <f t="shared" si="271"/>
        <v>3.7424525689634315E-2</v>
      </c>
      <c r="S625" s="37">
        <f t="shared" si="271"/>
        <v>0.14956727217021631</v>
      </c>
      <c r="T625" s="37">
        <f t="shared" si="271"/>
        <v>4.8775698118418302E-2</v>
      </c>
      <c r="U625" s="37">
        <f t="shared" si="271"/>
        <v>2.8431691571525892</v>
      </c>
      <c r="V625" s="37">
        <f t="shared" si="271"/>
        <v>0.43512746964020743</v>
      </c>
      <c r="W625" s="37">
        <f t="shared" si="271"/>
        <v>4.150560026564748E-3</v>
      </c>
      <c r="X625" s="37">
        <f t="shared" si="271"/>
        <v>1.5358750469522019E-2</v>
      </c>
      <c r="Y625" s="37">
        <f t="shared" si="271"/>
        <v>0.20775671686739131</v>
      </c>
      <c r="Z625" s="37">
        <f t="shared" si="271"/>
        <v>0.23739376265224896</v>
      </c>
      <c r="AA625" s="37">
        <f t="shared" si="271"/>
        <v>1.1121845444529439</v>
      </c>
      <c r="AB625" s="37">
        <f t="shared" si="271"/>
        <v>1.6582359540408551</v>
      </c>
      <c r="AC625" s="37">
        <f t="shared" si="271"/>
        <v>0.76934191373752303</v>
      </c>
      <c r="AD625" s="37">
        <f t="shared" si="271"/>
        <v>1.9087747515500963E-2</v>
      </c>
      <c r="AE625" s="37">
        <f t="shared" si="271"/>
        <v>0.1198741070187655</v>
      </c>
    </row>
    <row r="626" spans="1:31" x14ac:dyDescent="0.2">
      <c r="A626" s="9" t="s">
        <v>668</v>
      </c>
      <c r="B626" s="4" t="s">
        <v>639</v>
      </c>
      <c r="C626" s="37">
        <f t="shared" ref="C626:AE626" si="272">+C559</f>
        <v>3.0322258308999671E-4</v>
      </c>
      <c r="D626" s="37">
        <f t="shared" si="272"/>
        <v>2.96850582468301E-4</v>
      </c>
      <c r="E626" s="37">
        <f t="shared" si="272"/>
        <v>1.8457640177236932E-5</v>
      </c>
      <c r="F626" s="37">
        <f t="shared" si="272"/>
        <v>4.0794911729307099E-5</v>
      </c>
      <c r="G626" s="37">
        <f t="shared" si="272"/>
        <v>2.3689264303905993E-4</v>
      </c>
      <c r="H626" s="37">
        <f t="shared" si="272"/>
        <v>2.3748046597464081E-5</v>
      </c>
      <c r="I626" s="37">
        <f t="shared" si="272"/>
        <v>2.9160720188292025E-3</v>
      </c>
      <c r="J626" s="37">
        <f t="shared" si="272"/>
        <v>4.7049347763886749E-5</v>
      </c>
      <c r="K626" s="37">
        <f t="shared" si="272"/>
        <v>1.8913790775247628E-3</v>
      </c>
      <c r="L626" s="37">
        <f t="shared" si="272"/>
        <v>7.5960831027492538E-4</v>
      </c>
      <c r="M626" s="37">
        <f t="shared" si="272"/>
        <v>4.4886159360949421E-5</v>
      </c>
      <c r="N626" s="37">
        <f t="shared" si="272"/>
        <v>8.7468052814422144E-5</v>
      </c>
      <c r="O626" s="37">
        <f t="shared" si="272"/>
        <v>3.1356826675621875E-4</v>
      </c>
      <c r="P626" s="37">
        <f t="shared" si="272"/>
        <v>3.4020000000000011E-6</v>
      </c>
      <c r="Q626" s="37">
        <f t="shared" si="272"/>
        <v>5.1030000000000004E-5</v>
      </c>
      <c r="R626" s="37">
        <f t="shared" si="272"/>
        <v>2.0922300000000005E-4</v>
      </c>
      <c r="S626" s="37">
        <f t="shared" si="272"/>
        <v>5.1030000000000018E-6</v>
      </c>
      <c r="T626" s="37">
        <f t="shared" si="272"/>
        <v>1.2587400000000002E-4</v>
      </c>
      <c r="U626" s="37">
        <f t="shared" si="272"/>
        <v>2.3131899000000001E-3</v>
      </c>
      <c r="V626" s="37">
        <f t="shared" si="272"/>
        <v>1.6159500000000003E-4</v>
      </c>
      <c r="W626" s="37">
        <f t="shared" si="272"/>
        <v>0</v>
      </c>
      <c r="X626" s="37">
        <f t="shared" si="272"/>
        <v>1.1906999999999998E-5</v>
      </c>
      <c r="Y626" s="37">
        <f t="shared" si="272"/>
        <v>0</v>
      </c>
      <c r="Z626" s="37">
        <f t="shared" si="272"/>
        <v>0</v>
      </c>
      <c r="AA626" s="37">
        <f t="shared" si="272"/>
        <v>1.161783E-3</v>
      </c>
      <c r="AB626" s="37">
        <f t="shared" si="272"/>
        <v>3.0958199999999998E-4</v>
      </c>
      <c r="AC626" s="37">
        <f t="shared" si="272"/>
        <v>1.7265149999999999E-4</v>
      </c>
      <c r="AD626" s="37">
        <f t="shared" si="272"/>
        <v>5.1030000000000004E-5</v>
      </c>
      <c r="AE626" s="37">
        <f t="shared" si="272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273">+C562</f>
        <v>2.3780226239999997E-3</v>
      </c>
      <c r="D627" s="37">
        <f t="shared" si="273"/>
        <v>7.0803190799999997E-4</v>
      </c>
      <c r="E627" s="37">
        <f t="shared" si="273"/>
        <v>7.2744809399999985E-4</v>
      </c>
      <c r="F627" s="37">
        <f t="shared" si="273"/>
        <v>6.0983193599999997E-4</v>
      </c>
      <c r="G627" s="37">
        <f t="shared" si="273"/>
        <v>2.4614167140000003E-3</v>
      </c>
      <c r="H627" s="37">
        <f t="shared" si="273"/>
        <v>7.4845776599999998E-4</v>
      </c>
      <c r="I627" s="37">
        <f t="shared" si="273"/>
        <v>1.6003633265999996E-2</v>
      </c>
      <c r="J627" s="37">
        <f t="shared" si="273"/>
        <v>8.9357304600000008E-4</v>
      </c>
      <c r="K627" s="37">
        <f t="shared" si="273"/>
        <v>0.34881820162058863</v>
      </c>
      <c r="L627" s="37">
        <f t="shared" si="273"/>
        <v>7.0203127687527818E-3</v>
      </c>
      <c r="M627" s="37">
        <f t="shared" si="273"/>
        <v>2.4088093199999997E-4</v>
      </c>
      <c r="N627" s="37">
        <f t="shared" si="273"/>
        <v>2.8469372399999991E-4</v>
      </c>
      <c r="O627" s="37">
        <f t="shared" si="273"/>
        <v>6.6107250899999992E-3</v>
      </c>
      <c r="P627" s="37">
        <f t="shared" si="273"/>
        <v>5.8573962000000007E-4</v>
      </c>
      <c r="Q627" s="37">
        <f t="shared" si="273"/>
        <v>8.183687040000002E-4</v>
      </c>
      <c r="R627" s="37">
        <f t="shared" si="273"/>
        <v>4.4324303913680233E-3</v>
      </c>
      <c r="S627" s="37">
        <f t="shared" si="273"/>
        <v>1.8874798199999996E-3</v>
      </c>
      <c r="T627" s="37">
        <f t="shared" si="273"/>
        <v>2.6699882579999997E-3</v>
      </c>
      <c r="U627" s="37">
        <f t="shared" si="273"/>
        <v>3.2964820091253952</v>
      </c>
      <c r="V627" s="37">
        <f t="shared" si="273"/>
        <v>2.9540785668353112E-2</v>
      </c>
      <c r="W627" s="37">
        <f t="shared" si="273"/>
        <v>8.8914779999999996E-5</v>
      </c>
      <c r="X627" s="37">
        <f t="shared" si="273"/>
        <v>9.5981014800000002E-4</v>
      </c>
      <c r="Y627" s="37">
        <f t="shared" si="273"/>
        <v>3.9366898416995314E-3</v>
      </c>
      <c r="Z627" s="37">
        <f t="shared" si="273"/>
        <v>1.02306024E-3</v>
      </c>
      <c r="AA627" s="37">
        <f t="shared" si="273"/>
        <v>8.8458133860000003E-3</v>
      </c>
      <c r="AB627" s="37">
        <f t="shared" si="273"/>
        <v>8.1688964345999985E-3</v>
      </c>
      <c r="AC627" s="37">
        <f t="shared" si="273"/>
        <v>4.2671004011999997E-3</v>
      </c>
      <c r="AD627" s="37">
        <f t="shared" si="273"/>
        <v>2.1170585520000008E-4</v>
      </c>
      <c r="AE627" s="37">
        <f t="shared" si="273"/>
        <v>1.0382704426800003E-3</v>
      </c>
    </row>
    <row r="628" spans="1:31" x14ac:dyDescent="0.2">
      <c r="A628" s="9" t="s">
        <v>688</v>
      </c>
      <c r="B628" s="4" t="s">
        <v>651</v>
      </c>
      <c r="C628" s="37">
        <f t="shared" ref="C628:AE628" si="274">+C565</f>
        <v>0</v>
      </c>
      <c r="D628" s="37">
        <f t="shared" si="274"/>
        <v>0</v>
      </c>
      <c r="E628" s="37">
        <f t="shared" si="274"/>
        <v>0</v>
      </c>
      <c r="F628" s="37">
        <f t="shared" si="274"/>
        <v>0</v>
      </c>
      <c r="G628" s="37">
        <f t="shared" si="274"/>
        <v>0</v>
      </c>
      <c r="H628" s="37">
        <f t="shared" si="274"/>
        <v>0</v>
      </c>
      <c r="I628" s="37">
        <f t="shared" si="274"/>
        <v>0</v>
      </c>
      <c r="J628" s="37">
        <f t="shared" si="274"/>
        <v>0</v>
      </c>
      <c r="K628" s="37">
        <f t="shared" si="274"/>
        <v>0</v>
      </c>
      <c r="L628" s="37">
        <f t="shared" si="274"/>
        <v>0</v>
      </c>
      <c r="M628" s="37">
        <f t="shared" si="274"/>
        <v>0</v>
      </c>
      <c r="N628" s="37">
        <f t="shared" si="274"/>
        <v>0</v>
      </c>
      <c r="O628" s="37">
        <f t="shared" si="274"/>
        <v>0</v>
      </c>
      <c r="P628" s="37">
        <f t="shared" si="274"/>
        <v>0</v>
      </c>
      <c r="Q628" s="37">
        <f t="shared" si="274"/>
        <v>0</v>
      </c>
      <c r="R628" s="37">
        <f t="shared" si="274"/>
        <v>0</v>
      </c>
      <c r="S628" s="37">
        <f t="shared" si="274"/>
        <v>0</v>
      </c>
      <c r="T628" s="37">
        <f t="shared" si="274"/>
        <v>0</v>
      </c>
      <c r="U628" s="37">
        <f t="shared" si="274"/>
        <v>0</v>
      </c>
      <c r="V628" s="37">
        <f t="shared" si="274"/>
        <v>0</v>
      </c>
      <c r="W628" s="37">
        <f t="shared" si="274"/>
        <v>0</v>
      </c>
      <c r="X628" s="37">
        <f t="shared" si="274"/>
        <v>0</v>
      </c>
      <c r="Y628" s="37">
        <f t="shared" si="274"/>
        <v>0</v>
      </c>
      <c r="Z628" s="37">
        <f t="shared" si="274"/>
        <v>0</v>
      </c>
      <c r="AA628" s="37">
        <f t="shared" si="274"/>
        <v>0</v>
      </c>
      <c r="AB628" s="37">
        <f t="shared" si="274"/>
        <v>0</v>
      </c>
      <c r="AC628" s="37">
        <f t="shared" si="274"/>
        <v>0</v>
      </c>
      <c r="AD628" s="37">
        <f t="shared" si="274"/>
        <v>0</v>
      </c>
      <c r="AE628" s="37">
        <f t="shared" si="27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5">+C568</f>
        <v>0</v>
      </c>
      <c r="D629" s="37">
        <f t="shared" si="275"/>
        <v>0</v>
      </c>
      <c r="E629" s="37">
        <f t="shared" si="275"/>
        <v>0</v>
      </c>
      <c r="F629" s="37">
        <f t="shared" si="275"/>
        <v>0</v>
      </c>
      <c r="G629" s="37">
        <f t="shared" si="275"/>
        <v>0</v>
      </c>
      <c r="H629" s="37">
        <f t="shared" si="275"/>
        <v>0</v>
      </c>
      <c r="I629" s="37">
        <f t="shared" si="275"/>
        <v>0</v>
      </c>
      <c r="J629" s="37">
        <f t="shared" si="275"/>
        <v>0</v>
      </c>
      <c r="K629" s="37">
        <f t="shared" si="275"/>
        <v>0</v>
      </c>
      <c r="L629" s="37">
        <f t="shared" si="275"/>
        <v>0</v>
      </c>
      <c r="M629" s="37">
        <f t="shared" si="275"/>
        <v>0</v>
      </c>
      <c r="N629" s="37">
        <f t="shared" si="275"/>
        <v>0</v>
      </c>
      <c r="O629" s="37">
        <f t="shared" si="275"/>
        <v>0</v>
      </c>
      <c r="P629" s="37">
        <f t="shared" si="275"/>
        <v>0</v>
      </c>
      <c r="Q629" s="37">
        <f t="shared" si="275"/>
        <v>0</v>
      </c>
      <c r="R629" s="37">
        <f t="shared" si="275"/>
        <v>0</v>
      </c>
      <c r="S629" s="37">
        <f t="shared" si="275"/>
        <v>0</v>
      </c>
      <c r="T629" s="37">
        <f t="shared" si="275"/>
        <v>0</v>
      </c>
      <c r="U629" s="37">
        <f t="shared" si="275"/>
        <v>0</v>
      </c>
      <c r="V629" s="37">
        <f t="shared" si="275"/>
        <v>0</v>
      </c>
      <c r="W629" s="37">
        <f t="shared" si="275"/>
        <v>0</v>
      </c>
      <c r="X629" s="37">
        <f t="shared" si="275"/>
        <v>0</v>
      </c>
      <c r="Y629" s="37">
        <f t="shared" si="275"/>
        <v>0</v>
      </c>
      <c r="Z629" s="37">
        <f t="shared" si="275"/>
        <v>0</v>
      </c>
      <c r="AA629" s="37">
        <f t="shared" si="275"/>
        <v>0</v>
      </c>
      <c r="AB629" s="37">
        <f t="shared" si="275"/>
        <v>0</v>
      </c>
      <c r="AC629" s="37">
        <f t="shared" si="275"/>
        <v>0</v>
      </c>
      <c r="AD629" s="37">
        <f t="shared" si="275"/>
        <v>0</v>
      </c>
      <c r="AE629" s="37">
        <f t="shared" si="27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6">+C571</f>
        <v>0</v>
      </c>
      <c r="D630" s="37">
        <f t="shared" si="276"/>
        <v>0</v>
      </c>
      <c r="E630" s="37">
        <f t="shared" si="276"/>
        <v>0</v>
      </c>
      <c r="F630" s="37">
        <f t="shared" si="276"/>
        <v>0</v>
      </c>
      <c r="G630" s="37">
        <f t="shared" si="276"/>
        <v>0</v>
      </c>
      <c r="H630" s="37">
        <f t="shared" si="276"/>
        <v>0</v>
      </c>
      <c r="I630" s="37">
        <f t="shared" si="276"/>
        <v>0</v>
      </c>
      <c r="J630" s="37">
        <f t="shared" si="276"/>
        <v>0</v>
      </c>
      <c r="K630" s="37">
        <f t="shared" si="276"/>
        <v>0</v>
      </c>
      <c r="L630" s="37">
        <f t="shared" si="276"/>
        <v>0</v>
      </c>
      <c r="M630" s="37">
        <f t="shared" si="276"/>
        <v>0</v>
      </c>
      <c r="N630" s="37">
        <f t="shared" si="276"/>
        <v>0</v>
      </c>
      <c r="O630" s="37">
        <f t="shared" si="276"/>
        <v>0</v>
      </c>
      <c r="P630" s="37">
        <f t="shared" si="276"/>
        <v>0</v>
      </c>
      <c r="Q630" s="37">
        <f t="shared" si="276"/>
        <v>0</v>
      </c>
      <c r="R630" s="37">
        <f t="shared" si="276"/>
        <v>0</v>
      </c>
      <c r="S630" s="37">
        <f t="shared" si="276"/>
        <v>0</v>
      </c>
      <c r="T630" s="37">
        <f t="shared" si="276"/>
        <v>0</v>
      </c>
      <c r="U630" s="37">
        <f t="shared" si="276"/>
        <v>0</v>
      </c>
      <c r="V630" s="37">
        <f t="shared" si="276"/>
        <v>0</v>
      </c>
      <c r="W630" s="37">
        <f t="shared" si="276"/>
        <v>0</v>
      </c>
      <c r="X630" s="37">
        <f t="shared" si="276"/>
        <v>0</v>
      </c>
      <c r="Y630" s="37">
        <f t="shared" si="276"/>
        <v>0</v>
      </c>
      <c r="Z630" s="37">
        <f t="shared" si="276"/>
        <v>0</v>
      </c>
      <c r="AA630" s="37">
        <f t="shared" si="276"/>
        <v>0</v>
      </c>
      <c r="AB630" s="37">
        <f t="shared" si="276"/>
        <v>0</v>
      </c>
      <c r="AC630" s="37">
        <f t="shared" si="276"/>
        <v>0</v>
      </c>
      <c r="AD630" s="37">
        <f t="shared" si="276"/>
        <v>0</v>
      </c>
      <c r="AE630" s="37">
        <f t="shared" si="27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7">+C634+C635+C636+C637+C638</f>
        <v>2.5163732043940734</v>
      </c>
      <c r="D633" s="28">
        <f t="shared" si="277"/>
        <v>2.4627892904905595</v>
      </c>
      <c r="E633" s="28">
        <f t="shared" si="277"/>
        <v>2.5415612529344362</v>
      </c>
      <c r="F633" s="28">
        <f t="shared" si="277"/>
        <v>2.6210097792293618</v>
      </c>
      <c r="G633" s="28">
        <f t="shared" si="277"/>
        <v>2.7108096115883979</v>
      </c>
      <c r="H633" s="28">
        <f t="shared" si="277"/>
        <v>3.1110624600293555</v>
      </c>
      <c r="I633" s="28">
        <f t="shared" si="277"/>
        <v>3.4575750652682853</v>
      </c>
      <c r="J633" s="28">
        <f t="shared" si="277"/>
        <v>3.612159230687471</v>
      </c>
      <c r="K633" s="28">
        <f t="shared" si="277"/>
        <v>3.6445914225234333</v>
      </c>
      <c r="L633" s="28">
        <f t="shared" si="277"/>
        <v>3.620872202823767</v>
      </c>
      <c r="M633" s="28">
        <f t="shared" si="277"/>
        <v>3.944802963883979</v>
      </c>
      <c r="N633" s="28">
        <f t="shared" si="277"/>
        <v>3.9031918868113693</v>
      </c>
      <c r="O633" s="28">
        <f t="shared" si="277"/>
        <v>3.7561390178844531</v>
      </c>
      <c r="P633" s="28">
        <f t="shared" si="277"/>
        <v>4.0496645325832077</v>
      </c>
      <c r="Q633" s="28">
        <f t="shared" si="277"/>
        <v>5.573397436490243</v>
      </c>
      <c r="R633" s="28">
        <f t="shared" si="277"/>
        <v>5.4193807469935074</v>
      </c>
      <c r="S633" s="28">
        <f t="shared" si="277"/>
        <v>6.7105525186864803</v>
      </c>
      <c r="T633" s="28">
        <f t="shared" si="277"/>
        <v>6.7895543630244379</v>
      </c>
      <c r="U633" s="28">
        <f t="shared" si="277"/>
        <v>6.175766975681217</v>
      </c>
      <c r="V633" s="28">
        <f t="shared" si="277"/>
        <v>5.663091779274577</v>
      </c>
      <c r="W633" s="28">
        <f t="shared" si="277"/>
        <v>6.6843032757838916</v>
      </c>
      <c r="X633" s="28">
        <f t="shared" si="277"/>
        <v>7.5735158529423696</v>
      </c>
      <c r="Y633" s="28">
        <f t="shared" si="277"/>
        <v>7.7964220458901412</v>
      </c>
      <c r="Z633" s="28">
        <f t="shared" si="277"/>
        <v>8.6004576888718596</v>
      </c>
      <c r="AA633" s="28">
        <f t="shared" si="277"/>
        <v>10.422532714358219</v>
      </c>
      <c r="AB633" s="28">
        <f t="shared" si="277"/>
        <v>11.625608655865232</v>
      </c>
      <c r="AC633" s="28">
        <f t="shared" si="277"/>
        <v>8.3013649409985639</v>
      </c>
      <c r="AD633" s="28">
        <f t="shared" si="277"/>
        <v>7.6428708612502909</v>
      </c>
      <c r="AE633" s="28">
        <f t="shared" si="277"/>
        <v>7.6823551008622681</v>
      </c>
    </row>
    <row r="634" spans="1:31" x14ac:dyDescent="0.2">
      <c r="A634" s="9" t="s">
        <v>723</v>
      </c>
      <c r="B634" s="4" t="s">
        <v>724</v>
      </c>
      <c r="C634" s="37">
        <f t="shared" ref="C634:AE634" si="278">+C577</f>
        <v>0.8578257653218534</v>
      </c>
      <c r="D634" s="37">
        <f t="shared" si="278"/>
        <v>0.88234465300418574</v>
      </c>
      <c r="E634" s="37">
        <f t="shared" si="278"/>
        <v>0.99528915169834309</v>
      </c>
      <c r="F634" s="37">
        <f t="shared" si="278"/>
        <v>1.1277344151919779</v>
      </c>
      <c r="G634" s="37">
        <f t="shared" si="278"/>
        <v>1.2450331071156486</v>
      </c>
      <c r="H634" s="37">
        <f t="shared" si="278"/>
        <v>1.3617191656538132</v>
      </c>
      <c r="I634" s="37">
        <f t="shared" si="278"/>
        <v>1.4953746929662022</v>
      </c>
      <c r="J634" s="37">
        <f t="shared" si="278"/>
        <v>1.6233074729256898</v>
      </c>
      <c r="K634" s="37">
        <f t="shared" si="278"/>
        <v>1.7560443338217713</v>
      </c>
      <c r="L634" s="37">
        <f t="shared" si="278"/>
        <v>1.881185078583981</v>
      </c>
      <c r="M634" s="37">
        <f t="shared" si="278"/>
        <v>1.982584933115237</v>
      </c>
      <c r="N634" s="37">
        <f t="shared" si="278"/>
        <v>2.0793561157662901</v>
      </c>
      <c r="O634" s="37">
        <f t="shared" si="278"/>
        <v>2.140001455954522</v>
      </c>
      <c r="P634" s="37">
        <f t="shared" si="278"/>
        <v>2.2504458930026328</v>
      </c>
      <c r="Q634" s="37">
        <f t="shared" si="278"/>
        <v>2.2931082045500055</v>
      </c>
      <c r="R634" s="37">
        <f t="shared" si="278"/>
        <v>2.4711770924618746</v>
      </c>
      <c r="S634" s="37">
        <f t="shared" si="278"/>
        <v>2.6478744544071029</v>
      </c>
      <c r="T634" s="37">
        <f t="shared" si="278"/>
        <v>2.8265136963603776</v>
      </c>
      <c r="U634" s="37">
        <f t="shared" si="278"/>
        <v>3.0370339555021646</v>
      </c>
      <c r="V634" s="37">
        <f t="shared" si="278"/>
        <v>3.364687740917979</v>
      </c>
      <c r="W634" s="37">
        <f t="shared" si="278"/>
        <v>3.6543200654894785</v>
      </c>
      <c r="X634" s="37">
        <f t="shared" si="278"/>
        <v>4.4252584341036307</v>
      </c>
      <c r="Y634" s="37">
        <f t="shared" si="278"/>
        <v>5.2074410779924705</v>
      </c>
      <c r="Z634" s="37">
        <f t="shared" si="278"/>
        <v>6.1104860803501495</v>
      </c>
      <c r="AA634" s="37">
        <f t="shared" si="278"/>
        <v>6.9199347784408456</v>
      </c>
      <c r="AB634" s="37">
        <f t="shared" si="278"/>
        <v>7.6170803773815274</v>
      </c>
      <c r="AC634" s="37">
        <f t="shared" si="278"/>
        <v>3.9924700795276746</v>
      </c>
      <c r="AD634" s="37">
        <f t="shared" si="278"/>
        <v>3.9734806156117477</v>
      </c>
      <c r="AE634" s="37">
        <f t="shared" si="278"/>
        <v>3.7797216098957249</v>
      </c>
    </row>
    <row r="635" spans="1:31" x14ac:dyDescent="0.2">
      <c r="A635" s="9" t="s">
        <v>728</v>
      </c>
      <c r="B635" s="4" t="s">
        <v>729</v>
      </c>
      <c r="C635" s="37">
        <f t="shared" ref="C635:AE636" si="279">+C578</f>
        <v>0</v>
      </c>
      <c r="D635" s="37">
        <f t="shared" si="279"/>
        <v>0</v>
      </c>
      <c r="E635" s="37">
        <f t="shared" si="279"/>
        <v>0</v>
      </c>
      <c r="F635" s="37">
        <f t="shared" si="279"/>
        <v>0</v>
      </c>
      <c r="G635" s="37">
        <f t="shared" si="279"/>
        <v>0</v>
      </c>
      <c r="H635" s="37">
        <f t="shared" si="279"/>
        <v>0</v>
      </c>
      <c r="I635" s="37">
        <f t="shared" si="279"/>
        <v>0</v>
      </c>
      <c r="J635" s="37">
        <f t="shared" si="279"/>
        <v>0</v>
      </c>
      <c r="K635" s="37">
        <f t="shared" si="279"/>
        <v>0</v>
      </c>
      <c r="L635" s="37">
        <f t="shared" si="279"/>
        <v>0</v>
      </c>
      <c r="M635" s="37">
        <f t="shared" si="279"/>
        <v>0</v>
      </c>
      <c r="N635" s="37">
        <f t="shared" si="279"/>
        <v>0</v>
      </c>
      <c r="O635" s="37">
        <f t="shared" si="279"/>
        <v>0</v>
      </c>
      <c r="P635" s="37">
        <f t="shared" si="279"/>
        <v>0</v>
      </c>
      <c r="Q635" s="37">
        <f t="shared" si="279"/>
        <v>0</v>
      </c>
      <c r="R635" s="37">
        <f t="shared" si="279"/>
        <v>0</v>
      </c>
      <c r="S635" s="37">
        <f t="shared" si="279"/>
        <v>0</v>
      </c>
      <c r="T635" s="37">
        <f t="shared" si="279"/>
        <v>0</v>
      </c>
      <c r="U635" s="37">
        <f t="shared" si="279"/>
        <v>0</v>
      </c>
      <c r="V635" s="37">
        <f t="shared" si="279"/>
        <v>0</v>
      </c>
      <c r="W635" s="37">
        <f t="shared" si="279"/>
        <v>0</v>
      </c>
      <c r="X635" s="37">
        <f t="shared" si="279"/>
        <v>0</v>
      </c>
      <c r="Y635" s="37">
        <f t="shared" si="279"/>
        <v>0</v>
      </c>
      <c r="Z635" s="37">
        <f t="shared" si="279"/>
        <v>0</v>
      </c>
      <c r="AA635" s="37">
        <f t="shared" si="279"/>
        <v>0</v>
      </c>
      <c r="AB635" s="37">
        <f t="shared" si="279"/>
        <v>0</v>
      </c>
      <c r="AC635" s="37">
        <f t="shared" si="279"/>
        <v>0</v>
      </c>
      <c r="AD635" s="37">
        <f t="shared" si="279"/>
        <v>0</v>
      </c>
      <c r="AE635" s="37">
        <f t="shared" si="279"/>
        <v>0</v>
      </c>
    </row>
    <row r="636" spans="1:31" x14ac:dyDescent="0.2">
      <c r="A636" s="9" t="s">
        <v>730</v>
      </c>
      <c r="B636" s="4" t="s">
        <v>731</v>
      </c>
      <c r="C636" s="37">
        <f t="shared" si="279"/>
        <v>9.2723079907036807E-2</v>
      </c>
      <c r="D636" s="37">
        <f t="shared" si="279"/>
        <v>9.45432453292534E-2</v>
      </c>
      <c r="E636" s="37">
        <f t="shared" si="279"/>
        <v>0.10085675216548551</v>
      </c>
      <c r="F636" s="37">
        <f t="shared" si="279"/>
        <v>0.10195185150651442</v>
      </c>
      <c r="G636" s="37">
        <f t="shared" si="279"/>
        <v>0.10243551639288175</v>
      </c>
      <c r="H636" s="37">
        <f t="shared" si="279"/>
        <v>0.10454991421151069</v>
      </c>
      <c r="I636" s="37">
        <f t="shared" si="279"/>
        <v>0.10675540112732633</v>
      </c>
      <c r="J636" s="37">
        <f t="shared" si="279"/>
        <v>0.10926638790465769</v>
      </c>
      <c r="K636" s="37">
        <f t="shared" si="279"/>
        <v>0.11039285230762684</v>
      </c>
      <c r="L636" s="37">
        <f t="shared" si="279"/>
        <v>0.10927207548569605</v>
      </c>
      <c r="M636" s="37">
        <f t="shared" si="279"/>
        <v>0.11079070944025558</v>
      </c>
      <c r="N636" s="37">
        <f t="shared" si="279"/>
        <v>0.11130658525636983</v>
      </c>
      <c r="O636" s="37">
        <f t="shared" si="279"/>
        <v>0.13805798842233097</v>
      </c>
      <c r="P636" s="37">
        <f t="shared" si="279"/>
        <v>0.15407031770154631</v>
      </c>
      <c r="Q636" s="37">
        <f t="shared" si="279"/>
        <v>0.15646155910781859</v>
      </c>
      <c r="R636" s="37">
        <f t="shared" si="279"/>
        <v>0.149371884758524</v>
      </c>
      <c r="S636" s="37">
        <f t="shared" si="279"/>
        <v>0.15227633767865156</v>
      </c>
      <c r="T636" s="37">
        <f t="shared" si="279"/>
        <v>0.15586299296241191</v>
      </c>
      <c r="U636" s="37">
        <f t="shared" si="279"/>
        <v>0.16751955970649557</v>
      </c>
      <c r="V636" s="37">
        <f t="shared" si="279"/>
        <v>0.17244449983597696</v>
      </c>
      <c r="W636" s="37">
        <f t="shared" si="279"/>
        <v>0.17494869924268633</v>
      </c>
      <c r="X636" s="37">
        <f t="shared" si="279"/>
        <v>0.18955338829379914</v>
      </c>
      <c r="Y636" s="37">
        <f t="shared" si="279"/>
        <v>0.20248060181157246</v>
      </c>
      <c r="Z636" s="37">
        <f t="shared" si="279"/>
        <v>0.20803068626380672</v>
      </c>
      <c r="AA636" s="37">
        <f t="shared" si="279"/>
        <v>0.20334501400672048</v>
      </c>
      <c r="AB636" s="37">
        <f t="shared" si="279"/>
        <v>0.20900673570886344</v>
      </c>
      <c r="AC636" s="37">
        <f t="shared" si="279"/>
        <v>0.20332888465250079</v>
      </c>
      <c r="AD636" s="37">
        <f t="shared" si="279"/>
        <v>0.21091579253142634</v>
      </c>
      <c r="AE636" s="37">
        <f t="shared" si="279"/>
        <v>0.23035384216209806</v>
      </c>
    </row>
    <row r="637" spans="1:31" x14ac:dyDescent="0.2">
      <c r="A637" s="9" t="s">
        <v>736</v>
      </c>
      <c r="B637" s="4" t="s">
        <v>737</v>
      </c>
      <c r="C637" s="37">
        <f t="shared" ref="C637:AE637" si="280">+C580</f>
        <v>1.5658243591651833</v>
      </c>
      <c r="D637" s="37">
        <f t="shared" si="280"/>
        <v>1.4859013921571202</v>
      </c>
      <c r="E637" s="37">
        <f t="shared" si="280"/>
        <v>1.4454153490706076</v>
      </c>
      <c r="F637" s="37">
        <f t="shared" si="280"/>
        <v>1.3913235125308694</v>
      </c>
      <c r="G637" s="37">
        <f t="shared" si="280"/>
        <v>1.3633409880798675</v>
      </c>
      <c r="H637" s="37">
        <f t="shared" si="280"/>
        <v>1.6447933801640318</v>
      </c>
      <c r="I637" s="37">
        <f t="shared" si="280"/>
        <v>1.8554449711747567</v>
      </c>
      <c r="J637" s="37">
        <f t="shared" si="280"/>
        <v>1.8795853698571237</v>
      </c>
      <c r="K637" s="37">
        <f t="shared" si="280"/>
        <v>1.7781542363940352</v>
      </c>
      <c r="L637" s="37">
        <f t="shared" si="280"/>
        <v>1.6304150487540898</v>
      </c>
      <c r="M637" s="37">
        <f t="shared" si="280"/>
        <v>1.8514273213284866</v>
      </c>
      <c r="N637" s="37">
        <f t="shared" si="280"/>
        <v>1.7125291857887093</v>
      </c>
      <c r="O637" s="37">
        <f t="shared" si="280"/>
        <v>1.4780795735076</v>
      </c>
      <c r="P637" s="37">
        <f t="shared" si="280"/>
        <v>1.6451483218790286</v>
      </c>
      <c r="Q637" s="37">
        <f t="shared" si="280"/>
        <v>3.1238276728324195</v>
      </c>
      <c r="R637" s="37">
        <f t="shared" si="280"/>
        <v>2.7988317697731091</v>
      </c>
      <c r="S637" s="37">
        <f t="shared" si="280"/>
        <v>3.9104017266007252</v>
      </c>
      <c r="T637" s="37">
        <f t="shared" si="280"/>
        <v>3.8071776737016485</v>
      </c>
      <c r="U637" s="37">
        <f t="shared" si="280"/>
        <v>2.9712134604725566</v>
      </c>
      <c r="V637" s="37">
        <f t="shared" si="280"/>
        <v>2.1259595385206209</v>
      </c>
      <c r="W637" s="37">
        <f t="shared" si="280"/>
        <v>2.8550345110517266</v>
      </c>
      <c r="X637" s="37">
        <f t="shared" si="280"/>
        <v>2.9587040305449399</v>
      </c>
      <c r="Y637" s="37">
        <f t="shared" si="280"/>
        <v>2.3865003660860977</v>
      </c>
      <c r="Z637" s="37">
        <f t="shared" si="280"/>
        <v>2.2819409222579039</v>
      </c>
      <c r="AA637" s="37">
        <f t="shared" si="280"/>
        <v>3.2992529219106519</v>
      </c>
      <c r="AB637" s="37">
        <f t="shared" si="280"/>
        <v>3.7995215427748406</v>
      </c>
      <c r="AC637" s="37">
        <f t="shared" si="280"/>
        <v>4.1055659768183874</v>
      </c>
      <c r="AD637" s="37">
        <f t="shared" si="280"/>
        <v>3.458474453107117</v>
      </c>
      <c r="AE637" s="37">
        <f t="shared" si="280"/>
        <v>3.6722796488044454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81">+C642+C643</f>
        <v>0</v>
      </c>
      <c r="D641" s="21">
        <f t="shared" si="281"/>
        <v>0</v>
      </c>
      <c r="E641" s="21">
        <f t="shared" si="281"/>
        <v>0</v>
      </c>
      <c r="F641" s="21">
        <f t="shared" si="281"/>
        <v>0</v>
      </c>
      <c r="G641" s="21">
        <f t="shared" si="281"/>
        <v>0</v>
      </c>
      <c r="H641" s="21">
        <f t="shared" si="281"/>
        <v>0</v>
      </c>
      <c r="I641" s="21">
        <f t="shared" si="281"/>
        <v>0</v>
      </c>
      <c r="J641" s="21">
        <f t="shared" si="281"/>
        <v>0</v>
      </c>
      <c r="K641" s="21">
        <f t="shared" si="281"/>
        <v>0</v>
      </c>
      <c r="L641" s="21">
        <f t="shared" si="281"/>
        <v>0</v>
      </c>
      <c r="M641" s="21">
        <f t="shared" si="281"/>
        <v>0</v>
      </c>
      <c r="N641" s="21">
        <f t="shared" si="281"/>
        <v>0</v>
      </c>
      <c r="O641" s="21">
        <f t="shared" si="281"/>
        <v>0</v>
      </c>
      <c r="P641" s="21">
        <f t="shared" si="281"/>
        <v>0</v>
      </c>
      <c r="Q641" s="21">
        <f t="shared" si="281"/>
        <v>0</v>
      </c>
      <c r="R641" s="21">
        <f t="shared" si="281"/>
        <v>0</v>
      </c>
      <c r="S641" s="21">
        <f t="shared" si="281"/>
        <v>0</v>
      </c>
      <c r="T641" s="21">
        <f t="shared" si="281"/>
        <v>0</v>
      </c>
      <c r="U641" s="21">
        <f t="shared" si="281"/>
        <v>0</v>
      </c>
      <c r="V641" s="21">
        <f t="shared" si="281"/>
        <v>0</v>
      </c>
      <c r="W641" s="21">
        <f t="shared" si="281"/>
        <v>0</v>
      </c>
      <c r="X641" s="21">
        <f t="shared" si="281"/>
        <v>0</v>
      </c>
      <c r="Y641" s="21">
        <f t="shared" si="281"/>
        <v>0</v>
      </c>
      <c r="Z641" s="21">
        <f t="shared" si="281"/>
        <v>0</v>
      </c>
      <c r="AA641" s="21">
        <f t="shared" si="281"/>
        <v>0</v>
      </c>
      <c r="AB641" s="21">
        <f t="shared" si="281"/>
        <v>0</v>
      </c>
      <c r="AC641" s="21">
        <f t="shared" si="281"/>
        <v>0</v>
      </c>
      <c r="AD641" s="21">
        <f t="shared" si="281"/>
        <v>0</v>
      </c>
      <c r="AE641" s="21">
        <f t="shared" si="281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2">+C585</f>
        <v>0</v>
      </c>
      <c r="D642" s="37">
        <f t="shared" si="282"/>
        <v>0</v>
      </c>
      <c r="E642" s="37">
        <f t="shared" si="282"/>
        <v>0</v>
      </c>
      <c r="F642" s="37">
        <f t="shared" si="282"/>
        <v>0</v>
      </c>
      <c r="G642" s="37">
        <f t="shared" si="282"/>
        <v>0</v>
      </c>
      <c r="H642" s="37">
        <f t="shared" si="282"/>
        <v>0</v>
      </c>
      <c r="I642" s="37">
        <f t="shared" si="282"/>
        <v>0</v>
      </c>
      <c r="J642" s="37">
        <f t="shared" si="282"/>
        <v>0</v>
      </c>
      <c r="K642" s="37">
        <f t="shared" si="282"/>
        <v>0</v>
      </c>
      <c r="L642" s="37">
        <f t="shared" si="282"/>
        <v>0</v>
      </c>
      <c r="M642" s="37">
        <f t="shared" si="282"/>
        <v>0</v>
      </c>
      <c r="N642" s="37">
        <f t="shared" si="282"/>
        <v>0</v>
      </c>
      <c r="O642" s="37">
        <f t="shared" si="282"/>
        <v>0</v>
      </c>
      <c r="P642" s="37">
        <f t="shared" si="282"/>
        <v>0</v>
      </c>
      <c r="Q642" s="37">
        <f t="shared" si="282"/>
        <v>0</v>
      </c>
      <c r="R642" s="37">
        <f t="shared" si="282"/>
        <v>0</v>
      </c>
      <c r="S642" s="37">
        <f t="shared" si="282"/>
        <v>0</v>
      </c>
      <c r="T642" s="37">
        <f t="shared" si="282"/>
        <v>0</v>
      </c>
      <c r="U642" s="37">
        <f t="shared" si="282"/>
        <v>0</v>
      </c>
      <c r="V642" s="37">
        <f t="shared" si="282"/>
        <v>0</v>
      </c>
      <c r="W642" s="37">
        <f t="shared" si="282"/>
        <v>0</v>
      </c>
      <c r="X642" s="37">
        <f t="shared" si="282"/>
        <v>0</v>
      </c>
      <c r="Y642" s="37">
        <f t="shared" si="282"/>
        <v>0</v>
      </c>
      <c r="Z642" s="37">
        <f t="shared" si="282"/>
        <v>0</v>
      </c>
      <c r="AA642" s="37">
        <f t="shared" si="282"/>
        <v>0</v>
      </c>
      <c r="AB642" s="37">
        <f t="shared" si="282"/>
        <v>0</v>
      </c>
      <c r="AC642" s="37">
        <f t="shared" si="282"/>
        <v>0</v>
      </c>
      <c r="AD642" s="37">
        <f t="shared" si="282"/>
        <v>0</v>
      </c>
      <c r="AE642" s="37">
        <f t="shared" si="282"/>
        <v>0</v>
      </c>
    </row>
    <row r="643" spans="1:31" x14ac:dyDescent="0.2">
      <c r="A643" s="9" t="s">
        <v>224</v>
      </c>
      <c r="B643" s="4" t="s">
        <v>225</v>
      </c>
      <c r="C643" s="37">
        <f t="shared" si="282"/>
        <v>0</v>
      </c>
      <c r="D643" s="37">
        <f t="shared" si="282"/>
        <v>0</v>
      </c>
      <c r="E643" s="37">
        <f t="shared" si="282"/>
        <v>0</v>
      </c>
      <c r="F643" s="37">
        <f t="shared" si="282"/>
        <v>0</v>
      </c>
      <c r="G643" s="37">
        <f t="shared" si="282"/>
        <v>0</v>
      </c>
      <c r="H643" s="37">
        <f t="shared" si="282"/>
        <v>0</v>
      </c>
      <c r="I643" s="37">
        <f t="shared" si="282"/>
        <v>0</v>
      </c>
      <c r="J643" s="37">
        <f t="shared" si="282"/>
        <v>0</v>
      </c>
      <c r="K643" s="37">
        <f t="shared" si="282"/>
        <v>0</v>
      </c>
      <c r="L643" s="37">
        <f t="shared" si="282"/>
        <v>0</v>
      </c>
      <c r="M643" s="37">
        <f t="shared" si="282"/>
        <v>0</v>
      </c>
      <c r="N643" s="37">
        <f t="shared" si="282"/>
        <v>0</v>
      </c>
      <c r="O643" s="37">
        <f t="shared" si="282"/>
        <v>0</v>
      </c>
      <c r="P643" s="37">
        <f t="shared" si="282"/>
        <v>0</v>
      </c>
      <c r="Q643" s="37">
        <f t="shared" si="282"/>
        <v>0</v>
      </c>
      <c r="R643" s="37">
        <f t="shared" si="282"/>
        <v>0</v>
      </c>
      <c r="S643" s="37">
        <f t="shared" si="282"/>
        <v>0</v>
      </c>
      <c r="T643" s="37">
        <f t="shared" si="282"/>
        <v>0</v>
      </c>
      <c r="U643" s="37">
        <f t="shared" si="282"/>
        <v>0</v>
      </c>
      <c r="V643" s="37">
        <f t="shared" si="282"/>
        <v>0</v>
      </c>
      <c r="W643" s="37">
        <f t="shared" si="282"/>
        <v>0</v>
      </c>
      <c r="X643" s="37">
        <f t="shared" si="282"/>
        <v>0</v>
      </c>
      <c r="Y643" s="37">
        <f t="shared" si="282"/>
        <v>0</v>
      </c>
      <c r="Z643" s="37">
        <f t="shared" si="282"/>
        <v>0</v>
      </c>
      <c r="AA643" s="37">
        <f t="shared" si="282"/>
        <v>0</v>
      </c>
      <c r="AB643" s="37">
        <f t="shared" si="282"/>
        <v>0</v>
      </c>
      <c r="AC643" s="37">
        <f t="shared" si="282"/>
        <v>0</v>
      </c>
      <c r="AD643" s="37">
        <f t="shared" si="282"/>
        <v>0</v>
      </c>
      <c r="AE643" s="37">
        <f t="shared" si="282"/>
        <v>0</v>
      </c>
    </row>
    <row r="644" spans="1:31" x14ac:dyDescent="0.2">
      <c r="A644" s="9" t="s">
        <v>226</v>
      </c>
      <c r="B644" s="4" t="s">
        <v>141</v>
      </c>
      <c r="C644" s="37">
        <f t="shared" si="282"/>
        <v>0</v>
      </c>
      <c r="D644" s="37">
        <f t="shared" si="282"/>
        <v>0</v>
      </c>
      <c r="E644" s="37">
        <f t="shared" si="282"/>
        <v>0</v>
      </c>
      <c r="F644" s="37">
        <f t="shared" si="282"/>
        <v>0</v>
      </c>
      <c r="G644" s="37">
        <f t="shared" si="282"/>
        <v>0</v>
      </c>
      <c r="H644" s="37">
        <f t="shared" si="282"/>
        <v>0</v>
      </c>
      <c r="I644" s="37">
        <f t="shared" si="282"/>
        <v>0</v>
      </c>
      <c r="J644" s="37">
        <f t="shared" si="282"/>
        <v>0</v>
      </c>
      <c r="K644" s="37">
        <f t="shared" si="282"/>
        <v>0</v>
      </c>
      <c r="L644" s="37">
        <f t="shared" si="282"/>
        <v>0</v>
      </c>
      <c r="M644" s="37">
        <f t="shared" si="282"/>
        <v>0</v>
      </c>
      <c r="N644" s="37">
        <f t="shared" si="282"/>
        <v>0</v>
      </c>
      <c r="O644" s="37">
        <f t="shared" si="282"/>
        <v>0</v>
      </c>
      <c r="P644" s="37">
        <f t="shared" si="282"/>
        <v>0</v>
      </c>
      <c r="Q644" s="37">
        <f t="shared" si="282"/>
        <v>0</v>
      </c>
      <c r="R644" s="37">
        <f t="shared" si="282"/>
        <v>0</v>
      </c>
      <c r="S644" s="37">
        <f t="shared" si="282"/>
        <v>0</v>
      </c>
      <c r="T644" s="37">
        <f t="shared" si="282"/>
        <v>0</v>
      </c>
      <c r="U644" s="37">
        <f t="shared" si="282"/>
        <v>0</v>
      </c>
      <c r="V644" s="37">
        <f t="shared" si="282"/>
        <v>0</v>
      </c>
      <c r="W644" s="37">
        <f t="shared" si="282"/>
        <v>0</v>
      </c>
      <c r="X644" s="37">
        <f t="shared" si="282"/>
        <v>0</v>
      </c>
      <c r="Y644" s="37">
        <f t="shared" si="282"/>
        <v>0</v>
      </c>
      <c r="Z644" s="37">
        <f t="shared" si="282"/>
        <v>0</v>
      </c>
      <c r="AA644" s="37">
        <f t="shared" si="282"/>
        <v>0</v>
      </c>
      <c r="AB644" s="37">
        <f t="shared" si="282"/>
        <v>0</v>
      </c>
      <c r="AC644" s="37">
        <f t="shared" si="282"/>
        <v>0</v>
      </c>
      <c r="AD644" s="37">
        <f t="shared" si="282"/>
        <v>0</v>
      </c>
      <c r="AE644" s="37">
        <f t="shared" si="282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3">+C656-C4</f>
        <v>0</v>
      </c>
      <c r="D654" s="70">
        <f t="shared" si="283"/>
        <v>0</v>
      </c>
      <c r="E654" s="70">
        <f t="shared" si="283"/>
        <v>0</v>
      </c>
      <c r="F654" s="70">
        <f t="shared" si="283"/>
        <v>0</v>
      </c>
      <c r="G654" s="70">
        <f t="shared" si="283"/>
        <v>0</v>
      </c>
      <c r="H654" s="70">
        <f t="shared" si="283"/>
        <v>0</v>
      </c>
      <c r="I654" s="70">
        <f t="shared" si="283"/>
        <v>0</v>
      </c>
      <c r="J654" s="70">
        <f t="shared" si="283"/>
        <v>0</v>
      </c>
      <c r="K654" s="70">
        <f t="shared" si="283"/>
        <v>0</v>
      </c>
      <c r="L654" s="70">
        <f t="shared" si="283"/>
        <v>0</v>
      </c>
      <c r="M654" s="70">
        <f t="shared" si="283"/>
        <v>0</v>
      </c>
      <c r="N654" s="70">
        <f t="shared" si="283"/>
        <v>0</v>
      </c>
      <c r="O654" s="70">
        <f t="shared" si="283"/>
        <v>0</v>
      </c>
      <c r="P654" s="70">
        <f t="shared" si="283"/>
        <v>0</v>
      </c>
      <c r="Q654" s="70">
        <f t="shared" si="283"/>
        <v>0</v>
      </c>
      <c r="R654" s="70">
        <f t="shared" si="283"/>
        <v>0</v>
      </c>
      <c r="S654" s="70">
        <f t="shared" si="283"/>
        <v>0</v>
      </c>
      <c r="T654" s="70">
        <f t="shared" si="283"/>
        <v>0</v>
      </c>
      <c r="U654" s="70">
        <f t="shared" si="283"/>
        <v>0</v>
      </c>
      <c r="V654" s="70">
        <f t="shared" si="283"/>
        <v>0</v>
      </c>
      <c r="W654" s="70">
        <f t="shared" si="283"/>
        <v>0</v>
      </c>
      <c r="X654" s="70">
        <f t="shared" si="283"/>
        <v>0</v>
      </c>
      <c r="Y654" s="70">
        <f t="shared" si="283"/>
        <v>0</v>
      </c>
      <c r="Z654" s="70">
        <f t="shared" si="283"/>
        <v>0</v>
      </c>
      <c r="AA654" s="70">
        <f t="shared" si="283"/>
        <v>0</v>
      </c>
      <c r="AB654" s="70">
        <f t="shared" si="283"/>
        <v>0</v>
      </c>
      <c r="AC654" s="70">
        <f t="shared" si="283"/>
        <v>0</v>
      </c>
      <c r="AD654" s="70">
        <f t="shared" si="283"/>
        <v>0</v>
      </c>
      <c r="AE654" s="70">
        <f t="shared" si="283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4">+C657+C658+C659+C660+C661</f>
        <v>64.467979876643341</v>
      </c>
      <c r="D656" s="28">
        <f t="shared" si="284"/>
        <v>65.321294729194889</v>
      </c>
      <c r="E656" s="28">
        <f t="shared" si="284"/>
        <v>67.473897298521678</v>
      </c>
      <c r="F656" s="28">
        <f t="shared" si="284"/>
        <v>70.027835712186956</v>
      </c>
      <c r="G656" s="28">
        <f t="shared" si="284"/>
        <v>71.667855833401035</v>
      </c>
      <c r="H656" s="28">
        <f t="shared" si="284"/>
        <v>72.735351166940475</v>
      </c>
      <c r="I656" s="28">
        <f t="shared" si="284"/>
        <v>79.90049072997985</v>
      </c>
      <c r="J656" s="28">
        <f t="shared" si="284"/>
        <v>77.388707998244939</v>
      </c>
      <c r="K656" s="28">
        <f t="shared" si="284"/>
        <v>100.01351052016869</v>
      </c>
      <c r="L656" s="28">
        <f t="shared" si="284"/>
        <v>77.764200957253621</v>
      </c>
      <c r="M656" s="28">
        <f t="shared" si="284"/>
        <v>78.403789252844433</v>
      </c>
      <c r="N656" s="28">
        <f t="shared" si="284"/>
        <v>76.451418989726974</v>
      </c>
      <c r="O656" s="28">
        <f t="shared" si="284"/>
        <v>77.833593796446891</v>
      </c>
      <c r="P656" s="28">
        <f t="shared" si="284"/>
        <v>76.478545855298407</v>
      </c>
      <c r="Q656" s="28">
        <f t="shared" si="284"/>
        <v>79.064569064250918</v>
      </c>
      <c r="R656" s="28">
        <f t="shared" si="284"/>
        <v>79.508984609126017</v>
      </c>
      <c r="S656" s="28">
        <f t="shared" si="284"/>
        <v>81.449459191520404</v>
      </c>
      <c r="T656" s="28">
        <f t="shared" si="284"/>
        <v>81.977703421420131</v>
      </c>
      <c r="U656" s="28">
        <f t="shared" si="284"/>
        <v>85.658586695315805</v>
      </c>
      <c r="V656" s="28">
        <f t="shared" si="284"/>
        <v>76.86609511489597</v>
      </c>
      <c r="W656" s="28">
        <f t="shared" si="284"/>
        <v>75.887676665008712</v>
      </c>
      <c r="X656" s="28">
        <f t="shared" si="284"/>
        <v>75.040717817675102</v>
      </c>
      <c r="Y656" s="28">
        <f t="shared" si="284"/>
        <v>80.050655277558718</v>
      </c>
      <c r="Z656" s="28">
        <f t="shared" si="284"/>
        <v>85.259448184488093</v>
      </c>
      <c r="AA656" s="28">
        <f t="shared" si="284"/>
        <v>84.713546203040664</v>
      </c>
      <c r="AB656" s="28">
        <f t="shared" si="284"/>
        <v>82.891751708235617</v>
      </c>
      <c r="AC656" s="28">
        <f t="shared" si="284"/>
        <v>79.477288858214862</v>
      </c>
      <c r="AD656" s="28">
        <f t="shared" si="284"/>
        <v>78.925866907240078</v>
      </c>
      <c r="AE656" s="28">
        <f t="shared" si="284"/>
        <v>80.107391800481778</v>
      </c>
    </row>
    <row r="657" spans="1:31" x14ac:dyDescent="0.2">
      <c r="A657" s="6" t="s">
        <v>19</v>
      </c>
      <c r="B657" s="7" t="s">
        <v>20</v>
      </c>
      <c r="C657" s="28">
        <f t="shared" ref="C657:AE657" si="285">+C600</f>
        <v>5.7841720317748173</v>
      </c>
      <c r="D657" s="28">
        <f t="shared" si="285"/>
        <v>6.0787102018626271</v>
      </c>
      <c r="E657" s="28">
        <f t="shared" si="285"/>
        <v>6.5580469880068257</v>
      </c>
      <c r="F657" s="28">
        <f t="shared" si="285"/>
        <v>7.1150723124690316</v>
      </c>
      <c r="G657" s="28">
        <f t="shared" si="285"/>
        <v>6.5816640505831963</v>
      </c>
      <c r="H657" s="28">
        <f t="shared" si="285"/>
        <v>6.3344530261104453</v>
      </c>
      <c r="I657" s="28">
        <f t="shared" si="285"/>
        <v>6.5063279497321584</v>
      </c>
      <c r="J657" s="28">
        <f t="shared" si="285"/>
        <v>5.8603604291825766</v>
      </c>
      <c r="K657" s="28">
        <f t="shared" si="285"/>
        <v>5.6953323832912544</v>
      </c>
      <c r="L657" s="28">
        <f t="shared" si="285"/>
        <v>5.150704476939751</v>
      </c>
      <c r="M657" s="28">
        <f t="shared" si="285"/>
        <v>6.163730555862899</v>
      </c>
      <c r="N657" s="28">
        <f t="shared" si="285"/>
        <v>3.9226178458070926</v>
      </c>
      <c r="O657" s="28">
        <f t="shared" si="285"/>
        <v>3.4886070773868396</v>
      </c>
      <c r="P657" s="28">
        <f t="shared" si="285"/>
        <v>3.4409272340491794</v>
      </c>
      <c r="Q657" s="28">
        <f t="shared" si="285"/>
        <v>3.6888292939169363</v>
      </c>
      <c r="R657" s="28">
        <f t="shared" si="285"/>
        <v>3.7792480268027973</v>
      </c>
      <c r="S657" s="28">
        <f t="shared" si="285"/>
        <v>3.683908880479926</v>
      </c>
      <c r="T657" s="28">
        <f t="shared" si="285"/>
        <v>3.76425911208695</v>
      </c>
      <c r="U657" s="28">
        <f t="shared" si="285"/>
        <v>3.7840647678597175</v>
      </c>
      <c r="V657" s="28">
        <f t="shared" si="285"/>
        <v>3.8546738505984814</v>
      </c>
      <c r="W657" s="28">
        <f t="shared" si="285"/>
        <v>3.870967565589654</v>
      </c>
      <c r="X657" s="28">
        <f t="shared" si="285"/>
        <v>3.9315190340586268</v>
      </c>
      <c r="Y657" s="28">
        <f t="shared" si="285"/>
        <v>3.9971917179766425</v>
      </c>
      <c r="Z657" s="28">
        <f t="shared" si="285"/>
        <v>4.063093522840477</v>
      </c>
      <c r="AA657" s="28">
        <f t="shared" si="285"/>
        <v>4.1717936088999421</v>
      </c>
      <c r="AB657" s="28">
        <f t="shared" si="285"/>
        <v>4.1775438060338104</v>
      </c>
      <c r="AC657" s="28">
        <f t="shared" si="285"/>
        <v>4.0758501865875134</v>
      </c>
      <c r="AD657" s="28">
        <f t="shared" si="285"/>
        <v>4.0640418216548362</v>
      </c>
      <c r="AE657" s="28">
        <f t="shared" si="285"/>
        <v>4.1557574213406943</v>
      </c>
    </row>
    <row r="658" spans="1:31" x14ac:dyDescent="0.2">
      <c r="A658" s="12" t="s">
        <v>248</v>
      </c>
      <c r="B658" s="7" t="s">
        <v>249</v>
      </c>
      <c r="C658" s="28">
        <f t="shared" ref="C658:AE658" si="286">+C604</f>
        <v>0</v>
      </c>
      <c r="D658" s="28">
        <f t="shared" si="286"/>
        <v>0</v>
      </c>
      <c r="E658" s="28">
        <f t="shared" si="286"/>
        <v>0</v>
      </c>
      <c r="F658" s="28">
        <f t="shared" si="286"/>
        <v>0</v>
      </c>
      <c r="G658" s="28">
        <f t="shared" si="286"/>
        <v>0</v>
      </c>
      <c r="H658" s="28">
        <f t="shared" si="286"/>
        <v>0</v>
      </c>
      <c r="I658" s="28">
        <f t="shared" si="286"/>
        <v>0</v>
      </c>
      <c r="J658" s="28">
        <f t="shared" si="286"/>
        <v>0</v>
      </c>
      <c r="K658" s="28">
        <f t="shared" si="286"/>
        <v>0</v>
      </c>
      <c r="L658" s="28">
        <f t="shared" si="286"/>
        <v>0</v>
      </c>
      <c r="M658" s="28">
        <f t="shared" si="286"/>
        <v>0</v>
      </c>
      <c r="N658" s="28">
        <f t="shared" si="286"/>
        <v>0</v>
      </c>
      <c r="O658" s="28">
        <f t="shared" si="286"/>
        <v>0</v>
      </c>
      <c r="P658" s="28">
        <f t="shared" si="286"/>
        <v>0</v>
      </c>
      <c r="Q658" s="28">
        <f t="shared" si="286"/>
        <v>0</v>
      </c>
      <c r="R658" s="28">
        <f t="shared" si="286"/>
        <v>0</v>
      </c>
      <c r="S658" s="28">
        <f t="shared" si="286"/>
        <v>0</v>
      </c>
      <c r="T658" s="28">
        <f t="shared" si="286"/>
        <v>0</v>
      </c>
      <c r="U658" s="28">
        <f t="shared" si="286"/>
        <v>0</v>
      </c>
      <c r="V658" s="28">
        <f t="shared" si="286"/>
        <v>0</v>
      </c>
      <c r="W658" s="28">
        <f t="shared" si="286"/>
        <v>0</v>
      </c>
      <c r="X658" s="28">
        <f t="shared" si="286"/>
        <v>0</v>
      </c>
      <c r="Y658" s="28">
        <f t="shared" si="286"/>
        <v>0</v>
      </c>
      <c r="Z658" s="28">
        <f t="shared" si="286"/>
        <v>0</v>
      </c>
      <c r="AA658" s="28">
        <f t="shared" si="286"/>
        <v>0</v>
      </c>
      <c r="AB658" s="28">
        <f t="shared" si="286"/>
        <v>0</v>
      </c>
      <c r="AC658" s="28">
        <f t="shared" si="286"/>
        <v>0</v>
      </c>
      <c r="AD658" s="28">
        <f t="shared" si="286"/>
        <v>0</v>
      </c>
      <c r="AE658" s="28">
        <f t="shared" si="286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7">+C613</f>
        <v>55.827132079822761</v>
      </c>
      <c r="D659" s="28">
        <f t="shared" si="287"/>
        <v>56.604174595722547</v>
      </c>
      <c r="E659" s="28">
        <f t="shared" si="287"/>
        <v>58.226643508466495</v>
      </c>
      <c r="F659" s="28">
        <f t="shared" si="287"/>
        <v>60.134894264496666</v>
      </c>
      <c r="G659" s="28">
        <f t="shared" si="287"/>
        <v>62.112807975077871</v>
      </c>
      <c r="H659" s="28">
        <f t="shared" si="287"/>
        <v>63.068771524815716</v>
      </c>
      <c r="I659" s="28">
        <f t="shared" si="287"/>
        <v>63.535688323234112</v>
      </c>
      <c r="J659" s="28">
        <f t="shared" si="287"/>
        <v>67.548949440194377</v>
      </c>
      <c r="K659" s="28">
        <f t="shared" si="287"/>
        <v>67.936056727397045</v>
      </c>
      <c r="L659" s="28">
        <f t="shared" si="287"/>
        <v>68.127236061749187</v>
      </c>
      <c r="M659" s="28">
        <f t="shared" si="287"/>
        <v>68.241960432792496</v>
      </c>
      <c r="N659" s="28">
        <f t="shared" si="287"/>
        <v>68.601779009420483</v>
      </c>
      <c r="O659" s="28">
        <f t="shared" si="287"/>
        <v>68.859640028375694</v>
      </c>
      <c r="P659" s="28">
        <f t="shared" si="287"/>
        <v>68.958450275693991</v>
      </c>
      <c r="Q659" s="28">
        <f t="shared" si="287"/>
        <v>69.730732179454549</v>
      </c>
      <c r="R659" s="28">
        <f t="shared" si="287"/>
        <v>70.268289656248697</v>
      </c>
      <c r="S659" s="28">
        <f t="shared" si="287"/>
        <v>70.90353793736378</v>
      </c>
      <c r="T659" s="28">
        <f t="shared" si="287"/>
        <v>71.372318385932331</v>
      </c>
      <c r="U659" s="28">
        <f t="shared" si="287"/>
        <v>69.556790595596894</v>
      </c>
      <c r="V659" s="28">
        <f t="shared" si="287"/>
        <v>66.88349963471434</v>
      </c>
      <c r="W659" s="28">
        <f t="shared" si="287"/>
        <v>65.328166348828603</v>
      </c>
      <c r="X659" s="28">
        <f t="shared" si="287"/>
        <v>63.519352463056585</v>
      </c>
      <c r="Y659" s="28">
        <f t="shared" si="287"/>
        <v>68.045348106982843</v>
      </c>
      <c r="Z659" s="28">
        <f t="shared" si="287"/>
        <v>72.357480149883514</v>
      </c>
      <c r="AA659" s="28">
        <f t="shared" si="287"/>
        <v>68.997027738943544</v>
      </c>
      <c r="AB659" s="28">
        <f t="shared" si="287"/>
        <v>65.421884813861112</v>
      </c>
      <c r="AC659" s="28">
        <f t="shared" si="287"/>
        <v>66.326292064990056</v>
      </c>
      <c r="AD659" s="28">
        <f t="shared" si="287"/>
        <v>67.19960374096425</v>
      </c>
      <c r="AE659" s="28">
        <f t="shared" si="287"/>
        <v>68.148366900817365</v>
      </c>
    </row>
    <row r="660" spans="1:31" x14ac:dyDescent="0.2">
      <c r="A660" s="12" t="s">
        <v>548</v>
      </c>
      <c r="B660" s="7" t="s">
        <v>804</v>
      </c>
      <c r="C660" s="28">
        <f t="shared" ref="C660:AE660" si="288">+C624</f>
        <v>0.34030256065168552</v>
      </c>
      <c r="D660" s="28">
        <f t="shared" si="288"/>
        <v>0.17562064111915768</v>
      </c>
      <c r="E660" s="28">
        <f t="shared" si="288"/>
        <v>0.1476455491139122</v>
      </c>
      <c r="F660" s="28">
        <f t="shared" si="288"/>
        <v>0.1568593559918787</v>
      </c>
      <c r="G660" s="28">
        <f t="shared" si="288"/>
        <v>0.26257419615155764</v>
      </c>
      <c r="H660" s="28">
        <f t="shared" si="288"/>
        <v>0.2210641559849687</v>
      </c>
      <c r="I660" s="28">
        <f t="shared" si="288"/>
        <v>6.4008993917453045</v>
      </c>
      <c r="J660" s="28">
        <f t="shared" si="288"/>
        <v>0.36723889818051747</v>
      </c>
      <c r="K660" s="28">
        <f t="shared" si="288"/>
        <v>22.737529986956957</v>
      </c>
      <c r="L660" s="28">
        <f t="shared" si="288"/>
        <v>0.86538821574091873</v>
      </c>
      <c r="M660" s="28">
        <f t="shared" si="288"/>
        <v>5.3295300305072638E-2</v>
      </c>
      <c r="N660" s="28">
        <f t="shared" si="288"/>
        <v>2.3830247688018062E-2</v>
      </c>
      <c r="O660" s="28">
        <f t="shared" si="288"/>
        <v>1.7292076727998971</v>
      </c>
      <c r="P660" s="28">
        <f t="shared" si="288"/>
        <v>2.950381297201745E-2</v>
      </c>
      <c r="Q660" s="28">
        <f t="shared" si="288"/>
        <v>7.1610154389187525E-2</v>
      </c>
      <c r="R660" s="28">
        <f t="shared" si="288"/>
        <v>4.2066179081002339E-2</v>
      </c>
      <c r="S660" s="28">
        <f t="shared" si="288"/>
        <v>0.15145985499021633</v>
      </c>
      <c r="T660" s="28">
        <f t="shared" si="288"/>
        <v>5.1571560376418302E-2</v>
      </c>
      <c r="U660" s="28">
        <f t="shared" si="288"/>
        <v>6.1419643561779846</v>
      </c>
      <c r="V660" s="28">
        <f t="shared" si="288"/>
        <v>0.46482985030856055</v>
      </c>
      <c r="W660" s="28">
        <f t="shared" si="288"/>
        <v>4.2394748065647482E-3</v>
      </c>
      <c r="X660" s="28">
        <f t="shared" si="288"/>
        <v>1.6330467617522021E-2</v>
      </c>
      <c r="Y660" s="28">
        <f t="shared" si="288"/>
        <v>0.21169340670909084</v>
      </c>
      <c r="Z660" s="28">
        <f t="shared" si="288"/>
        <v>0.23841682289224897</v>
      </c>
      <c r="AA660" s="28">
        <f t="shared" si="288"/>
        <v>1.1221921408389439</v>
      </c>
      <c r="AB660" s="28">
        <f t="shared" si="288"/>
        <v>1.6667144324754553</v>
      </c>
      <c r="AC660" s="28">
        <f t="shared" si="288"/>
        <v>0.77378166563872308</v>
      </c>
      <c r="AD660" s="28">
        <f t="shared" si="288"/>
        <v>1.9350483370700965E-2</v>
      </c>
      <c r="AE660" s="28">
        <f t="shared" si="288"/>
        <v>0.12091237746144549</v>
      </c>
    </row>
    <row r="661" spans="1:31" x14ac:dyDescent="0.2">
      <c r="A661" s="12" t="s">
        <v>721</v>
      </c>
      <c r="B661" s="7" t="s">
        <v>722</v>
      </c>
      <c r="C661" s="28">
        <f t="shared" ref="C661:AE661" si="289">+C633</f>
        <v>2.5163732043940734</v>
      </c>
      <c r="D661" s="28">
        <f t="shared" si="289"/>
        <v>2.4627892904905595</v>
      </c>
      <c r="E661" s="28">
        <f t="shared" si="289"/>
        <v>2.5415612529344362</v>
      </c>
      <c r="F661" s="28">
        <f t="shared" si="289"/>
        <v>2.6210097792293618</v>
      </c>
      <c r="G661" s="28">
        <f t="shared" si="289"/>
        <v>2.7108096115883979</v>
      </c>
      <c r="H661" s="28">
        <f t="shared" si="289"/>
        <v>3.1110624600293555</v>
      </c>
      <c r="I661" s="28">
        <f t="shared" si="289"/>
        <v>3.4575750652682853</v>
      </c>
      <c r="J661" s="28">
        <f t="shared" si="289"/>
        <v>3.612159230687471</v>
      </c>
      <c r="K661" s="28">
        <f t="shared" si="289"/>
        <v>3.6445914225234333</v>
      </c>
      <c r="L661" s="28">
        <f t="shared" si="289"/>
        <v>3.620872202823767</v>
      </c>
      <c r="M661" s="28">
        <f t="shared" si="289"/>
        <v>3.944802963883979</v>
      </c>
      <c r="N661" s="28">
        <f t="shared" si="289"/>
        <v>3.9031918868113693</v>
      </c>
      <c r="O661" s="28">
        <f t="shared" si="289"/>
        <v>3.7561390178844531</v>
      </c>
      <c r="P661" s="28">
        <f t="shared" si="289"/>
        <v>4.0496645325832077</v>
      </c>
      <c r="Q661" s="28">
        <f t="shared" si="289"/>
        <v>5.573397436490243</v>
      </c>
      <c r="R661" s="28">
        <f t="shared" si="289"/>
        <v>5.4193807469935074</v>
      </c>
      <c r="S661" s="28">
        <f t="shared" si="289"/>
        <v>6.7105525186864803</v>
      </c>
      <c r="T661" s="28">
        <f t="shared" si="289"/>
        <v>6.7895543630244379</v>
      </c>
      <c r="U661" s="28">
        <f t="shared" si="289"/>
        <v>6.175766975681217</v>
      </c>
      <c r="V661" s="28">
        <f t="shared" si="289"/>
        <v>5.663091779274577</v>
      </c>
      <c r="W661" s="28">
        <f t="shared" si="289"/>
        <v>6.6843032757838916</v>
      </c>
      <c r="X661" s="28">
        <f t="shared" si="289"/>
        <v>7.5735158529423696</v>
      </c>
      <c r="Y661" s="28">
        <f t="shared" si="289"/>
        <v>7.7964220458901412</v>
      </c>
      <c r="Z661" s="28">
        <f t="shared" si="289"/>
        <v>8.6004576888718596</v>
      </c>
      <c r="AA661" s="28">
        <f t="shared" si="289"/>
        <v>10.422532714358219</v>
      </c>
      <c r="AB661" s="28">
        <f t="shared" si="289"/>
        <v>11.625608655865232</v>
      </c>
      <c r="AC661" s="28">
        <f t="shared" si="289"/>
        <v>8.3013649409985639</v>
      </c>
      <c r="AD661" s="28">
        <f t="shared" si="289"/>
        <v>7.6428708612502909</v>
      </c>
      <c r="AE661" s="28">
        <f t="shared" si="289"/>
        <v>7.6823551008622681</v>
      </c>
    </row>
  </sheetData>
  <conditionalFormatting sqref="C2:AC2">
    <cfRule type="cellIs" dxfId="586" priority="301" operator="equal">
      <formula>0</formula>
    </cfRule>
  </conditionalFormatting>
  <conditionalFormatting sqref="AD2:AE2">
    <cfRule type="cellIs" dxfId="585" priority="123" operator="equal">
      <formula>0</formula>
    </cfRule>
  </conditionalFormatting>
  <conditionalFormatting sqref="C434 C425:C426 C431 C437">
    <cfRule type="cellIs" dxfId="584" priority="77" operator="lessThan">
      <formula>0</formula>
    </cfRule>
  </conditionalFormatting>
  <conditionalFormatting sqref="C577:AE577 C580:AE580">
    <cfRule type="cellIs" dxfId="583" priority="66" operator="lessThan">
      <formula>0</formula>
    </cfRule>
  </conditionalFormatting>
  <conditionalFormatting sqref="C613:AE613">
    <cfRule type="cellIs" dxfId="582" priority="76" operator="lessThan">
      <formula>0</formula>
    </cfRule>
  </conditionalFormatting>
  <conditionalFormatting sqref="C555:AE556 C558:AE559 C561:AE562 C581:AE581 C574:AE576 C565:AE571">
    <cfRule type="cellIs" dxfId="581" priority="75" operator="lessThan">
      <formula>0</formula>
    </cfRule>
  </conditionalFormatting>
  <conditionalFormatting sqref="C631:AE633 C638:AE638 C624:AE624">
    <cfRule type="cellIs" dxfId="580" priority="74" operator="lessThan">
      <formula>0</formula>
    </cfRule>
  </conditionalFormatting>
  <conditionalFormatting sqref="C659:AE659">
    <cfRule type="cellIs" dxfId="579" priority="73" operator="lessThan">
      <formula>0</formula>
    </cfRule>
  </conditionalFormatting>
  <conditionalFormatting sqref="C660:AE660">
    <cfRule type="cellIs" dxfId="578" priority="72" operator="lessThan">
      <formula>0</formula>
    </cfRule>
  </conditionalFormatting>
  <conditionalFormatting sqref="C661:AE661">
    <cfRule type="cellIs" dxfId="577" priority="71" operator="lessThan">
      <formula>0</formula>
    </cfRule>
  </conditionalFormatting>
  <conditionalFormatting sqref="C557:AE557">
    <cfRule type="cellIs" dxfId="576" priority="70" operator="lessThan">
      <formula>0</formula>
    </cfRule>
  </conditionalFormatting>
  <conditionalFormatting sqref="C560:AE560">
    <cfRule type="cellIs" dxfId="575" priority="69" operator="lessThan">
      <formula>0</formula>
    </cfRule>
  </conditionalFormatting>
  <conditionalFormatting sqref="C563:AE564">
    <cfRule type="cellIs" dxfId="574" priority="68" operator="lessThan">
      <formula>0</formula>
    </cfRule>
  </conditionalFormatting>
  <conditionalFormatting sqref="C572:AE573">
    <cfRule type="cellIs" dxfId="573" priority="67" operator="lessThan">
      <formula>0</formula>
    </cfRule>
  </conditionalFormatting>
  <conditionalFormatting sqref="C578:AE579">
    <cfRule type="cellIs" dxfId="572" priority="65" operator="lessThan">
      <formula>0</formula>
    </cfRule>
  </conditionalFormatting>
  <conditionalFormatting sqref="C585:AE586">
    <cfRule type="cellIs" dxfId="571" priority="64" operator="lessThan">
      <formula>0</formula>
    </cfRule>
  </conditionalFormatting>
  <conditionalFormatting sqref="C601:AE602">
    <cfRule type="cellIs" dxfId="570" priority="63" operator="lessThan">
      <formula>0</formula>
    </cfRule>
  </conditionalFormatting>
  <conditionalFormatting sqref="C605:AE609">
    <cfRule type="cellIs" dxfId="569" priority="62" operator="lessThan">
      <formula>0</formula>
    </cfRule>
  </conditionalFormatting>
  <conditionalFormatting sqref="C611:AE612">
    <cfRule type="cellIs" dxfId="568" priority="61" operator="lessThan">
      <formula>0</formula>
    </cfRule>
  </conditionalFormatting>
  <conditionalFormatting sqref="C626:AE626">
    <cfRule type="cellIs" dxfId="567" priority="60" operator="lessThan">
      <formula>0</formula>
    </cfRule>
  </conditionalFormatting>
  <conditionalFormatting sqref="C634:AE634 C637:AE637">
    <cfRule type="cellIs" dxfId="566" priority="59" operator="lessThan">
      <formula>0</formula>
    </cfRule>
  </conditionalFormatting>
  <conditionalFormatting sqref="C635:AE636">
    <cfRule type="cellIs" dxfId="565" priority="58" operator="lessThan">
      <formula>0</formula>
    </cfRule>
  </conditionalFormatting>
  <conditionalFormatting sqref="C642:AE644">
    <cfRule type="cellIs" dxfId="564" priority="57" operator="lessThan">
      <formula>0</formula>
    </cfRule>
  </conditionalFormatting>
  <conditionalFormatting sqref="C625:AE625">
    <cfRule type="cellIs" dxfId="563" priority="56" operator="lessThan">
      <formula>0</formula>
    </cfRule>
  </conditionalFormatting>
  <conditionalFormatting sqref="C627:AE627">
    <cfRule type="cellIs" dxfId="562" priority="55" operator="lessThan">
      <formula>0</formula>
    </cfRule>
  </conditionalFormatting>
  <conditionalFormatting sqref="C630:AE630">
    <cfRule type="cellIs" dxfId="561" priority="54" operator="lessThan">
      <formula>0</formula>
    </cfRule>
  </conditionalFormatting>
  <conditionalFormatting sqref="C237 C213 C191:C193 C216:C217 C230 C240:C252 C273:C278 C280:C286 C292:C295 C195 C202 C206 C219 C257:C270">
    <cfRule type="cellIs" dxfId="560" priority="53" operator="lessThan">
      <formula>0</formula>
    </cfRule>
  </conditionalFormatting>
  <conditionalFormatting sqref="C271">
    <cfRule type="cellIs" dxfId="559" priority="52" operator="lessThan">
      <formula>0</formula>
    </cfRule>
  </conditionalFormatting>
  <conditionalFormatting sqref="C287">
    <cfRule type="cellIs" dxfId="558" priority="51" operator="lessThan">
      <formula>0</formula>
    </cfRule>
  </conditionalFormatting>
  <conditionalFormatting sqref="C291">
    <cfRule type="cellIs" dxfId="557" priority="50" operator="lessThan">
      <formula>0</formula>
    </cfRule>
  </conditionalFormatting>
  <conditionalFormatting sqref="C226">
    <cfRule type="cellIs" dxfId="556" priority="49" operator="lessThan">
      <formula>0</formula>
    </cfRule>
  </conditionalFormatting>
  <conditionalFormatting sqref="C272">
    <cfRule type="cellIs" dxfId="555" priority="48" operator="lessThan">
      <formula>0</formula>
    </cfRule>
  </conditionalFormatting>
  <conditionalFormatting sqref="C279">
    <cfRule type="cellIs" dxfId="554" priority="47" operator="lessThan">
      <formula>0</formula>
    </cfRule>
  </conditionalFormatting>
  <conditionalFormatting sqref="C297:C354 C356:C359 C364:C383 C385:C391 C393 C395:C417 C419:C424">
    <cfRule type="cellIs" dxfId="553" priority="46" operator="lessThan">
      <formula>0</formula>
    </cfRule>
  </conditionalFormatting>
  <conditionalFormatting sqref="C526:AE554">
    <cfRule type="cellIs" dxfId="552" priority="45" operator="lessThan">
      <formula>0</formula>
    </cfRule>
  </conditionalFormatting>
  <conditionalFormatting sqref="C524:AE525">
    <cfRule type="cellIs" dxfId="551" priority="44" operator="lessThan">
      <formula>0</formula>
    </cfRule>
  </conditionalFormatting>
  <conditionalFormatting sqref="C628:AE628">
    <cfRule type="cellIs" dxfId="550" priority="42" operator="lessThan">
      <formula>0</formula>
    </cfRule>
  </conditionalFormatting>
  <conditionalFormatting sqref="C614:AE623">
    <cfRule type="cellIs" dxfId="549" priority="43" operator="lessThan">
      <formula>0</formula>
    </cfRule>
  </conditionalFormatting>
  <conditionalFormatting sqref="C629:AE629">
    <cfRule type="cellIs" dxfId="548" priority="41" operator="lessThan">
      <formula>0</formula>
    </cfRule>
  </conditionalFormatting>
  <conditionalFormatting sqref="C355">
    <cfRule type="cellIs" dxfId="547" priority="40" operator="lessThan">
      <formula>0</formula>
    </cfRule>
  </conditionalFormatting>
  <conditionalFormatting sqref="C453:AE453">
    <cfRule type="cellIs" dxfId="546" priority="34" operator="lessThan">
      <formula>0</formula>
    </cfRule>
  </conditionalFormatting>
  <conditionalFormatting sqref="C453:AE453">
    <cfRule type="cellIs" dxfId="545" priority="32" operator="equal">
      <formula>0</formula>
    </cfRule>
    <cfRule type="cellIs" dxfId="544" priority="33" operator="equal">
      <formula>0</formula>
    </cfRule>
  </conditionalFormatting>
  <conditionalFormatting sqref="C597:AE597">
    <cfRule type="cellIs" dxfId="543" priority="31" operator="lessThan">
      <formula>0</formula>
    </cfRule>
  </conditionalFormatting>
  <conditionalFormatting sqref="C597:AE597">
    <cfRule type="cellIs" dxfId="542" priority="29" operator="equal">
      <formula>0</formula>
    </cfRule>
    <cfRule type="cellIs" dxfId="541" priority="30" operator="equal">
      <formula>0</formula>
    </cfRule>
  </conditionalFormatting>
  <conditionalFormatting sqref="C654:AE654">
    <cfRule type="cellIs" dxfId="540" priority="28" operator="lessThan">
      <formula>0</formula>
    </cfRule>
  </conditionalFormatting>
  <conditionalFormatting sqref="C654:AE654">
    <cfRule type="cellIs" dxfId="539" priority="26" operator="equal">
      <formula>0</formula>
    </cfRule>
    <cfRule type="cellIs" dxfId="538" priority="27" operator="equal">
      <formula>0</formula>
    </cfRule>
  </conditionalFormatting>
  <conditionalFormatting sqref="A425:B426 A430:B431 A434:B437 A427:A429">
    <cfRule type="cellIs" dxfId="537" priority="17" operator="lessThan">
      <formula>0</formula>
    </cfRule>
  </conditionalFormatting>
  <conditionalFormatting sqref="A432:B433">
    <cfRule type="cellIs" dxfId="536" priority="16" operator="lessThan">
      <formula>0</formula>
    </cfRule>
  </conditionalFormatting>
  <conditionalFormatting sqref="B555 A576:B581">
    <cfRule type="cellIs" dxfId="535" priority="15" operator="lessThan">
      <formula>0</formula>
    </cfRule>
  </conditionalFormatting>
  <conditionalFormatting sqref="A633:B638 B624">
    <cfRule type="cellIs" dxfId="534" priority="14" operator="lessThan">
      <formula>0</formula>
    </cfRule>
  </conditionalFormatting>
  <conditionalFormatting sqref="A661:B661">
    <cfRule type="cellIs" dxfId="533" priority="13" operator="lessThan">
      <formula>0</formula>
    </cfRule>
  </conditionalFormatting>
  <conditionalFormatting sqref="B659:B660">
    <cfRule type="cellIs" dxfId="532" priority="12" operator="lessThan">
      <formula>0</formula>
    </cfRule>
  </conditionalFormatting>
  <conditionalFormatting sqref="B613">
    <cfRule type="cellIs" dxfId="531" priority="11" operator="lessThan">
      <formula>0</formula>
    </cfRule>
  </conditionalFormatting>
  <conditionalFormatting sqref="D434:AE434 D425:AE426 D431:AE431 D437:AE437">
    <cfRule type="cellIs" dxfId="530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9" priority="9" operator="lessThan">
      <formula>0</formula>
    </cfRule>
  </conditionalFormatting>
  <conditionalFormatting sqref="D271:AE271">
    <cfRule type="cellIs" dxfId="528" priority="8" operator="lessThan">
      <formula>0</formula>
    </cfRule>
  </conditionalFormatting>
  <conditionalFormatting sqref="D287:AE287">
    <cfRule type="cellIs" dxfId="527" priority="7" operator="lessThan">
      <formula>0</formula>
    </cfRule>
  </conditionalFormatting>
  <conditionalFormatting sqref="D291:AE291">
    <cfRule type="cellIs" dxfId="526" priority="6" operator="lessThan">
      <formula>0</formula>
    </cfRule>
  </conditionalFormatting>
  <conditionalFormatting sqref="D226:AE226">
    <cfRule type="cellIs" dxfId="525" priority="5" operator="lessThan">
      <formula>0</formula>
    </cfRule>
  </conditionalFormatting>
  <conditionalFormatting sqref="D272:AE272">
    <cfRule type="cellIs" dxfId="524" priority="4" operator="lessThan">
      <formula>0</formula>
    </cfRule>
  </conditionalFormatting>
  <conditionalFormatting sqref="D279:AE279">
    <cfRule type="cellIs" dxfId="523" priority="3" operator="lessThan">
      <formula>0</formula>
    </cfRule>
  </conditionalFormatting>
  <conditionalFormatting sqref="D297:AE354 D356:AE359 D364:AE383 D385:AE391 D393:AE393 D395:AE417 D419:AE424">
    <cfRule type="cellIs" dxfId="522" priority="2" operator="lessThan">
      <formula>0</formula>
    </cfRule>
  </conditionalFormatting>
  <conditionalFormatting sqref="D355:AE355">
    <cfRule type="cellIs" dxfId="521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15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 t="e">
        <f ca="1">+C4-INDIRECT("'"&amp;C3&amp;"'!$"&amp;"G"&amp;"4",1)</f>
        <v>#REF!</v>
      </c>
      <c r="D2" s="29" t="e">
        <f t="shared" ref="D2:AC2" ca="1" si="0">+D4-INDIRECT("'"&amp;D3&amp;"'!$"&amp;"G"&amp;"4",1)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+AD4-INDIRECT("'"&amp;AD3&amp;"'!$"&amp;"G"&amp;"4",1)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1.6644785011302421</v>
      </c>
      <c r="D4" s="28">
        <f t="shared" si="2"/>
        <v>1.6609874194689933</v>
      </c>
      <c r="E4" s="28">
        <f t="shared" si="2"/>
        <v>1.7289973756343757</v>
      </c>
      <c r="F4" s="28">
        <f t="shared" si="2"/>
        <v>1.7920180939936596</v>
      </c>
      <c r="G4" s="28">
        <f t="shared" si="2"/>
        <v>1.8994059050243375</v>
      </c>
      <c r="H4" s="28">
        <f t="shared" si="2"/>
        <v>1.9297860968647373</v>
      </c>
      <c r="I4" s="28">
        <f t="shared" si="2"/>
        <v>2.2777710183902036</v>
      </c>
      <c r="J4" s="28">
        <f t="shared" si="2"/>
        <v>2.033105075217863</v>
      </c>
      <c r="K4" s="28">
        <f t="shared" si="2"/>
        <v>3.3094791674483366</v>
      </c>
      <c r="L4" s="28">
        <f t="shared" si="2"/>
        <v>2.0525665731232023</v>
      </c>
      <c r="M4" s="28">
        <f t="shared" si="2"/>
        <v>1.9720838427315739</v>
      </c>
      <c r="N4" s="28">
        <f t="shared" si="2"/>
        <v>1.9955690840478253</v>
      </c>
      <c r="O4" s="28">
        <f t="shared" si="2"/>
        <v>2.1329866223077483</v>
      </c>
      <c r="P4" s="28">
        <f t="shared" si="2"/>
        <v>1.9702338511878765</v>
      </c>
      <c r="Q4" s="28">
        <f t="shared" si="2"/>
        <v>2.0393844839523925</v>
      </c>
      <c r="R4" s="28">
        <f t="shared" si="2"/>
        <v>2.0870220452129482</v>
      </c>
      <c r="S4" s="28">
        <f t="shared" si="2"/>
        <v>2.0520059929348116</v>
      </c>
      <c r="T4" s="28">
        <f t="shared" si="2"/>
        <v>2.104435763627615</v>
      </c>
      <c r="U4" s="28">
        <f t="shared" si="2"/>
        <v>2.4348366160453194</v>
      </c>
      <c r="V4" s="28">
        <f t="shared" si="2"/>
        <v>2.1126165773093502</v>
      </c>
      <c r="W4" s="28">
        <f t="shared" si="2"/>
        <v>2.0473986539123628</v>
      </c>
      <c r="X4" s="28">
        <f t="shared" si="2"/>
        <v>1.9463231986289775</v>
      </c>
      <c r="Y4" s="28">
        <f t="shared" si="2"/>
        <v>1.9158118701541755</v>
      </c>
      <c r="Z4" s="28">
        <f t="shared" si="2"/>
        <v>2.0076682171709788</v>
      </c>
      <c r="AA4" s="28">
        <f t="shared" si="2"/>
        <v>2.0048628031556266</v>
      </c>
      <c r="AB4" s="28">
        <f t="shared" si="2"/>
        <v>2.0031749320635606</v>
      </c>
      <c r="AC4" s="28">
        <f t="shared" si="2"/>
        <v>2.0638285611865821</v>
      </c>
      <c r="AD4" s="28">
        <f t="shared" si="2"/>
        <v>2.1415551170678353</v>
      </c>
      <c r="AE4" s="28">
        <f t="shared" si="2"/>
        <v>2.3104347391456175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6.2137043171082873E-2</v>
      </c>
      <c r="D5" s="21">
        <f t="shared" si="3"/>
        <v>6.4137815881897445E-2</v>
      </c>
      <c r="E5" s="21">
        <f t="shared" si="3"/>
        <v>6.7732942780670824E-2</v>
      </c>
      <c r="F5" s="21">
        <f t="shared" si="3"/>
        <v>7.2272540632819154E-2</v>
      </c>
      <c r="G5" s="21">
        <f t="shared" si="3"/>
        <v>7.6472528984719582E-2</v>
      </c>
      <c r="H5" s="21">
        <f t="shared" si="3"/>
        <v>7.9876596980349213E-2</v>
      </c>
      <c r="I5" s="21">
        <f t="shared" si="3"/>
        <v>8.4559930705419534E-2</v>
      </c>
      <c r="J5" s="21">
        <f t="shared" si="3"/>
        <v>8.8626490541356587E-2</v>
      </c>
      <c r="K5" s="21">
        <f t="shared" si="3"/>
        <v>9.0211915985161761E-2</v>
      </c>
      <c r="L5" s="21">
        <f t="shared" si="3"/>
        <v>9.3554469207975069E-2</v>
      </c>
      <c r="M5" s="21">
        <f t="shared" si="3"/>
        <v>9.7262780274337504E-2</v>
      </c>
      <c r="N5" s="21">
        <f t="shared" si="3"/>
        <v>9.5785348645321761E-2</v>
      </c>
      <c r="O5" s="21">
        <f t="shared" si="3"/>
        <v>9.9628766179062037E-2</v>
      </c>
      <c r="P5" s="21">
        <f t="shared" si="3"/>
        <v>9.7628466162493266E-2</v>
      </c>
      <c r="Q5" s="21">
        <f t="shared" si="3"/>
        <v>0.11068998903985096</v>
      </c>
      <c r="R5" s="21">
        <f t="shared" si="3"/>
        <v>0.13049811752200646</v>
      </c>
      <c r="S5" s="21">
        <f t="shared" si="3"/>
        <v>0.11580256240240762</v>
      </c>
      <c r="T5" s="21">
        <f t="shared" si="3"/>
        <v>0.12910258501128463</v>
      </c>
      <c r="U5" s="21">
        <f t="shared" si="3"/>
        <v>0.13452971666730373</v>
      </c>
      <c r="V5" s="21">
        <f t="shared" si="3"/>
        <v>0.13914508302654113</v>
      </c>
      <c r="W5" s="21">
        <f t="shared" si="3"/>
        <v>0.13791629485772455</v>
      </c>
      <c r="X5" s="21">
        <f t="shared" si="3"/>
        <v>0.14137449016069747</v>
      </c>
      <c r="Y5" s="21">
        <f t="shared" si="3"/>
        <v>0.14382251663594484</v>
      </c>
      <c r="Z5" s="21">
        <f t="shared" si="3"/>
        <v>0.15051979584910777</v>
      </c>
      <c r="AA5" s="21">
        <f t="shared" si="3"/>
        <v>0.15399628386845368</v>
      </c>
      <c r="AB5" s="21">
        <f t="shared" si="3"/>
        <v>0.16042951488341037</v>
      </c>
      <c r="AC5" s="21">
        <f t="shared" si="3"/>
        <v>0.1678076048259409</v>
      </c>
      <c r="AD5" s="21">
        <f t="shared" si="3"/>
        <v>0.17569865575405511</v>
      </c>
      <c r="AE5" s="21">
        <f t="shared" si="3"/>
        <v>0.18449394633762534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6.2137043171082873E-2</v>
      </c>
      <c r="D7" s="21">
        <f t="shared" si="4"/>
        <v>6.4137815881897445E-2</v>
      </c>
      <c r="E7" s="21">
        <f t="shared" si="4"/>
        <v>6.7732942780670824E-2</v>
      </c>
      <c r="F7" s="21">
        <f t="shared" si="4"/>
        <v>7.2272540632819154E-2</v>
      </c>
      <c r="G7" s="21">
        <f t="shared" si="4"/>
        <v>7.6472528984719582E-2</v>
      </c>
      <c r="H7" s="21">
        <f t="shared" si="4"/>
        <v>7.9876596980349213E-2</v>
      </c>
      <c r="I7" s="21">
        <f t="shared" si="4"/>
        <v>8.4559930705419534E-2</v>
      </c>
      <c r="J7" s="21">
        <f t="shared" si="4"/>
        <v>8.8626490541356587E-2</v>
      </c>
      <c r="K7" s="21">
        <f t="shared" si="4"/>
        <v>9.0211915985161761E-2</v>
      </c>
      <c r="L7" s="21">
        <f t="shared" si="4"/>
        <v>9.3554469207975069E-2</v>
      </c>
      <c r="M7" s="21">
        <f t="shared" si="4"/>
        <v>9.7262780274337504E-2</v>
      </c>
      <c r="N7" s="21">
        <f t="shared" si="4"/>
        <v>9.5785348645321761E-2</v>
      </c>
      <c r="O7" s="21">
        <f t="shared" si="4"/>
        <v>9.9628766179062037E-2</v>
      </c>
      <c r="P7" s="21">
        <f t="shared" si="4"/>
        <v>9.7628466162493266E-2</v>
      </c>
      <c r="Q7" s="21">
        <f t="shared" si="4"/>
        <v>0.11068998903985096</v>
      </c>
      <c r="R7" s="21">
        <f t="shared" si="4"/>
        <v>0.13049811752200646</v>
      </c>
      <c r="S7" s="21">
        <f t="shared" si="4"/>
        <v>0.11580256240240762</v>
      </c>
      <c r="T7" s="21">
        <f t="shared" si="4"/>
        <v>0.12910258501128463</v>
      </c>
      <c r="U7" s="21">
        <f t="shared" si="4"/>
        <v>0.13452971666730373</v>
      </c>
      <c r="V7" s="21">
        <f t="shared" si="4"/>
        <v>0.13914508302654113</v>
      </c>
      <c r="W7" s="21">
        <f t="shared" si="4"/>
        <v>0.13791629485772455</v>
      </c>
      <c r="X7" s="21">
        <f t="shared" si="4"/>
        <v>0.14137449016069747</v>
      </c>
      <c r="Y7" s="21">
        <f t="shared" si="4"/>
        <v>0.14382251663594484</v>
      </c>
      <c r="Z7" s="21">
        <f t="shared" si="4"/>
        <v>0.15051979584910777</v>
      </c>
      <c r="AA7" s="21">
        <f t="shared" si="4"/>
        <v>0.15399628386845368</v>
      </c>
      <c r="AB7" s="21">
        <f t="shared" si="4"/>
        <v>0.16042951488341037</v>
      </c>
      <c r="AC7" s="21">
        <f t="shared" si="4"/>
        <v>0.1678076048259409</v>
      </c>
      <c r="AD7" s="21">
        <f t="shared" si="4"/>
        <v>0.17569865575405511</v>
      </c>
      <c r="AE7" s="21">
        <f t="shared" si="4"/>
        <v>0.18449394633762534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4.6979850612579754E-6</v>
      </c>
      <c r="D8" s="21">
        <f t="shared" si="5"/>
        <v>2.2755235192535669E-5</v>
      </c>
      <c r="E8" s="21">
        <f t="shared" si="5"/>
        <v>3.6190267134410157E-5</v>
      </c>
      <c r="F8" s="21">
        <f t="shared" si="5"/>
        <v>5.9705144621711062E-5</v>
      </c>
      <c r="G8" s="21">
        <f t="shared" si="5"/>
        <v>5.0383853025189325E-5</v>
      </c>
      <c r="H8" s="21">
        <f t="shared" si="5"/>
        <v>5.2626359396680284E-5</v>
      </c>
      <c r="I8" s="21">
        <f t="shared" si="5"/>
        <v>6.2198504778251468E-5</v>
      </c>
      <c r="J8" s="21">
        <f t="shared" si="5"/>
        <v>4.6364052031993872E-5</v>
      </c>
      <c r="K8" s="21">
        <f t="shared" si="5"/>
        <v>2.9253617467545458E-4</v>
      </c>
      <c r="L8" s="21">
        <f t="shared" si="5"/>
        <v>9.5346911669057498E-5</v>
      </c>
      <c r="M8" s="21">
        <f t="shared" si="5"/>
        <v>1.4708162482840768E-4</v>
      </c>
      <c r="N8" s="21">
        <f t="shared" si="5"/>
        <v>2.1793914448343843E-5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4.7541267016374524E-5</v>
      </c>
      <c r="S8" s="21">
        <f t="shared" si="5"/>
        <v>2.7884515492436528E-4</v>
      </c>
      <c r="T8" s="21">
        <f t="shared" si="5"/>
        <v>8.8396193950659085E-4</v>
      </c>
      <c r="U8" s="21">
        <f t="shared" si="5"/>
        <v>8.4350204019341824E-4</v>
      </c>
      <c r="V8" s="21">
        <f t="shared" si="5"/>
        <v>9.758018313171026E-4</v>
      </c>
      <c r="W8" s="21">
        <f t="shared" si="5"/>
        <v>9.0421525973563923E-4</v>
      </c>
      <c r="X8" s="21">
        <f t="shared" si="5"/>
        <v>2.680668575751471E-3</v>
      </c>
      <c r="Y8" s="21">
        <f t="shared" si="5"/>
        <v>1.7884402558905155E-3</v>
      </c>
      <c r="Z8" s="21">
        <f t="shared" si="5"/>
        <v>7.8739943492753121E-4</v>
      </c>
      <c r="AA8" s="21">
        <f t="shared" si="5"/>
        <v>7.0333115614357059E-4</v>
      </c>
      <c r="AB8" s="21">
        <f t="shared" si="5"/>
        <v>1.4113780781770118E-3</v>
      </c>
      <c r="AC8" s="21">
        <f t="shared" si="5"/>
        <v>6.2262230383352331E-4</v>
      </c>
      <c r="AD8" s="21">
        <f t="shared" si="5"/>
        <v>1.6252166659261723E-4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>
        <f t="shared" ref="C9:AE9" si="6">+C10+C11+C12</f>
        <v>0</v>
      </c>
      <c r="D9" s="21">
        <f t="shared" si="6"/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4.7541267016374524E-5</v>
      </c>
      <c r="S9" s="21">
        <f t="shared" si="6"/>
        <v>2.7884515492436528E-4</v>
      </c>
      <c r="T9" s="21">
        <f t="shared" si="6"/>
        <v>8.8396193950659085E-4</v>
      </c>
      <c r="U9" s="21">
        <f t="shared" si="6"/>
        <v>8.4350204019341824E-4</v>
      </c>
      <c r="V9" s="21">
        <f t="shared" si="6"/>
        <v>9.758018313171026E-4</v>
      </c>
      <c r="W9" s="21">
        <f t="shared" si="6"/>
        <v>9.0421525973563923E-4</v>
      </c>
      <c r="X9" s="21">
        <f t="shared" si="6"/>
        <v>2.680668575751471E-3</v>
      </c>
      <c r="Y9" s="21">
        <f t="shared" si="6"/>
        <v>1.7884402558905155E-3</v>
      </c>
      <c r="Z9" s="21">
        <f t="shared" si="6"/>
        <v>7.8739943492753121E-4</v>
      </c>
      <c r="AA9" s="21">
        <f t="shared" si="6"/>
        <v>7.0333115614357059E-4</v>
      </c>
      <c r="AB9" s="21">
        <f t="shared" si="6"/>
        <v>1.4113780781770118E-3</v>
      </c>
      <c r="AC9" s="21">
        <f t="shared" si="6"/>
        <v>6.2262230383352331E-4</v>
      </c>
      <c r="AD9" s="21">
        <f t="shared" si="6"/>
        <v>1.6252166659261723E-4</v>
      </c>
      <c r="AE9" s="21">
        <f t="shared" si="6"/>
        <v>0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4.7541267016374524E-5</v>
      </c>
      <c r="S10" s="27">
        <v>2.7884515492436528E-4</v>
      </c>
      <c r="T10" s="27">
        <v>8.8396193950659085E-4</v>
      </c>
      <c r="U10" s="27">
        <v>8.4350204019341824E-4</v>
      </c>
      <c r="V10" s="27">
        <v>9.758018313171026E-4</v>
      </c>
      <c r="W10" s="27">
        <v>9.0421525973563923E-4</v>
      </c>
      <c r="X10" s="27">
        <v>2.680668575751471E-3</v>
      </c>
      <c r="Y10" s="27">
        <v>1.7884402558905155E-3</v>
      </c>
      <c r="Z10" s="27">
        <v>7.8739943492753121E-4</v>
      </c>
      <c r="AA10" s="27">
        <v>7.0333115614357059E-4</v>
      </c>
      <c r="AB10" s="27">
        <v>1.4113780781770118E-3</v>
      </c>
      <c r="AC10" s="27">
        <v>6.2262230383352331E-4</v>
      </c>
      <c r="AD10" s="27">
        <v>1.6252166659261723E-4</v>
      </c>
      <c r="AE10" s="27">
        <v>0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7">+C15+C16</f>
        <v>4.6979850612579754E-6</v>
      </c>
      <c r="D14" s="21">
        <f t="shared" si="7"/>
        <v>2.2755235192535669E-5</v>
      </c>
      <c r="E14" s="21">
        <f t="shared" si="7"/>
        <v>3.6190267134410157E-5</v>
      </c>
      <c r="F14" s="21">
        <f t="shared" si="7"/>
        <v>5.9705144621711062E-5</v>
      </c>
      <c r="G14" s="21">
        <f t="shared" si="7"/>
        <v>5.0383853025189325E-5</v>
      </c>
      <c r="H14" s="21">
        <f t="shared" si="7"/>
        <v>5.2626359396680284E-5</v>
      </c>
      <c r="I14" s="21">
        <f t="shared" si="7"/>
        <v>6.2198504778251468E-5</v>
      </c>
      <c r="J14" s="21">
        <f t="shared" si="7"/>
        <v>4.6364052031993872E-5</v>
      </c>
      <c r="K14" s="21">
        <f t="shared" si="7"/>
        <v>2.9253617467545458E-4</v>
      </c>
      <c r="L14" s="21">
        <f t="shared" si="7"/>
        <v>9.5346911669057498E-5</v>
      </c>
      <c r="M14" s="21">
        <f t="shared" si="7"/>
        <v>1.4708162482840768E-4</v>
      </c>
      <c r="N14" s="21">
        <f t="shared" si="7"/>
        <v>2.1793914448343843E-5</v>
      </c>
      <c r="O14" s="21">
        <f t="shared" si="7"/>
        <v>0</v>
      </c>
      <c r="P14" s="21">
        <f t="shared" si="7"/>
        <v>0</v>
      </c>
      <c r="Q14" s="21">
        <f t="shared" si="7"/>
        <v>0</v>
      </c>
      <c r="R14" s="21">
        <f t="shared" si="7"/>
        <v>0</v>
      </c>
      <c r="S14" s="21">
        <f t="shared" si="7"/>
        <v>0</v>
      </c>
      <c r="T14" s="21">
        <f t="shared" si="7"/>
        <v>0</v>
      </c>
      <c r="U14" s="21">
        <f t="shared" si="7"/>
        <v>0</v>
      </c>
      <c r="V14" s="21">
        <f t="shared" si="7"/>
        <v>0</v>
      </c>
      <c r="W14" s="21">
        <f t="shared" si="7"/>
        <v>0</v>
      </c>
      <c r="X14" s="21">
        <f t="shared" si="7"/>
        <v>0</v>
      </c>
      <c r="Y14" s="21">
        <f t="shared" si="7"/>
        <v>0</v>
      </c>
      <c r="Z14" s="21">
        <f t="shared" si="7"/>
        <v>0</v>
      </c>
      <c r="AA14" s="21">
        <f t="shared" si="7"/>
        <v>0</v>
      </c>
      <c r="AB14" s="21">
        <f t="shared" si="7"/>
        <v>0</v>
      </c>
      <c r="AC14" s="21">
        <f t="shared" si="7"/>
        <v>0</v>
      </c>
      <c r="AD14" s="21">
        <f t="shared" si="7"/>
        <v>0</v>
      </c>
      <c r="AE14" s="21">
        <f t="shared" si="7"/>
        <v>0</v>
      </c>
    </row>
    <row r="15" spans="1:31" x14ac:dyDescent="0.2">
      <c r="A15" s="13" t="s">
        <v>39</v>
      </c>
      <c r="B15" s="4" t="s">
        <v>40</v>
      </c>
      <c r="C15" s="27">
        <v>4.5743745069510006E-6</v>
      </c>
      <c r="D15" s="27">
        <v>2.2707611147014138E-5</v>
      </c>
      <c r="E15" s="27">
        <v>3.6134611250535217E-5</v>
      </c>
      <c r="F15" s="27">
        <v>5.9642489469969536E-5</v>
      </c>
      <c r="G15" s="27">
        <v>5.0313177141364366E-5</v>
      </c>
      <c r="H15" s="27">
        <v>5.2547215341230081E-5</v>
      </c>
      <c r="I15" s="27">
        <v>6.2127919759975942E-5</v>
      </c>
      <c r="J15" s="27">
        <v>4.6277142696944102E-5</v>
      </c>
      <c r="K15" s="27">
        <v>2.920066029451093E-4</v>
      </c>
      <c r="L15" s="27">
        <v>9.5023510797119081E-5</v>
      </c>
      <c r="M15" s="27">
        <v>1.4708162482840768E-4</v>
      </c>
      <c r="N15" s="27">
        <v>2.1793914448343843E-5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1.2361055430697441E-7</v>
      </c>
      <c r="D16" s="27">
        <v>4.7624045521530098E-8</v>
      </c>
      <c r="E16" s="27">
        <v>5.5655883874937599E-8</v>
      </c>
      <c r="F16" s="27">
        <v>6.2655151741525603E-8</v>
      </c>
      <c r="G16" s="27">
        <v>7.0675883824955764E-8</v>
      </c>
      <c r="H16" s="27">
        <v>7.9144055450200895E-8</v>
      </c>
      <c r="I16" s="27">
        <v>7.0585018275531287E-8</v>
      </c>
      <c r="J16" s="27">
        <v>8.6909335049766718E-8</v>
      </c>
      <c r="K16" s="27">
        <v>5.2957173034529099E-7</v>
      </c>
      <c r="L16" s="27">
        <v>3.2340087193842074E-7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8">+C18+C19+C20+C21+C22+C23+C24+C25+C26+C27+C28+C29+C30</f>
        <v>1.1964919169095674E-3</v>
      </c>
      <c r="D17" s="79">
        <f t="shared" si="8"/>
        <v>1.1109846976337674E-3</v>
      </c>
      <c r="E17" s="79">
        <f t="shared" si="8"/>
        <v>1.465670098460976E-3</v>
      </c>
      <c r="F17" s="79">
        <f t="shared" si="8"/>
        <v>1.5498085399398109E-3</v>
      </c>
      <c r="G17" s="79">
        <f t="shared" si="8"/>
        <v>1.5779497510127641E-3</v>
      </c>
      <c r="H17" s="79">
        <f t="shared" si="8"/>
        <v>1.8437840230298051E-3</v>
      </c>
      <c r="I17" s="79">
        <f t="shared" si="8"/>
        <v>2.3982102691765999E-3</v>
      </c>
      <c r="J17" s="79">
        <f t="shared" si="8"/>
        <v>3.5356822739706583E-3</v>
      </c>
      <c r="K17" s="79">
        <f t="shared" si="8"/>
        <v>2.9261803818349933E-3</v>
      </c>
      <c r="L17" s="79">
        <f t="shared" si="8"/>
        <v>3.0893759518151216E-3</v>
      </c>
      <c r="M17" s="79">
        <f t="shared" si="8"/>
        <v>2.7111853356097579E-3</v>
      </c>
      <c r="N17" s="79">
        <f t="shared" si="8"/>
        <v>3.04572150443236E-3</v>
      </c>
      <c r="O17" s="79">
        <f t="shared" si="8"/>
        <v>2.9394853442468592E-3</v>
      </c>
      <c r="P17" s="79">
        <f t="shared" si="8"/>
        <v>2.8698304048805725E-3</v>
      </c>
      <c r="Q17" s="79">
        <f t="shared" si="8"/>
        <v>1.3574369337603448E-2</v>
      </c>
      <c r="R17" s="79">
        <f t="shared" si="8"/>
        <v>2.7503338188189428E-2</v>
      </c>
      <c r="S17" s="79">
        <f t="shared" si="8"/>
        <v>1.0460540854651843E-2</v>
      </c>
      <c r="T17" s="79">
        <f t="shared" si="8"/>
        <v>1.7283019850181585E-2</v>
      </c>
      <c r="U17" s="79">
        <f t="shared" si="8"/>
        <v>1.4620350415374793E-2</v>
      </c>
      <c r="V17" s="79">
        <f t="shared" si="8"/>
        <v>1.6978036691860394E-2</v>
      </c>
      <c r="W17" s="79">
        <f t="shared" si="8"/>
        <v>1.2874483905453683E-2</v>
      </c>
      <c r="X17" s="79">
        <f t="shared" si="8"/>
        <v>1.0573891323517746E-2</v>
      </c>
      <c r="Y17" s="79">
        <f t="shared" si="8"/>
        <v>1.2760234240880594E-2</v>
      </c>
      <c r="Z17" s="79">
        <f t="shared" si="8"/>
        <v>1.2146344454013061E-2</v>
      </c>
      <c r="AA17" s="79">
        <f t="shared" si="8"/>
        <v>1.7408906424833493E-2</v>
      </c>
      <c r="AB17" s="79">
        <f t="shared" si="8"/>
        <v>1.3048464976434887E-2</v>
      </c>
      <c r="AC17" s="79">
        <f t="shared" si="8"/>
        <v>1.3547415756769198E-2</v>
      </c>
      <c r="AD17" s="79">
        <f t="shared" si="8"/>
        <v>1.5030613323205811E-2</v>
      </c>
      <c r="AE17" s="79">
        <f t="shared" si="8"/>
        <v>1.5853576756267376E-2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1.0984576572174328E-2</v>
      </c>
      <c r="R21" s="27">
        <v>2.5152016185367165E-2</v>
      </c>
      <c r="S21" s="27">
        <v>8.012455339135062E-3</v>
      </c>
      <c r="T21" s="27">
        <v>1.4640778749602802E-2</v>
      </c>
      <c r="U21" s="27">
        <v>1.0897912872803896E-2</v>
      </c>
      <c r="V21" s="27">
        <v>1.3730415083351663E-2</v>
      </c>
      <c r="W21" s="27">
        <v>1.0249223824143939E-2</v>
      </c>
      <c r="X21" s="27">
        <v>7.0670889014566038E-3</v>
      </c>
      <c r="Y21" s="27">
        <v>9.7471831478676031E-3</v>
      </c>
      <c r="Z21" s="27">
        <v>8.7734341481403109E-3</v>
      </c>
      <c r="AA21" s="27">
        <v>1.3030001544875394E-2</v>
      </c>
      <c r="AB21" s="27">
        <v>8.7636136036137336E-3</v>
      </c>
      <c r="AC21" s="27">
        <v>8.1450702911807938E-3</v>
      </c>
      <c r="AD21" s="27">
        <v>1.0064468982566237E-2</v>
      </c>
      <c r="AE21" s="27">
        <v>1.0637811773427855E-2</v>
      </c>
    </row>
    <row r="22" spans="1:31" x14ac:dyDescent="0.2">
      <c r="A22" s="13" t="s">
        <v>53</v>
      </c>
      <c r="B22" s="4" t="s">
        <v>54</v>
      </c>
      <c r="C22" s="27">
        <v>3.7436472186419419E-5</v>
      </c>
      <c r="D22" s="27">
        <v>3.6686305420808423E-5</v>
      </c>
      <c r="E22" s="27">
        <v>5.4332365733285062E-5</v>
      </c>
      <c r="F22" s="27">
        <v>4.087572270594729E-5</v>
      </c>
      <c r="G22" s="27">
        <v>3.4782591993654232E-5</v>
      </c>
      <c r="H22" s="27">
        <v>2.4519223519116861E-5</v>
      </c>
      <c r="I22" s="27">
        <v>3.1766629853536095E-5</v>
      </c>
      <c r="J22" s="27">
        <v>3.9390564476383693E-5</v>
      </c>
      <c r="K22" s="27">
        <v>4.7847173781726102E-5</v>
      </c>
      <c r="L22" s="27">
        <v>5.0034753940753337E-5</v>
      </c>
      <c r="M22" s="27">
        <v>5.3449823571312001E-5</v>
      </c>
      <c r="N22" s="27">
        <v>4.7456995550425939E-5</v>
      </c>
      <c r="O22" s="27">
        <v>4.7277872148986265E-5</v>
      </c>
      <c r="P22" s="27">
        <v>2.6375509574467455E-5</v>
      </c>
      <c r="Q22" s="27">
        <v>2.8666613631462384E-5</v>
      </c>
      <c r="R22" s="27">
        <v>2.6284276244998614E-5</v>
      </c>
      <c r="S22" s="27">
        <v>1.0338901834199471E-6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8.6026776594578893E-5</v>
      </c>
      <c r="V23" s="27">
        <v>4.9234711768168333E-5</v>
      </c>
      <c r="W23" s="27">
        <v>4.8557178886030557E-5</v>
      </c>
      <c r="X23" s="27">
        <v>3.4376470773525155E-5</v>
      </c>
      <c r="Y23" s="27">
        <v>3.9356842724414185E-5</v>
      </c>
      <c r="Z23" s="27">
        <v>3.6844232773280741E-5</v>
      </c>
      <c r="AA23" s="27">
        <v>2.8979235506264756E-5</v>
      </c>
      <c r="AB23" s="27">
        <v>3.7513862535928218E-5</v>
      </c>
      <c r="AC23" s="27">
        <v>3.2527224789391523E-5</v>
      </c>
      <c r="AD23" s="27">
        <v>2.7848225075960187E-5</v>
      </c>
      <c r="AE23" s="27">
        <v>2.9146763536974588E-5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1.1703808474235366E-8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1.159055444723148E-3</v>
      </c>
      <c r="D30" s="27">
        <v>1.0742983922129589E-3</v>
      </c>
      <c r="E30" s="27">
        <v>1.4113377327276909E-3</v>
      </c>
      <c r="F30" s="27">
        <v>1.5089328172338636E-3</v>
      </c>
      <c r="G30" s="27">
        <v>1.5431671590191097E-3</v>
      </c>
      <c r="H30" s="27">
        <v>1.8192647995106882E-3</v>
      </c>
      <c r="I30" s="27">
        <v>2.3664436393230639E-3</v>
      </c>
      <c r="J30" s="27">
        <v>3.4962917094942744E-3</v>
      </c>
      <c r="K30" s="27">
        <v>2.8783332080532672E-3</v>
      </c>
      <c r="L30" s="27">
        <v>3.0393411978743685E-3</v>
      </c>
      <c r="M30" s="27">
        <v>2.657735512038446E-3</v>
      </c>
      <c r="N30" s="27">
        <v>2.998264508881934E-3</v>
      </c>
      <c r="O30" s="27">
        <v>2.8922074720978729E-3</v>
      </c>
      <c r="P30" s="27">
        <v>2.8434548953061049E-3</v>
      </c>
      <c r="Q30" s="27">
        <v>2.5611261517976586E-3</v>
      </c>
      <c r="R30" s="27">
        <v>2.325037726577267E-3</v>
      </c>
      <c r="S30" s="27">
        <v>2.4470516253333619E-3</v>
      </c>
      <c r="T30" s="27">
        <v>2.6422411005787819E-3</v>
      </c>
      <c r="U30" s="27">
        <v>3.636410765976318E-3</v>
      </c>
      <c r="V30" s="27">
        <v>3.1983868967405608E-3</v>
      </c>
      <c r="W30" s="27">
        <v>2.5767029024237132E-3</v>
      </c>
      <c r="X30" s="27">
        <v>3.4724259512876176E-3</v>
      </c>
      <c r="Y30" s="27">
        <v>2.9736942502885766E-3</v>
      </c>
      <c r="Z30" s="27">
        <v>3.3360660730994696E-3</v>
      </c>
      <c r="AA30" s="27">
        <v>4.3499256444518349E-3</v>
      </c>
      <c r="AB30" s="27">
        <v>4.2473375102852267E-3</v>
      </c>
      <c r="AC30" s="27">
        <v>5.3698182407990128E-3</v>
      </c>
      <c r="AD30" s="27">
        <v>4.9382961155636151E-3</v>
      </c>
      <c r="AE30" s="27">
        <v>5.1866065154940735E-3</v>
      </c>
    </row>
    <row r="31" spans="1:31" x14ac:dyDescent="0.2">
      <c r="A31" s="13" t="s">
        <v>71</v>
      </c>
      <c r="B31" s="4" t="s">
        <v>72</v>
      </c>
      <c r="C31" s="21">
        <f t="shared" ref="C31:AE31" si="9">+C32+C35+C46+C47+C50</f>
        <v>2.0732655747892275E-2</v>
      </c>
      <c r="D31" s="21">
        <f t="shared" si="9"/>
        <v>2.1443985397256119E-2</v>
      </c>
      <c r="E31" s="21">
        <f t="shared" si="9"/>
        <v>2.3447625333926771E-2</v>
      </c>
      <c r="F31" s="21">
        <f t="shared" si="9"/>
        <v>2.6617567748217597E-2</v>
      </c>
      <c r="G31" s="21">
        <f t="shared" si="9"/>
        <v>2.948822262711159E-2</v>
      </c>
      <c r="H31" s="21">
        <f t="shared" si="9"/>
        <v>3.3883967368864523E-2</v>
      </c>
      <c r="I31" s="21">
        <f t="shared" si="9"/>
        <v>3.789744712654438E-2</v>
      </c>
      <c r="J31" s="21">
        <f t="shared" si="9"/>
        <v>4.1132227676052818E-2</v>
      </c>
      <c r="K31" s="21">
        <f t="shared" si="9"/>
        <v>4.4067169530209754E-2</v>
      </c>
      <c r="L31" s="21">
        <f t="shared" si="9"/>
        <v>4.6815809287784178E-2</v>
      </c>
      <c r="M31" s="21">
        <f t="shared" si="9"/>
        <v>4.9119610935000488E-2</v>
      </c>
      <c r="N31" s="21">
        <f t="shared" si="9"/>
        <v>4.7607609778926065E-2</v>
      </c>
      <c r="O31" s="21">
        <f t="shared" si="9"/>
        <v>5.1209590785554135E-2</v>
      </c>
      <c r="P31" s="21">
        <f t="shared" si="9"/>
        <v>5.0593541667674602E-2</v>
      </c>
      <c r="Q31" s="21">
        <f t="shared" si="9"/>
        <v>5.0917628250909522E-2</v>
      </c>
      <c r="R31" s="21">
        <f t="shared" si="9"/>
        <v>5.7088653815018153E-2</v>
      </c>
      <c r="S31" s="21">
        <f t="shared" si="9"/>
        <v>5.8826047606797938E-2</v>
      </c>
      <c r="T31" s="21">
        <f t="shared" si="9"/>
        <v>6.4174952426356957E-2</v>
      </c>
      <c r="U31" s="21">
        <f t="shared" si="9"/>
        <v>7.1799186303885681E-2</v>
      </c>
      <c r="V31" s="21">
        <f t="shared" si="9"/>
        <v>7.3277793049135745E-2</v>
      </c>
      <c r="W31" s="21">
        <f t="shared" si="9"/>
        <v>7.4546625280921971E-2</v>
      </c>
      <c r="X31" s="21">
        <f t="shared" si="9"/>
        <v>7.6469337172347773E-2</v>
      </c>
      <c r="Y31" s="21">
        <f t="shared" si="9"/>
        <v>7.812584178180329E-2</v>
      </c>
      <c r="Z31" s="21">
        <f t="shared" si="9"/>
        <v>8.54705619369443E-2</v>
      </c>
      <c r="AA31" s="21">
        <f t="shared" si="9"/>
        <v>8.3362958432176851E-2</v>
      </c>
      <c r="AB31" s="21">
        <f t="shared" si="9"/>
        <v>9.2719262780147207E-2</v>
      </c>
      <c r="AC31" s="21">
        <f t="shared" si="9"/>
        <v>0.10193542503697302</v>
      </c>
      <c r="AD31" s="21">
        <f t="shared" si="9"/>
        <v>0.10942972438660908</v>
      </c>
      <c r="AE31" s="21">
        <f t="shared" si="9"/>
        <v>0.11640543466700122</v>
      </c>
    </row>
    <row r="32" spans="1:31" x14ac:dyDescent="0.2">
      <c r="A32" s="13" t="s">
        <v>73</v>
      </c>
      <c r="B32" s="4" t="s">
        <v>74</v>
      </c>
      <c r="C32" s="21">
        <f t="shared" ref="C32:AE32" si="10">+C34</f>
        <v>1.2069789375074582E-3</v>
      </c>
      <c r="D32" s="21">
        <f t="shared" si="10"/>
        <v>7.4121186049267134E-4</v>
      </c>
      <c r="E32" s="21">
        <f t="shared" si="10"/>
        <v>1.0526764717724575E-3</v>
      </c>
      <c r="F32" s="21">
        <f t="shared" si="10"/>
        <v>1.3156514453672346E-3</v>
      </c>
      <c r="G32" s="21">
        <f t="shared" si="10"/>
        <v>1.0689828108991657E-3</v>
      </c>
      <c r="H32" s="21">
        <f t="shared" si="10"/>
        <v>1.5826979323285877E-3</v>
      </c>
      <c r="I32" s="21">
        <f t="shared" si="10"/>
        <v>1.7114123362633145E-3</v>
      </c>
      <c r="J32" s="21">
        <f t="shared" si="10"/>
        <v>2.1665048572850035E-3</v>
      </c>
      <c r="K32" s="21">
        <f t="shared" si="10"/>
        <v>2.0326584997822856E-3</v>
      </c>
      <c r="L32" s="21">
        <f t="shared" si="10"/>
        <v>1.8093940311109001E-3</v>
      </c>
      <c r="M32" s="21">
        <f t="shared" si="10"/>
        <v>1.5669287925589336E-3</v>
      </c>
      <c r="N32" s="21">
        <f t="shared" si="10"/>
        <v>2.0911240451478271E-3</v>
      </c>
      <c r="O32" s="21">
        <f t="shared" si="10"/>
        <v>1.6915260850296524E-3</v>
      </c>
      <c r="P32" s="21">
        <f t="shared" si="10"/>
        <v>1.3169865059704487E-3</v>
      </c>
      <c r="Q32" s="21">
        <f t="shared" si="10"/>
        <v>1.5660090361418887E-3</v>
      </c>
      <c r="R32" s="21">
        <f t="shared" si="10"/>
        <v>1.9975551725516607E-3</v>
      </c>
      <c r="S32" s="21">
        <f t="shared" si="10"/>
        <v>1.8250537108274025E-3</v>
      </c>
      <c r="T32" s="21">
        <f t="shared" si="10"/>
        <v>2.0405529753235539E-3</v>
      </c>
      <c r="U32" s="21">
        <f t="shared" si="10"/>
        <v>2.7143971062988988E-3</v>
      </c>
      <c r="V32" s="21">
        <f t="shared" si="10"/>
        <v>1.8221521402311106E-3</v>
      </c>
      <c r="W32" s="21">
        <f t="shared" si="10"/>
        <v>1.2912385708034346E-3</v>
      </c>
      <c r="X32" s="21">
        <f t="shared" si="10"/>
        <v>1.2721730330014921E-3</v>
      </c>
      <c r="Y32" s="21">
        <f t="shared" si="10"/>
        <v>1.93379381708369E-3</v>
      </c>
      <c r="Z32" s="21">
        <f t="shared" si="10"/>
        <v>1.6534796975784609E-3</v>
      </c>
      <c r="AA32" s="21">
        <f t="shared" si="10"/>
        <v>1.572680944068032E-3</v>
      </c>
      <c r="AB32" s="21">
        <f t="shared" si="10"/>
        <v>2.4827850362836774E-3</v>
      </c>
      <c r="AC32" s="21">
        <f t="shared" si="10"/>
        <v>2.1804878547840704E-3</v>
      </c>
      <c r="AD32" s="21">
        <f t="shared" si="10"/>
        <v>2.9471536584268097E-3</v>
      </c>
      <c r="AE32" s="21">
        <f t="shared" si="10"/>
        <v>3.897993404088728E-3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1.2069789375074582E-3</v>
      </c>
      <c r="D34" s="27">
        <v>7.4121186049267134E-4</v>
      </c>
      <c r="E34" s="27">
        <v>1.0526764717724575E-3</v>
      </c>
      <c r="F34" s="27">
        <v>1.3156514453672346E-3</v>
      </c>
      <c r="G34" s="27">
        <v>1.0689828108991657E-3</v>
      </c>
      <c r="H34" s="27">
        <v>1.5826979323285877E-3</v>
      </c>
      <c r="I34" s="27">
        <v>1.7114123362633145E-3</v>
      </c>
      <c r="J34" s="27">
        <v>2.1665048572850035E-3</v>
      </c>
      <c r="K34" s="27">
        <v>2.0326584997822856E-3</v>
      </c>
      <c r="L34" s="27">
        <v>1.8093940311109001E-3</v>
      </c>
      <c r="M34" s="27">
        <v>1.5669287925589336E-3</v>
      </c>
      <c r="N34" s="27">
        <v>2.0911240451478271E-3</v>
      </c>
      <c r="O34" s="27">
        <v>1.6915260850296524E-3</v>
      </c>
      <c r="P34" s="27">
        <v>1.3169865059704487E-3</v>
      </c>
      <c r="Q34" s="27">
        <v>1.5660090361418887E-3</v>
      </c>
      <c r="R34" s="27">
        <v>1.9975551725516607E-3</v>
      </c>
      <c r="S34" s="27">
        <v>1.8250537108274025E-3</v>
      </c>
      <c r="T34" s="27">
        <v>2.0405529753235539E-3</v>
      </c>
      <c r="U34" s="27">
        <v>2.7143971062988988E-3</v>
      </c>
      <c r="V34" s="27">
        <v>1.8221521402311106E-3</v>
      </c>
      <c r="W34" s="27">
        <v>1.2912385708034346E-3</v>
      </c>
      <c r="X34" s="27">
        <v>1.2721730330014921E-3</v>
      </c>
      <c r="Y34" s="27">
        <v>1.93379381708369E-3</v>
      </c>
      <c r="Z34" s="27">
        <v>1.6534796975784609E-3</v>
      </c>
      <c r="AA34" s="27">
        <v>1.572680944068032E-3</v>
      </c>
      <c r="AB34" s="27">
        <v>2.4827850362836774E-3</v>
      </c>
      <c r="AC34" s="27">
        <v>2.1804878547840704E-3</v>
      </c>
      <c r="AD34" s="27">
        <v>2.9471536584268097E-3</v>
      </c>
      <c r="AE34" s="27">
        <v>3.897993404088728E-3</v>
      </c>
    </row>
    <row r="35" spans="1:31" x14ac:dyDescent="0.2">
      <c r="A35" s="13" t="s">
        <v>79</v>
      </c>
      <c r="B35" s="4" t="s">
        <v>80</v>
      </c>
      <c r="C35" s="21">
        <f t="shared" ref="C35:AE35" si="11">+C36+C39+C42+C43+C44+C45</f>
        <v>1.7133562913941219E-2</v>
      </c>
      <c r="D35" s="21">
        <f t="shared" si="11"/>
        <v>1.7901316126363694E-2</v>
      </c>
      <c r="E35" s="21">
        <f t="shared" si="11"/>
        <v>1.9362321209636619E-2</v>
      </c>
      <c r="F35" s="21">
        <f t="shared" si="11"/>
        <v>2.1575661057052161E-2</v>
      </c>
      <c r="G35" s="21">
        <f t="shared" si="11"/>
        <v>2.4300140746653882E-2</v>
      </c>
      <c r="H35" s="21">
        <f t="shared" si="11"/>
        <v>2.7753044701356182E-2</v>
      </c>
      <c r="I35" s="21">
        <f t="shared" si="11"/>
        <v>3.1166693371788949E-2</v>
      </c>
      <c r="J35" s="21">
        <f t="shared" si="11"/>
        <v>3.3766999475588512E-2</v>
      </c>
      <c r="K35" s="21">
        <f t="shared" si="11"/>
        <v>3.6643466643886791E-2</v>
      </c>
      <c r="L35" s="21">
        <f t="shared" si="11"/>
        <v>3.9271431372907326E-2</v>
      </c>
      <c r="M35" s="21">
        <f t="shared" si="11"/>
        <v>4.1445428671455717E-2</v>
      </c>
      <c r="N35" s="21">
        <f t="shared" si="11"/>
        <v>3.9759974609580202E-2</v>
      </c>
      <c r="O35" s="21">
        <f t="shared" si="11"/>
        <v>4.3902839025040975E-2</v>
      </c>
      <c r="P35" s="21">
        <f t="shared" si="11"/>
        <v>4.3928762043580344E-2</v>
      </c>
      <c r="Q35" s="21">
        <f t="shared" si="11"/>
        <v>4.4117060434597406E-2</v>
      </c>
      <c r="R35" s="21">
        <f t="shared" si="11"/>
        <v>4.9480080239993292E-2</v>
      </c>
      <c r="S35" s="21">
        <f t="shared" si="11"/>
        <v>5.1753850207203203E-2</v>
      </c>
      <c r="T35" s="21">
        <f t="shared" si="11"/>
        <v>5.7362539764008048E-2</v>
      </c>
      <c r="U35" s="21">
        <f t="shared" si="11"/>
        <v>6.3541121029520475E-2</v>
      </c>
      <c r="V35" s="21">
        <f t="shared" si="11"/>
        <v>6.597099673879403E-2</v>
      </c>
      <c r="W35" s="21">
        <f t="shared" si="11"/>
        <v>6.7831252306096934E-2</v>
      </c>
      <c r="X35" s="21">
        <f t="shared" si="11"/>
        <v>6.9571964573073963E-2</v>
      </c>
      <c r="Y35" s="21">
        <f t="shared" si="11"/>
        <v>7.0697951581965318E-2</v>
      </c>
      <c r="Z35" s="21">
        <f t="shared" si="11"/>
        <v>7.7747602991300346E-2</v>
      </c>
      <c r="AA35" s="21">
        <f t="shared" si="11"/>
        <v>7.5856864560531104E-2</v>
      </c>
      <c r="AB35" s="21">
        <f t="shared" si="11"/>
        <v>8.4022673391151062E-2</v>
      </c>
      <c r="AC35" s="21">
        <f t="shared" si="11"/>
        <v>9.0748788447439097E-2</v>
      </c>
      <c r="AD35" s="21">
        <f t="shared" si="11"/>
        <v>9.6099731474789854E-2</v>
      </c>
      <c r="AE35" s="21">
        <f t="shared" si="11"/>
        <v>0.10169474544166664</v>
      </c>
    </row>
    <row r="36" spans="1:31" x14ac:dyDescent="0.2">
      <c r="A36" s="13" t="s">
        <v>81</v>
      </c>
      <c r="B36" s="4" t="s">
        <v>82</v>
      </c>
      <c r="C36" s="21">
        <f t="shared" ref="C36:AE36" si="12">+C37+C38</f>
        <v>3.6674922675382594E-3</v>
      </c>
      <c r="D36" s="21">
        <f t="shared" si="12"/>
        <v>3.8515741831923545E-3</v>
      </c>
      <c r="E36" s="21">
        <f t="shared" si="12"/>
        <v>4.2166386131109665E-3</v>
      </c>
      <c r="F36" s="21">
        <f t="shared" si="12"/>
        <v>4.6381090916053245E-3</v>
      </c>
      <c r="G36" s="21">
        <f t="shared" si="12"/>
        <v>5.2558893194900548E-3</v>
      </c>
      <c r="H36" s="21">
        <f t="shared" si="12"/>
        <v>6.3520945072077445E-3</v>
      </c>
      <c r="I36" s="21">
        <f t="shared" si="12"/>
        <v>7.4488075825666989E-3</v>
      </c>
      <c r="J36" s="21">
        <f t="shared" si="12"/>
        <v>8.3489688632358491E-3</v>
      </c>
      <c r="K36" s="21">
        <f t="shared" si="12"/>
        <v>9.2801454848243196E-3</v>
      </c>
      <c r="L36" s="21">
        <f t="shared" si="12"/>
        <v>1.0287283073254723E-2</v>
      </c>
      <c r="M36" s="21">
        <f t="shared" si="12"/>
        <v>1.0893927509592279E-2</v>
      </c>
      <c r="N36" s="21">
        <f t="shared" si="12"/>
        <v>1.0402415306291064E-2</v>
      </c>
      <c r="O36" s="21">
        <f t="shared" si="12"/>
        <v>1.0999016868517411E-2</v>
      </c>
      <c r="P36" s="21">
        <f t="shared" si="12"/>
        <v>1.1187067746835486E-2</v>
      </c>
      <c r="Q36" s="21">
        <f t="shared" si="12"/>
        <v>1.1501841548306612E-2</v>
      </c>
      <c r="R36" s="21">
        <f t="shared" si="12"/>
        <v>1.2591772293953885E-2</v>
      </c>
      <c r="S36" s="21">
        <f t="shared" si="12"/>
        <v>1.3200541424625619E-2</v>
      </c>
      <c r="T36" s="21">
        <f t="shared" si="12"/>
        <v>1.4375786891444663E-2</v>
      </c>
      <c r="U36" s="21">
        <f t="shared" si="12"/>
        <v>1.5982379086851708E-2</v>
      </c>
      <c r="V36" s="21">
        <f t="shared" si="12"/>
        <v>1.8193561090985782E-2</v>
      </c>
      <c r="W36" s="21">
        <f t="shared" si="12"/>
        <v>2.0929642982931772E-2</v>
      </c>
      <c r="X36" s="21">
        <f t="shared" si="12"/>
        <v>2.0506584106820568E-2</v>
      </c>
      <c r="Y36" s="21">
        <f t="shared" si="12"/>
        <v>2.2565539598362796E-2</v>
      </c>
      <c r="Z36" s="21">
        <f t="shared" si="12"/>
        <v>2.6068695616157173E-2</v>
      </c>
      <c r="AA36" s="21">
        <f t="shared" si="12"/>
        <v>2.8687293635101644E-2</v>
      </c>
      <c r="AB36" s="21">
        <f t="shared" si="12"/>
        <v>3.0828497351625277E-2</v>
      </c>
      <c r="AC36" s="21">
        <f t="shared" si="12"/>
        <v>3.4463065102348082E-2</v>
      </c>
      <c r="AD36" s="21">
        <f t="shared" si="12"/>
        <v>3.7567997030678861E-2</v>
      </c>
      <c r="AE36" s="21">
        <f t="shared" si="12"/>
        <v>3.9558002209100898E-2</v>
      </c>
    </row>
    <row r="37" spans="1:31" x14ac:dyDescent="0.2">
      <c r="A37" s="13" t="s">
        <v>83</v>
      </c>
      <c r="B37" s="4" t="s">
        <v>84</v>
      </c>
      <c r="C37" s="27">
        <v>2.3375233488112659E-5</v>
      </c>
      <c r="D37" s="27">
        <v>2.8653512017686487E-5</v>
      </c>
      <c r="E37" s="27">
        <v>1.6965895273630158E-5</v>
      </c>
      <c r="F37" s="27">
        <v>2.2244173803203985E-5</v>
      </c>
      <c r="G37" s="27">
        <v>2.6014372752899577E-5</v>
      </c>
      <c r="H37" s="27">
        <v>1.0590960970094812E-3</v>
      </c>
      <c r="I37" s="27">
        <v>2.1681236727620918E-3</v>
      </c>
      <c r="J37" s="27">
        <v>3.2604079093413165E-3</v>
      </c>
      <c r="K37" s="27">
        <v>4.3802331662211981E-3</v>
      </c>
      <c r="L37" s="27">
        <v>5.4884888730669058E-3</v>
      </c>
      <c r="M37" s="27">
        <v>6.4104295433715618E-3</v>
      </c>
      <c r="N37" s="27">
        <v>6.6383551192315572E-3</v>
      </c>
      <c r="O37" s="27">
        <v>7.5005659388294663E-3</v>
      </c>
      <c r="P37" s="27">
        <v>8.0795995579088249E-3</v>
      </c>
      <c r="Q37" s="27">
        <v>8.8185070387922747E-3</v>
      </c>
      <c r="R37" s="27">
        <v>1.0066929233734275E-2</v>
      </c>
      <c r="S37" s="27">
        <v>1.1085224162954908E-2</v>
      </c>
      <c r="T37" s="27">
        <v>1.2657626057941096E-2</v>
      </c>
      <c r="U37" s="27">
        <v>1.4734844379644939E-2</v>
      </c>
      <c r="V37" s="27">
        <v>1.7018567218601271E-2</v>
      </c>
      <c r="W37" s="27">
        <v>1.9805100769207926E-2</v>
      </c>
      <c r="X37" s="27">
        <v>1.9586946987294601E-2</v>
      </c>
      <c r="Y37" s="27">
        <v>2.1734960659610867E-2</v>
      </c>
      <c r="Z37" s="27">
        <v>2.5275832897376865E-2</v>
      </c>
      <c r="AA37" s="27">
        <v>2.7975477380032004E-2</v>
      </c>
      <c r="AB37" s="27">
        <v>3.0193807794632408E-2</v>
      </c>
      <c r="AC37" s="27">
        <v>3.3874791096069078E-2</v>
      </c>
      <c r="AD37" s="27">
        <v>3.7045385887668217E-2</v>
      </c>
      <c r="AE37" s="27">
        <v>3.9113756024211757E-2</v>
      </c>
    </row>
    <row r="38" spans="1:31" x14ac:dyDescent="0.2">
      <c r="A38" s="13" t="s">
        <v>85</v>
      </c>
      <c r="B38" s="4" t="s">
        <v>86</v>
      </c>
      <c r="C38" s="27">
        <v>3.6441170340501469E-3</v>
      </c>
      <c r="D38" s="27">
        <v>3.822920671174668E-3</v>
      </c>
      <c r="E38" s="27">
        <v>4.1996727178373362E-3</v>
      </c>
      <c r="F38" s="27">
        <v>4.6158649178021207E-3</v>
      </c>
      <c r="G38" s="27">
        <v>5.2298749467371555E-3</v>
      </c>
      <c r="H38" s="27">
        <v>5.2929984101982635E-3</v>
      </c>
      <c r="I38" s="27">
        <v>5.2806839098046071E-3</v>
      </c>
      <c r="J38" s="27">
        <v>5.0885609538945326E-3</v>
      </c>
      <c r="K38" s="27">
        <v>4.8999123186031215E-3</v>
      </c>
      <c r="L38" s="27">
        <v>4.7987942001878163E-3</v>
      </c>
      <c r="M38" s="27">
        <v>4.4834979662207175E-3</v>
      </c>
      <c r="N38" s="27">
        <v>3.7640601870595064E-3</v>
      </c>
      <c r="O38" s="27">
        <v>3.498450929687944E-3</v>
      </c>
      <c r="P38" s="27">
        <v>3.1074681889266607E-3</v>
      </c>
      <c r="Q38" s="27">
        <v>2.6833345095143382E-3</v>
      </c>
      <c r="R38" s="27">
        <v>2.524843060219609E-3</v>
      </c>
      <c r="S38" s="27">
        <v>2.1153172616707118E-3</v>
      </c>
      <c r="T38" s="27">
        <v>1.7181608335035657E-3</v>
      </c>
      <c r="U38" s="27">
        <v>1.2475347072067684E-3</v>
      </c>
      <c r="V38" s="27">
        <v>1.174993872384511E-3</v>
      </c>
      <c r="W38" s="27">
        <v>1.1245422137238456E-3</v>
      </c>
      <c r="X38" s="27">
        <v>9.1963711952596709E-4</v>
      </c>
      <c r="Y38" s="27">
        <v>8.3057893875192819E-4</v>
      </c>
      <c r="Z38" s="27">
        <v>7.9286271878030673E-4</v>
      </c>
      <c r="AA38" s="27">
        <v>7.1181625506963901E-4</v>
      </c>
      <c r="AB38" s="27">
        <v>6.3468955699287047E-4</v>
      </c>
      <c r="AC38" s="27">
        <v>5.88274006279007E-4</v>
      </c>
      <c r="AD38" s="27">
        <v>5.2261114301064377E-4</v>
      </c>
      <c r="AE38" s="27">
        <v>4.442461848891445E-4</v>
      </c>
    </row>
    <row r="39" spans="1:31" x14ac:dyDescent="0.2">
      <c r="A39" s="13" t="s">
        <v>87</v>
      </c>
      <c r="B39" s="4" t="s">
        <v>88</v>
      </c>
      <c r="C39" s="21">
        <f t="shared" ref="C39:AE39" si="13">+C40+C41</f>
        <v>4.4912749856282569E-3</v>
      </c>
      <c r="D39" s="21">
        <f t="shared" si="13"/>
        <v>4.7110525468245096E-3</v>
      </c>
      <c r="E39" s="21">
        <f t="shared" si="13"/>
        <v>5.1761345111177304E-3</v>
      </c>
      <c r="F39" s="21">
        <f t="shared" si="13"/>
        <v>5.6887937116182619E-3</v>
      </c>
      <c r="G39" s="21">
        <f t="shared" si="13"/>
        <v>6.4480512252369096E-3</v>
      </c>
      <c r="H39" s="21">
        <f t="shared" si="13"/>
        <v>7.482428697876198E-3</v>
      </c>
      <c r="I39" s="21">
        <f t="shared" si="13"/>
        <v>8.507646315047121E-3</v>
      </c>
      <c r="J39" s="21">
        <f t="shared" si="13"/>
        <v>9.3117521761913249E-3</v>
      </c>
      <c r="K39" s="21">
        <f t="shared" si="13"/>
        <v>1.0159166370522464E-2</v>
      </c>
      <c r="L39" s="21">
        <f t="shared" si="13"/>
        <v>1.1151254567696335E-2</v>
      </c>
      <c r="M39" s="21">
        <f t="shared" si="13"/>
        <v>1.1788423287913434E-2</v>
      </c>
      <c r="N39" s="21">
        <f t="shared" si="13"/>
        <v>1.1195671595256425E-2</v>
      </c>
      <c r="O39" s="21">
        <f t="shared" si="13"/>
        <v>1.1960646155853558E-2</v>
      </c>
      <c r="P39" s="21">
        <f t="shared" si="13"/>
        <v>1.1882523044487876E-2</v>
      </c>
      <c r="Q39" s="21">
        <f t="shared" si="13"/>
        <v>1.1982576053835224E-2</v>
      </c>
      <c r="R39" s="21">
        <f t="shared" si="13"/>
        <v>1.27685450627431E-2</v>
      </c>
      <c r="S39" s="21">
        <f t="shared" si="13"/>
        <v>1.341417309700086E-2</v>
      </c>
      <c r="T39" s="21">
        <f t="shared" si="13"/>
        <v>1.462746959377112E-2</v>
      </c>
      <c r="U39" s="21">
        <f t="shared" si="13"/>
        <v>1.6180409085674884E-2</v>
      </c>
      <c r="V39" s="21">
        <f t="shared" si="13"/>
        <v>1.741541803946434E-2</v>
      </c>
      <c r="W39" s="21">
        <f t="shared" si="13"/>
        <v>1.8451923920716182E-2</v>
      </c>
      <c r="X39" s="21">
        <f t="shared" si="13"/>
        <v>1.8222156120341029E-2</v>
      </c>
      <c r="Y39" s="21">
        <f t="shared" si="13"/>
        <v>1.8450699565413772E-2</v>
      </c>
      <c r="Z39" s="21">
        <f t="shared" si="13"/>
        <v>2.0131631635471711E-2</v>
      </c>
      <c r="AA39" s="21">
        <f t="shared" si="13"/>
        <v>1.9862014452654678E-2</v>
      </c>
      <c r="AB39" s="21">
        <f t="shared" si="13"/>
        <v>2.1574612082475637E-2</v>
      </c>
      <c r="AC39" s="21">
        <f t="shared" si="13"/>
        <v>2.3575086900741622E-2</v>
      </c>
      <c r="AD39" s="21">
        <f t="shared" si="13"/>
        <v>2.4542218745444964E-2</v>
      </c>
      <c r="AE39" s="21">
        <f t="shared" si="13"/>
        <v>2.5603063222901502E-2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3.9032754113646473E-19</v>
      </c>
      <c r="H40" s="27">
        <v>9.4444957810598949E-4</v>
      </c>
      <c r="I40" s="27">
        <v>1.9714202620664222E-3</v>
      </c>
      <c r="J40" s="27">
        <v>2.9986219794037854E-3</v>
      </c>
      <c r="K40" s="27">
        <v>4.0645429160501099E-3</v>
      </c>
      <c r="L40" s="27">
        <v>5.1779907738811288E-3</v>
      </c>
      <c r="M40" s="27">
        <v>6.1661955622011573E-3</v>
      </c>
      <c r="N40" s="27">
        <v>6.4652940096785365E-3</v>
      </c>
      <c r="O40" s="27">
        <v>7.494447597435205E-3</v>
      </c>
      <c r="P40" s="27">
        <v>8.0087477700558629E-3</v>
      </c>
      <c r="Q40" s="27">
        <v>8.6629970751638495E-3</v>
      </c>
      <c r="R40" s="27">
        <v>9.7720968139818447E-3</v>
      </c>
      <c r="S40" s="27">
        <v>1.0884615171135439E-2</v>
      </c>
      <c r="T40" s="27">
        <v>1.2543871830127191E-2</v>
      </c>
      <c r="U40" s="27">
        <v>1.4629737573283777E-2</v>
      </c>
      <c r="V40" s="27">
        <v>1.5942408687863716E-2</v>
      </c>
      <c r="W40" s="27">
        <v>1.7056134808264147E-2</v>
      </c>
      <c r="X40" s="27">
        <v>1.7063414899091474E-2</v>
      </c>
      <c r="Y40" s="27">
        <v>1.7374294634997539E-2</v>
      </c>
      <c r="Z40" s="27">
        <v>1.9080704099805012E-2</v>
      </c>
      <c r="AA40" s="27">
        <v>1.8888482014250856E-2</v>
      </c>
      <c r="AB40" s="27">
        <v>2.0668049051853921E-2</v>
      </c>
      <c r="AC40" s="27">
        <v>2.2697198346729671E-2</v>
      </c>
      <c r="AD40" s="27">
        <v>2.370699462320976E-2</v>
      </c>
      <c r="AE40" s="27">
        <v>2.4883620205898207E-2</v>
      </c>
    </row>
    <row r="41" spans="1:31" x14ac:dyDescent="0.2">
      <c r="A41" s="13" t="s">
        <v>91</v>
      </c>
      <c r="B41" s="4" t="s">
        <v>92</v>
      </c>
      <c r="C41" s="27">
        <v>4.4912749856282569E-3</v>
      </c>
      <c r="D41" s="27">
        <v>4.7110525468245096E-3</v>
      </c>
      <c r="E41" s="27">
        <v>5.1761345111177304E-3</v>
      </c>
      <c r="F41" s="27">
        <v>5.6887937116182619E-3</v>
      </c>
      <c r="G41" s="27">
        <v>6.4480512252369096E-3</v>
      </c>
      <c r="H41" s="27">
        <v>6.5379791197702087E-3</v>
      </c>
      <c r="I41" s="27">
        <v>6.5362260529806988E-3</v>
      </c>
      <c r="J41" s="27">
        <v>6.3131301967875404E-3</v>
      </c>
      <c r="K41" s="27">
        <v>6.0946234544723542E-3</v>
      </c>
      <c r="L41" s="27">
        <v>5.9732637938152066E-3</v>
      </c>
      <c r="M41" s="27">
        <v>5.6222277257122763E-3</v>
      </c>
      <c r="N41" s="27">
        <v>4.7303775855778874E-3</v>
      </c>
      <c r="O41" s="27">
        <v>4.4661985584183517E-3</v>
      </c>
      <c r="P41" s="27">
        <v>3.8737752744320126E-3</v>
      </c>
      <c r="Q41" s="27">
        <v>3.3195789786713754E-3</v>
      </c>
      <c r="R41" s="27">
        <v>2.9964482487612552E-3</v>
      </c>
      <c r="S41" s="27">
        <v>2.5295579258654216E-3</v>
      </c>
      <c r="T41" s="27">
        <v>2.0835977636439293E-3</v>
      </c>
      <c r="U41" s="27">
        <v>1.5506715123911087E-3</v>
      </c>
      <c r="V41" s="27">
        <v>1.4730093516006257E-3</v>
      </c>
      <c r="W41" s="27">
        <v>1.3957891124520337E-3</v>
      </c>
      <c r="X41" s="27">
        <v>1.1587412212495554E-3</v>
      </c>
      <c r="Y41" s="27">
        <v>1.0764049304162341E-3</v>
      </c>
      <c r="Z41" s="27">
        <v>1.0509275356666975E-3</v>
      </c>
      <c r="AA41" s="27">
        <v>9.7353243840382132E-4</v>
      </c>
      <c r="AB41" s="27">
        <v>9.0656303062171544E-4</v>
      </c>
      <c r="AC41" s="27">
        <v>8.7788855401195139E-4</v>
      </c>
      <c r="AD41" s="27">
        <v>8.3522412223520446E-4</v>
      </c>
      <c r="AE41" s="27">
        <v>7.1944301700329575E-4</v>
      </c>
    </row>
    <row r="42" spans="1:31" x14ac:dyDescent="0.2">
      <c r="A42" s="13" t="s">
        <v>93</v>
      </c>
      <c r="B42" s="4" t="s">
        <v>94</v>
      </c>
      <c r="C42" s="27">
        <v>8.924633599886201E-3</v>
      </c>
      <c r="D42" s="27">
        <v>9.288273656238976E-3</v>
      </c>
      <c r="E42" s="27">
        <v>9.9154745292144263E-3</v>
      </c>
      <c r="F42" s="27">
        <v>1.119315300952793E-2</v>
      </c>
      <c r="G42" s="27">
        <v>1.2535210828661502E-2</v>
      </c>
      <c r="H42" s="27">
        <v>1.3858997684395974E-2</v>
      </c>
      <c r="I42" s="27">
        <v>1.5152684445118201E-2</v>
      </c>
      <c r="J42" s="27">
        <v>1.6052193723555024E-2</v>
      </c>
      <c r="K42" s="27">
        <v>1.7153270903535491E-2</v>
      </c>
      <c r="L42" s="27">
        <v>1.7784370926701244E-2</v>
      </c>
      <c r="M42" s="27">
        <v>1.8721981630655624E-2</v>
      </c>
      <c r="N42" s="27">
        <v>1.8127543189784052E-2</v>
      </c>
      <c r="O42" s="27">
        <v>2.0911588992526074E-2</v>
      </c>
      <c r="P42" s="27">
        <v>2.0830545360424429E-2</v>
      </c>
      <c r="Q42" s="27">
        <v>2.0611442238545715E-2</v>
      </c>
      <c r="R42" s="27">
        <v>2.409564880794066E-2</v>
      </c>
      <c r="S42" s="27">
        <v>2.5108211030037367E-2</v>
      </c>
      <c r="T42" s="27">
        <v>2.8315446127510975E-2</v>
      </c>
      <c r="U42" s="27">
        <v>3.131131850454423E-2</v>
      </c>
      <c r="V42" s="27">
        <v>3.0277866987344765E-2</v>
      </c>
      <c r="W42" s="27">
        <v>2.835721341165023E-2</v>
      </c>
      <c r="X42" s="27">
        <v>3.0750060872532649E-2</v>
      </c>
      <c r="Y42" s="27">
        <v>2.9562661912669153E-2</v>
      </c>
      <c r="Z42" s="27">
        <v>3.1404249685241567E-2</v>
      </c>
      <c r="AA42" s="27">
        <v>2.7137522066770385E-2</v>
      </c>
      <c r="AB42" s="27">
        <v>3.1437882932091342E-2</v>
      </c>
      <c r="AC42" s="27">
        <v>3.2516471187561957E-2</v>
      </c>
      <c r="AD42" s="27">
        <v>3.3790986290400442E-2</v>
      </c>
      <c r="AE42" s="27">
        <v>3.6347368144785841E-2</v>
      </c>
    </row>
    <row r="43" spans="1:31" x14ac:dyDescent="0.2">
      <c r="A43" s="13" t="s">
        <v>95</v>
      </c>
      <c r="B43" s="4" t="s">
        <v>96</v>
      </c>
      <c r="C43" s="27">
        <v>5.0162060888502972E-5</v>
      </c>
      <c r="D43" s="27">
        <v>5.0415740107856102E-5</v>
      </c>
      <c r="E43" s="27">
        <v>5.4073556193496298E-5</v>
      </c>
      <c r="F43" s="27">
        <v>5.5605244300646221E-5</v>
      </c>
      <c r="G43" s="27">
        <v>6.0989373265415282E-5</v>
      </c>
      <c r="H43" s="27">
        <v>5.9523811876264716E-5</v>
      </c>
      <c r="I43" s="27">
        <v>5.7555029056931178E-5</v>
      </c>
      <c r="J43" s="27">
        <v>5.4084712606313428E-5</v>
      </c>
      <c r="K43" s="27">
        <v>5.0883885004513264E-5</v>
      </c>
      <c r="L43" s="27">
        <v>4.8522805255024621E-5</v>
      </c>
      <c r="M43" s="27">
        <v>4.109624329438527E-5</v>
      </c>
      <c r="N43" s="27">
        <v>3.4344518248667845E-5</v>
      </c>
      <c r="O43" s="27">
        <v>3.1587008143936251E-5</v>
      </c>
      <c r="P43" s="27">
        <v>2.862589183255738E-5</v>
      </c>
      <c r="Q43" s="27">
        <v>2.1200593909856343E-5</v>
      </c>
      <c r="R43" s="27">
        <v>2.4114075355651091E-5</v>
      </c>
      <c r="S43" s="27">
        <v>3.0924655539359839E-5</v>
      </c>
      <c r="T43" s="27">
        <v>4.3837151281291246E-5</v>
      </c>
      <c r="U43" s="27">
        <v>6.7014352449650593E-5</v>
      </c>
      <c r="V43" s="27">
        <v>8.4150620999148248E-5</v>
      </c>
      <c r="W43" s="27">
        <v>9.2471990798740283E-5</v>
      </c>
      <c r="X43" s="27">
        <v>9.316347337971172E-5</v>
      </c>
      <c r="Y43" s="27">
        <v>1.1905050551959947E-4</v>
      </c>
      <c r="Z43" s="27">
        <v>1.4302605442990116E-4</v>
      </c>
      <c r="AA43" s="27">
        <v>1.7003440600440095E-4</v>
      </c>
      <c r="AB43" s="27">
        <v>1.8168102495882209E-4</v>
      </c>
      <c r="AC43" s="27">
        <v>1.9416525678743953E-4</v>
      </c>
      <c r="AD43" s="27">
        <v>1.9852940826557076E-4</v>
      </c>
      <c r="AE43" s="27">
        <v>1.8631186487839919E-4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:AE47" si="14">+C49</f>
        <v>5.9387406870168517E-4</v>
      </c>
      <c r="D47" s="21">
        <f t="shared" si="14"/>
        <v>7.8987414957045539E-4</v>
      </c>
      <c r="E47" s="21">
        <f t="shared" si="14"/>
        <v>7.3631068756805653E-4</v>
      </c>
      <c r="F47" s="21">
        <f t="shared" si="14"/>
        <v>9.4079820398586245E-4</v>
      </c>
      <c r="G47" s="21">
        <f t="shared" si="14"/>
        <v>7.9011211466745558E-4</v>
      </c>
      <c r="H47" s="21">
        <f t="shared" si="14"/>
        <v>8.6073688867963148E-4</v>
      </c>
      <c r="I47" s="21">
        <f t="shared" si="14"/>
        <v>9.9592805789122901E-4</v>
      </c>
      <c r="J47" s="21">
        <f t="shared" si="14"/>
        <v>9.6100942018262706E-4</v>
      </c>
      <c r="K47" s="21">
        <f t="shared" si="14"/>
        <v>9.0572929911062177E-4</v>
      </c>
      <c r="L47" s="21">
        <f t="shared" si="14"/>
        <v>6.5200091375364558E-4</v>
      </c>
      <c r="M47" s="21">
        <f t="shared" si="14"/>
        <v>6.6706772443684973E-4</v>
      </c>
      <c r="N47" s="21">
        <f t="shared" si="14"/>
        <v>5.3266537318308153E-4</v>
      </c>
      <c r="O47" s="21">
        <f t="shared" si="14"/>
        <v>4.3750155460523681E-4</v>
      </c>
      <c r="P47" s="21">
        <f t="shared" si="14"/>
        <v>3.8454584634591205E-4</v>
      </c>
      <c r="Q47" s="21">
        <f t="shared" si="14"/>
        <v>6.6237942589734327E-4</v>
      </c>
      <c r="R47" s="21">
        <f t="shared" si="14"/>
        <v>7.2440811835232052E-4</v>
      </c>
      <c r="S47" s="21">
        <f t="shared" si="14"/>
        <v>6.3621652232540645E-4</v>
      </c>
      <c r="T47" s="21">
        <f t="shared" si="14"/>
        <v>2.0600210511041749E-4</v>
      </c>
      <c r="U47" s="21">
        <f t="shared" si="14"/>
        <v>7.2643375838093549E-4</v>
      </c>
      <c r="V47" s="21">
        <f t="shared" si="14"/>
        <v>7.4139982268009257E-4</v>
      </c>
      <c r="W47" s="21">
        <f t="shared" si="14"/>
        <v>2.5596626498705942E-4</v>
      </c>
      <c r="X47" s="21">
        <f t="shared" si="14"/>
        <v>2.9034937241158884E-4</v>
      </c>
      <c r="Y47" s="21">
        <f t="shared" si="14"/>
        <v>2.1669320494017901E-4</v>
      </c>
      <c r="Z47" s="21">
        <f t="shared" si="14"/>
        <v>3.4088040814139319E-4</v>
      </c>
      <c r="AA47" s="21">
        <f t="shared" si="14"/>
        <v>7.5515786249415651E-4</v>
      </c>
      <c r="AB47" s="21">
        <f t="shared" si="14"/>
        <v>2.0843687143425396E-4</v>
      </c>
      <c r="AC47" s="21">
        <f t="shared" si="14"/>
        <v>2.4191472007736793E-3</v>
      </c>
      <c r="AD47" s="21">
        <f t="shared" si="14"/>
        <v>3.2767359235361037E-3</v>
      </c>
      <c r="AE47" s="21">
        <f t="shared" si="14"/>
        <v>3.4811206728791134E-3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5.9387406870168517E-4</v>
      </c>
      <c r="D49" s="27">
        <v>7.8987414957045539E-4</v>
      </c>
      <c r="E49" s="27">
        <v>7.3631068756805653E-4</v>
      </c>
      <c r="F49" s="27">
        <v>9.4079820398586245E-4</v>
      </c>
      <c r="G49" s="27">
        <v>7.9011211466745558E-4</v>
      </c>
      <c r="H49" s="27">
        <v>8.6073688867963148E-4</v>
      </c>
      <c r="I49" s="27">
        <v>9.9592805789122901E-4</v>
      </c>
      <c r="J49" s="27">
        <v>9.6100942018262706E-4</v>
      </c>
      <c r="K49" s="27">
        <v>9.0572929911062177E-4</v>
      </c>
      <c r="L49" s="27">
        <v>6.5200091375364558E-4</v>
      </c>
      <c r="M49" s="27">
        <v>6.6706772443684973E-4</v>
      </c>
      <c r="N49" s="27">
        <v>5.3266537318308153E-4</v>
      </c>
      <c r="O49" s="27">
        <v>4.3750155460523681E-4</v>
      </c>
      <c r="P49" s="27">
        <v>3.8454584634591205E-4</v>
      </c>
      <c r="Q49" s="27">
        <v>6.6237942589734327E-4</v>
      </c>
      <c r="R49" s="27">
        <v>7.2440811835232052E-4</v>
      </c>
      <c r="S49" s="27">
        <v>6.3621652232540645E-4</v>
      </c>
      <c r="T49" s="27">
        <v>2.0600210511041749E-4</v>
      </c>
      <c r="U49" s="27">
        <v>7.2643375838093549E-4</v>
      </c>
      <c r="V49" s="27">
        <v>7.4139982268009257E-4</v>
      </c>
      <c r="W49" s="27">
        <v>2.5596626498705942E-4</v>
      </c>
      <c r="X49" s="27">
        <v>2.9034937241158884E-4</v>
      </c>
      <c r="Y49" s="27">
        <v>2.1669320494017901E-4</v>
      </c>
      <c r="Z49" s="27">
        <v>3.4088040814139319E-4</v>
      </c>
      <c r="AA49" s="27">
        <v>7.5515786249415651E-4</v>
      </c>
      <c r="AB49" s="27">
        <v>2.0843687143425396E-4</v>
      </c>
      <c r="AC49" s="27">
        <v>2.4191472007736793E-3</v>
      </c>
      <c r="AD49" s="27">
        <v>3.2767359235361037E-3</v>
      </c>
      <c r="AE49" s="27">
        <v>3.4811206728791134E-3</v>
      </c>
    </row>
    <row r="50" spans="1:31" x14ac:dyDescent="0.2">
      <c r="A50" s="13" t="s">
        <v>109</v>
      </c>
      <c r="B50" s="4" t="s">
        <v>110</v>
      </c>
      <c r="C50" s="21">
        <f t="shared" ref="C50:AE50" si="15">+C51+C52</f>
        <v>1.7982398277419131E-3</v>
      </c>
      <c r="D50" s="21">
        <f t="shared" si="15"/>
        <v>2.0115832608292973E-3</v>
      </c>
      <c r="E50" s="21">
        <f t="shared" si="15"/>
        <v>2.2963169649496394E-3</v>
      </c>
      <c r="F50" s="21">
        <f t="shared" si="15"/>
        <v>2.7854570418123403E-3</v>
      </c>
      <c r="G50" s="21">
        <f t="shared" si="15"/>
        <v>3.3289869548910863E-3</v>
      </c>
      <c r="H50" s="21">
        <f t="shared" si="15"/>
        <v>3.6874878465001197E-3</v>
      </c>
      <c r="I50" s="21">
        <f t="shared" si="15"/>
        <v>4.0234133606008946E-3</v>
      </c>
      <c r="J50" s="21">
        <f t="shared" si="15"/>
        <v>4.2377139229966727E-3</v>
      </c>
      <c r="K50" s="21">
        <f t="shared" si="15"/>
        <v>4.4853150874300564E-3</v>
      </c>
      <c r="L50" s="21">
        <f t="shared" si="15"/>
        <v>5.0829829700123046E-3</v>
      </c>
      <c r="M50" s="21">
        <f t="shared" si="15"/>
        <v>5.4401857465489929E-3</v>
      </c>
      <c r="N50" s="21">
        <f t="shared" si="15"/>
        <v>5.2238457510149468E-3</v>
      </c>
      <c r="O50" s="21">
        <f t="shared" si="15"/>
        <v>5.1777241208782682E-3</v>
      </c>
      <c r="P50" s="21">
        <f t="shared" si="15"/>
        <v>4.9632472717778976E-3</v>
      </c>
      <c r="Q50" s="21">
        <f t="shared" si="15"/>
        <v>4.572179354272881E-3</v>
      </c>
      <c r="R50" s="21">
        <f t="shared" si="15"/>
        <v>4.8866102841208757E-3</v>
      </c>
      <c r="S50" s="21">
        <f t="shared" si="15"/>
        <v>4.6109271664419235E-3</v>
      </c>
      <c r="T50" s="21">
        <f t="shared" si="15"/>
        <v>4.5658575819149455E-3</v>
      </c>
      <c r="U50" s="21">
        <f t="shared" si="15"/>
        <v>4.8172344096853769E-3</v>
      </c>
      <c r="V50" s="21">
        <f t="shared" si="15"/>
        <v>4.7432443474305034E-3</v>
      </c>
      <c r="W50" s="21">
        <f t="shared" si="15"/>
        <v>5.1681681390345494E-3</v>
      </c>
      <c r="X50" s="21">
        <f t="shared" si="15"/>
        <v>5.3348501938607412E-3</v>
      </c>
      <c r="Y50" s="21">
        <f t="shared" si="15"/>
        <v>5.2774031778140985E-3</v>
      </c>
      <c r="Z50" s="21">
        <f t="shared" si="15"/>
        <v>5.7285988399240874E-3</v>
      </c>
      <c r="AA50" s="21">
        <f t="shared" si="15"/>
        <v>5.1782550650835641E-3</v>
      </c>
      <c r="AB50" s="21">
        <f t="shared" si="15"/>
        <v>6.0053674812782258E-3</v>
      </c>
      <c r="AC50" s="21">
        <f t="shared" si="15"/>
        <v>6.5870015339761631E-3</v>
      </c>
      <c r="AD50" s="21">
        <f t="shared" si="15"/>
        <v>7.1061033298563236E-3</v>
      </c>
      <c r="AE50" s="21">
        <f t="shared" si="15"/>
        <v>7.3315751483667407E-3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1.7982398277419131E-3</v>
      </c>
      <c r="D52" s="27">
        <v>2.0115832608292973E-3</v>
      </c>
      <c r="E52" s="27">
        <v>2.2963169649496394E-3</v>
      </c>
      <c r="F52" s="27">
        <v>2.7854570418123403E-3</v>
      </c>
      <c r="G52" s="27">
        <v>3.3289869548910863E-3</v>
      </c>
      <c r="H52" s="27">
        <v>3.6874878465001197E-3</v>
      </c>
      <c r="I52" s="27">
        <v>4.0234133606008946E-3</v>
      </c>
      <c r="J52" s="27">
        <v>4.2377139229966727E-3</v>
      </c>
      <c r="K52" s="27">
        <v>4.4853150874300564E-3</v>
      </c>
      <c r="L52" s="27">
        <v>5.0829829700123046E-3</v>
      </c>
      <c r="M52" s="27">
        <v>5.4401857465489929E-3</v>
      </c>
      <c r="N52" s="27">
        <v>5.2238457510149468E-3</v>
      </c>
      <c r="O52" s="27">
        <v>5.1777241208782682E-3</v>
      </c>
      <c r="P52" s="27">
        <v>4.9632472717778976E-3</v>
      </c>
      <c r="Q52" s="27">
        <v>4.572179354272881E-3</v>
      </c>
      <c r="R52" s="27">
        <v>4.8866102841208757E-3</v>
      </c>
      <c r="S52" s="27">
        <v>4.6109271664419235E-3</v>
      </c>
      <c r="T52" s="27">
        <v>4.5658575819149455E-3</v>
      </c>
      <c r="U52" s="27">
        <v>4.8172344096853769E-3</v>
      </c>
      <c r="V52" s="27">
        <v>4.7432443474305034E-3</v>
      </c>
      <c r="W52" s="27">
        <v>5.1681681390345494E-3</v>
      </c>
      <c r="X52" s="27">
        <v>5.3348501938607412E-3</v>
      </c>
      <c r="Y52" s="27">
        <v>5.2774031778140985E-3</v>
      </c>
      <c r="Z52" s="27">
        <v>5.7285988399240874E-3</v>
      </c>
      <c r="AA52" s="27">
        <v>5.1782550650835641E-3</v>
      </c>
      <c r="AB52" s="27">
        <v>6.0053674812782258E-3</v>
      </c>
      <c r="AC52" s="27">
        <v>6.5870015339761631E-3</v>
      </c>
      <c r="AD52" s="27">
        <v>7.1061033298563236E-3</v>
      </c>
      <c r="AE52" s="27">
        <v>7.3315751483667407E-3</v>
      </c>
    </row>
    <row r="53" spans="1:31" x14ac:dyDescent="0.2">
      <c r="A53" s="13" t="s">
        <v>115</v>
      </c>
      <c r="B53" s="4" t="s">
        <v>116</v>
      </c>
      <c r="C53" s="21">
        <f t="shared" ref="C53:AE53" si="16">+C54+C55+C56</f>
        <v>4.0203197521219772E-2</v>
      </c>
      <c r="D53" s="21">
        <f t="shared" si="16"/>
        <v>4.1560090551815018E-2</v>
      </c>
      <c r="E53" s="21">
        <f t="shared" si="16"/>
        <v>4.2783457081148668E-2</v>
      </c>
      <c r="F53" s="21">
        <f t="shared" si="16"/>
        <v>4.4045459200040028E-2</v>
      </c>
      <c r="G53" s="21">
        <f t="shared" si="16"/>
        <v>4.5355972753570041E-2</v>
      </c>
      <c r="H53" s="21">
        <f t="shared" si="16"/>
        <v>4.4096219229058209E-2</v>
      </c>
      <c r="I53" s="21">
        <f t="shared" si="16"/>
        <v>4.4202074804920298E-2</v>
      </c>
      <c r="J53" s="21">
        <f t="shared" si="16"/>
        <v>4.3912216539301115E-2</v>
      </c>
      <c r="K53" s="21">
        <f t="shared" si="16"/>
        <v>4.2926029898441562E-2</v>
      </c>
      <c r="L53" s="21">
        <f t="shared" si="16"/>
        <v>4.355393705670671E-2</v>
      </c>
      <c r="M53" s="21">
        <f t="shared" si="16"/>
        <v>4.5284902378898852E-2</v>
      </c>
      <c r="N53" s="21">
        <f t="shared" si="16"/>
        <v>4.5110223447514988E-2</v>
      </c>
      <c r="O53" s="21">
        <f t="shared" si="16"/>
        <v>4.5479690049261043E-2</v>
      </c>
      <c r="P53" s="21">
        <f t="shared" si="16"/>
        <v>4.4165094089938087E-2</v>
      </c>
      <c r="Q53" s="21">
        <f t="shared" si="16"/>
        <v>4.6197991451337989E-2</v>
      </c>
      <c r="R53" s="21">
        <f t="shared" si="16"/>
        <v>4.5858584251782505E-2</v>
      </c>
      <c r="S53" s="21">
        <f t="shared" si="16"/>
        <v>4.6237128786033477E-2</v>
      </c>
      <c r="T53" s="21">
        <f t="shared" si="16"/>
        <v>4.6760650795239507E-2</v>
      </c>
      <c r="U53" s="21">
        <f t="shared" si="16"/>
        <v>4.726667790784983E-2</v>
      </c>
      <c r="V53" s="21">
        <f t="shared" si="16"/>
        <v>4.791345145422788E-2</v>
      </c>
      <c r="W53" s="21">
        <f t="shared" si="16"/>
        <v>4.9558497313161906E-2</v>
      </c>
      <c r="X53" s="21">
        <f t="shared" si="16"/>
        <v>5.1617179944925533E-2</v>
      </c>
      <c r="Y53" s="21">
        <f t="shared" si="16"/>
        <v>5.0953562132465317E-2</v>
      </c>
      <c r="Z53" s="21">
        <f t="shared" si="16"/>
        <v>5.1882637606944754E-2</v>
      </c>
      <c r="AA53" s="21">
        <f t="shared" si="16"/>
        <v>5.2298225436850719E-2</v>
      </c>
      <c r="AB53" s="21">
        <f t="shared" si="16"/>
        <v>5.3061924532677558E-2</v>
      </c>
      <c r="AC53" s="21">
        <f t="shared" si="16"/>
        <v>5.1687450246215252E-2</v>
      </c>
      <c r="AD53" s="21">
        <f t="shared" si="16"/>
        <v>5.1053199117341769E-2</v>
      </c>
      <c r="AE53" s="21">
        <f t="shared" si="16"/>
        <v>5.2226391924390984E-2</v>
      </c>
    </row>
    <row r="54" spans="1:31" x14ac:dyDescent="0.2">
      <c r="A54" s="13" t="s">
        <v>117</v>
      </c>
      <c r="B54" s="4" t="s">
        <v>118</v>
      </c>
      <c r="C54" s="27">
        <v>9.9034952421800122E-4</v>
      </c>
      <c r="D54" s="27">
        <v>9.570985986870796E-4</v>
      </c>
      <c r="E54" s="27">
        <v>9.792956866617145E-4</v>
      </c>
      <c r="F54" s="27">
        <v>9.8478381660002385E-4</v>
      </c>
      <c r="G54" s="27">
        <v>1.0935987154261787E-3</v>
      </c>
      <c r="H54" s="27">
        <v>1.1270145887730743E-3</v>
      </c>
      <c r="I54" s="27">
        <v>1.3631763408099666E-3</v>
      </c>
      <c r="J54" s="27">
        <v>1.1735189648588299E-4</v>
      </c>
      <c r="K54" s="27">
        <v>4.4958732189690204E-5</v>
      </c>
      <c r="L54" s="27">
        <v>4.8144330658440704E-5</v>
      </c>
      <c r="M54" s="27">
        <v>5.4168328349972043E-5</v>
      </c>
      <c r="N54" s="27">
        <v>4.1499579503716298E-5</v>
      </c>
      <c r="O54" s="27">
        <v>4.6700896189031124E-5</v>
      </c>
      <c r="P54" s="27">
        <v>5.9219279146565919E-5</v>
      </c>
      <c r="Q54" s="27">
        <v>1.7618453335824604E-4</v>
      </c>
      <c r="R54" s="27">
        <v>1.0585758852628787E-4</v>
      </c>
      <c r="S54" s="27">
        <v>1.0608952154309214E-4</v>
      </c>
      <c r="T54" s="27">
        <v>1.248347968801694E-4</v>
      </c>
      <c r="U54" s="27">
        <v>2.1044316275070743E-4</v>
      </c>
      <c r="V54" s="27">
        <v>1.8256380865851879E-4</v>
      </c>
      <c r="W54" s="27">
        <v>2.7974099140517112E-4</v>
      </c>
      <c r="X54" s="27">
        <v>2.7289004694638062E-4</v>
      </c>
      <c r="Y54" s="27">
        <v>2.6068437346450684E-4</v>
      </c>
      <c r="Z54" s="27">
        <v>2.3585147973075309E-4</v>
      </c>
      <c r="AA54" s="27">
        <v>5.8603428095904361E-4</v>
      </c>
      <c r="AB54" s="27">
        <v>2.7997175503828039E-4</v>
      </c>
      <c r="AC54" s="27">
        <v>4.4899028096149075E-4</v>
      </c>
      <c r="AD54" s="27">
        <v>4.7710203875360354E-4</v>
      </c>
      <c r="AE54" s="27">
        <v>5.0852527707752056E-4</v>
      </c>
    </row>
    <row r="55" spans="1:31" x14ac:dyDescent="0.2">
      <c r="A55" s="13" t="s">
        <v>119</v>
      </c>
      <c r="B55" s="4" t="s">
        <v>120</v>
      </c>
      <c r="C55" s="27">
        <v>3.7990975638093366E-2</v>
      </c>
      <c r="D55" s="27">
        <v>3.8774630730214893E-2</v>
      </c>
      <c r="E55" s="27">
        <v>4.000560401467658E-2</v>
      </c>
      <c r="F55" s="27">
        <v>4.1333736783105118E-2</v>
      </c>
      <c r="G55" s="27">
        <v>4.260337818685539E-2</v>
      </c>
      <c r="H55" s="27">
        <v>4.165330898077009E-2</v>
      </c>
      <c r="I55" s="27">
        <v>4.0309663282257761E-2</v>
      </c>
      <c r="J55" s="27">
        <v>4.0567467119276335E-2</v>
      </c>
      <c r="K55" s="27">
        <v>4.0494485832433535E-2</v>
      </c>
      <c r="L55" s="27">
        <v>4.1783275504998454E-2</v>
      </c>
      <c r="M55" s="27">
        <v>4.2778932627076646E-2</v>
      </c>
      <c r="N55" s="27">
        <v>4.2873733872577389E-2</v>
      </c>
      <c r="O55" s="27">
        <v>4.30439564369429E-2</v>
      </c>
      <c r="P55" s="27">
        <v>4.2822263864888459E-2</v>
      </c>
      <c r="Q55" s="27">
        <v>4.3616151092446806E-2</v>
      </c>
      <c r="R55" s="27">
        <v>4.431490051486181E-2</v>
      </c>
      <c r="S55" s="27">
        <v>4.5059206123106335E-2</v>
      </c>
      <c r="T55" s="27">
        <v>4.5621646585980752E-2</v>
      </c>
      <c r="U55" s="27">
        <v>4.591656990905045E-2</v>
      </c>
      <c r="V55" s="27">
        <v>4.6490173884851861E-2</v>
      </c>
      <c r="W55" s="27">
        <v>4.6749271815581125E-2</v>
      </c>
      <c r="X55" s="27">
        <v>4.7976488493798659E-2</v>
      </c>
      <c r="Y55" s="27">
        <v>4.8837426902616339E-2</v>
      </c>
      <c r="Z55" s="27">
        <v>4.9533864722110993E-2</v>
      </c>
      <c r="AA55" s="27">
        <v>4.9944304501146529E-2</v>
      </c>
      <c r="AB55" s="27">
        <v>5.0804937472003042E-2</v>
      </c>
      <c r="AC55" s="27">
        <v>4.8611714017584635E-2</v>
      </c>
      <c r="AD55" s="27">
        <v>4.8409765866943316E-2</v>
      </c>
      <c r="AE55" s="27">
        <v>4.9385540205299644E-2</v>
      </c>
    </row>
    <row r="56" spans="1:31" x14ac:dyDescent="0.2">
      <c r="A56" s="13" t="s">
        <v>121</v>
      </c>
      <c r="B56" s="4" t="s">
        <v>122</v>
      </c>
      <c r="C56" s="21">
        <f t="shared" ref="C56:AE56" si="17">+C57+C58+C59</f>
        <v>1.2218723589084051E-3</v>
      </c>
      <c r="D56" s="21">
        <f t="shared" si="17"/>
        <v>1.8283612229130456E-3</v>
      </c>
      <c r="E56" s="21">
        <f t="shared" si="17"/>
        <v>1.7985573798103744E-3</v>
      </c>
      <c r="F56" s="21">
        <f t="shared" si="17"/>
        <v>1.7269386003348859E-3</v>
      </c>
      <c r="G56" s="21">
        <f t="shared" si="17"/>
        <v>1.6589958512884719E-3</v>
      </c>
      <c r="H56" s="21">
        <f t="shared" si="17"/>
        <v>1.3158956595150451E-3</v>
      </c>
      <c r="I56" s="21">
        <f t="shared" si="17"/>
        <v>2.5292351818525707E-3</v>
      </c>
      <c r="J56" s="21">
        <f t="shared" si="17"/>
        <v>3.2273975235389027E-3</v>
      </c>
      <c r="K56" s="21">
        <f t="shared" si="17"/>
        <v>2.386585333818339E-3</v>
      </c>
      <c r="L56" s="21">
        <f t="shared" si="17"/>
        <v>1.7225172210498182E-3</v>
      </c>
      <c r="M56" s="21">
        <f t="shared" si="17"/>
        <v>2.4518014234722325E-3</v>
      </c>
      <c r="N56" s="21">
        <f t="shared" si="17"/>
        <v>2.194989995433879E-3</v>
      </c>
      <c r="O56" s="21">
        <f t="shared" si="17"/>
        <v>2.3890327161291119E-3</v>
      </c>
      <c r="P56" s="21">
        <f t="shared" si="17"/>
        <v>1.2836109459030624E-3</v>
      </c>
      <c r="Q56" s="21">
        <f t="shared" si="17"/>
        <v>2.4056558255329333E-3</v>
      </c>
      <c r="R56" s="21">
        <f t="shared" si="17"/>
        <v>1.4378261483944041E-3</v>
      </c>
      <c r="S56" s="21">
        <f t="shared" si="17"/>
        <v>1.0718331413840545E-3</v>
      </c>
      <c r="T56" s="21">
        <f t="shared" si="17"/>
        <v>1.0141694123785871E-3</v>
      </c>
      <c r="U56" s="21">
        <f t="shared" si="17"/>
        <v>1.1396648360486714E-3</v>
      </c>
      <c r="V56" s="21">
        <f t="shared" si="17"/>
        <v>1.2407137607174971E-3</v>
      </c>
      <c r="W56" s="21">
        <f t="shared" si="17"/>
        <v>2.5294845061756082E-3</v>
      </c>
      <c r="X56" s="21">
        <f t="shared" si="17"/>
        <v>3.3678014041804887E-3</v>
      </c>
      <c r="Y56" s="21">
        <f t="shared" si="17"/>
        <v>1.8554508563844729E-3</v>
      </c>
      <c r="Z56" s="21">
        <f t="shared" si="17"/>
        <v>2.1129214051030082E-3</v>
      </c>
      <c r="AA56" s="21">
        <f t="shared" si="17"/>
        <v>1.7678866547451405E-3</v>
      </c>
      <c r="AB56" s="21">
        <f t="shared" si="17"/>
        <v>1.9770153056362367E-3</v>
      </c>
      <c r="AC56" s="21">
        <f t="shared" si="17"/>
        <v>2.6267459476691209E-3</v>
      </c>
      <c r="AD56" s="21">
        <f t="shared" si="17"/>
        <v>2.1663312116448454E-3</v>
      </c>
      <c r="AE56" s="21">
        <f t="shared" si="17"/>
        <v>2.3323264420138201E-3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1.6659151538194886E-5</v>
      </c>
      <c r="D58" s="27">
        <v>2.0666417439382619E-5</v>
      </c>
      <c r="E58" s="27">
        <v>2.1492751583410708E-5</v>
      </c>
      <c r="F58" s="27">
        <v>2.3752421451454297E-5</v>
      </c>
      <c r="G58" s="27">
        <v>2.6151724635839263E-5</v>
      </c>
      <c r="H58" s="27">
        <v>2.9186344712177529E-5</v>
      </c>
      <c r="I58" s="27">
        <v>3.7777450826425813E-5</v>
      </c>
      <c r="J58" s="27">
        <v>4.3615557177693816E-5</v>
      </c>
      <c r="K58" s="27">
        <v>4.5637218396297564E-5</v>
      </c>
      <c r="L58" s="27">
        <v>4.1074626392578303E-5</v>
      </c>
      <c r="M58" s="27">
        <v>4.5601338480593352E-5</v>
      </c>
      <c r="N58" s="27">
        <v>4.5686539907792996E-5</v>
      </c>
      <c r="O58" s="27">
        <v>4.4912216008570046E-5</v>
      </c>
      <c r="P58" s="27">
        <v>3.3531497232756408E-5</v>
      </c>
      <c r="Q58" s="27">
        <v>3.4392688112495436E-5</v>
      </c>
      <c r="R58" s="27">
        <v>3.7057690024408496E-5</v>
      </c>
      <c r="S58" s="27">
        <v>3.5751369063782983E-5</v>
      </c>
      <c r="T58" s="27">
        <v>3.1496991949346527E-5</v>
      </c>
      <c r="U58" s="27">
        <v>2.3825425552394762E-5</v>
      </c>
      <c r="V58" s="27">
        <v>2.2728231151055887E-5</v>
      </c>
      <c r="W58" s="27">
        <v>2.6361111761351012E-5</v>
      </c>
      <c r="X58" s="27">
        <v>3.2926334206048262E-5</v>
      </c>
      <c r="Y58" s="27">
        <v>2.8657853403236259E-5</v>
      </c>
      <c r="Z58" s="27">
        <v>3.1360075816306275E-5</v>
      </c>
      <c r="AA58" s="27">
        <v>3.2174499996277942E-5</v>
      </c>
      <c r="AB58" s="27">
        <v>3.1330405881644354E-5</v>
      </c>
      <c r="AC58" s="27">
        <v>3.4910631394270935E-5</v>
      </c>
      <c r="AD58" s="27">
        <v>2.2979429243633948E-5</v>
      </c>
      <c r="AE58" s="27">
        <v>2.7442756716015491E-5</v>
      </c>
    </row>
    <row r="59" spans="1:31" x14ac:dyDescent="0.2">
      <c r="A59" s="13" t="s">
        <v>127</v>
      </c>
      <c r="B59" s="4" t="s">
        <v>128</v>
      </c>
      <c r="C59" s="27">
        <v>1.2052132073702103E-3</v>
      </c>
      <c r="D59" s="27">
        <v>1.8076948054736629E-3</v>
      </c>
      <c r="E59" s="27">
        <v>1.7770646282269638E-3</v>
      </c>
      <c r="F59" s="27">
        <v>1.7031861788834315E-3</v>
      </c>
      <c r="G59" s="27">
        <v>1.6328441266526327E-3</v>
      </c>
      <c r="H59" s="27">
        <v>1.2867093148028676E-3</v>
      </c>
      <c r="I59" s="27">
        <v>2.4914577310261449E-3</v>
      </c>
      <c r="J59" s="27">
        <v>3.183781966361209E-3</v>
      </c>
      <c r="K59" s="27">
        <v>2.3409481154220415E-3</v>
      </c>
      <c r="L59" s="27">
        <v>1.6814425946572399E-3</v>
      </c>
      <c r="M59" s="27">
        <v>2.406200084991639E-3</v>
      </c>
      <c r="N59" s="27">
        <v>2.149303455526086E-3</v>
      </c>
      <c r="O59" s="27">
        <v>2.3441205001205417E-3</v>
      </c>
      <c r="P59" s="27">
        <v>1.2500794486703061E-3</v>
      </c>
      <c r="Q59" s="27">
        <v>2.3712631374204376E-3</v>
      </c>
      <c r="R59" s="27">
        <v>1.4007684583699955E-3</v>
      </c>
      <c r="S59" s="27">
        <v>1.0360817723202716E-3</v>
      </c>
      <c r="T59" s="27">
        <v>9.8267242042924066E-4</v>
      </c>
      <c r="U59" s="27">
        <v>1.1158394104962765E-3</v>
      </c>
      <c r="V59" s="27">
        <v>1.2179855295664413E-3</v>
      </c>
      <c r="W59" s="27">
        <v>2.5031233944142572E-3</v>
      </c>
      <c r="X59" s="27">
        <v>3.3348750699744405E-3</v>
      </c>
      <c r="Y59" s="27">
        <v>1.8267930029812367E-3</v>
      </c>
      <c r="Z59" s="27">
        <v>2.0815613292867021E-3</v>
      </c>
      <c r="AA59" s="27">
        <v>1.7357121547488625E-3</v>
      </c>
      <c r="AB59" s="27">
        <v>1.9456848997545923E-3</v>
      </c>
      <c r="AC59" s="27">
        <v>2.5918353162748499E-3</v>
      </c>
      <c r="AD59" s="27">
        <v>2.1433517824012115E-3</v>
      </c>
      <c r="AE59" s="27">
        <v>2.3048836852978048E-3</v>
      </c>
    </row>
    <row r="60" spans="1:31" x14ac:dyDescent="0.2">
      <c r="A60" s="13" t="s">
        <v>129</v>
      </c>
      <c r="B60" s="4" t="s">
        <v>130</v>
      </c>
      <c r="C60" s="21">
        <f t="shared" ref="C60:AE60" si="18">+C61+C62</f>
        <v>0</v>
      </c>
      <c r="D60" s="21">
        <f t="shared" si="18"/>
        <v>0</v>
      </c>
      <c r="E60" s="21">
        <f t="shared" si="18"/>
        <v>0</v>
      </c>
      <c r="F60" s="21">
        <f t="shared" si="18"/>
        <v>0</v>
      </c>
      <c r="G60" s="21">
        <f t="shared" si="18"/>
        <v>0</v>
      </c>
      <c r="H60" s="21">
        <f t="shared" si="18"/>
        <v>0</v>
      </c>
      <c r="I60" s="21">
        <f t="shared" si="18"/>
        <v>0</v>
      </c>
      <c r="J60" s="21">
        <f t="shared" si="18"/>
        <v>0</v>
      </c>
      <c r="K60" s="21">
        <f t="shared" si="18"/>
        <v>0</v>
      </c>
      <c r="L60" s="21">
        <f t="shared" si="18"/>
        <v>0</v>
      </c>
      <c r="M60" s="21">
        <f t="shared" si="18"/>
        <v>0</v>
      </c>
      <c r="N60" s="21">
        <f t="shared" si="18"/>
        <v>0</v>
      </c>
      <c r="O60" s="21">
        <f t="shared" si="18"/>
        <v>0</v>
      </c>
      <c r="P60" s="21">
        <f t="shared" si="18"/>
        <v>0</v>
      </c>
      <c r="Q60" s="21">
        <f t="shared" si="18"/>
        <v>0</v>
      </c>
      <c r="R60" s="21">
        <f t="shared" si="18"/>
        <v>0</v>
      </c>
      <c r="S60" s="21">
        <f t="shared" si="18"/>
        <v>0</v>
      </c>
      <c r="T60" s="21">
        <f t="shared" si="18"/>
        <v>0</v>
      </c>
      <c r="U60" s="21">
        <f t="shared" si="18"/>
        <v>0</v>
      </c>
      <c r="V60" s="21">
        <f t="shared" si="18"/>
        <v>0</v>
      </c>
      <c r="W60" s="21">
        <f t="shared" si="18"/>
        <v>3.2473098451330366E-5</v>
      </c>
      <c r="X60" s="21">
        <f t="shared" si="18"/>
        <v>3.3413144154940562E-5</v>
      </c>
      <c r="Y60" s="21">
        <f t="shared" si="18"/>
        <v>1.9443822490510158E-4</v>
      </c>
      <c r="Z60" s="21">
        <f t="shared" si="18"/>
        <v>2.3285241627813761E-4</v>
      </c>
      <c r="AA60" s="21">
        <f t="shared" si="18"/>
        <v>2.2286241844903383E-4</v>
      </c>
      <c r="AB60" s="21">
        <f t="shared" si="18"/>
        <v>1.8848451597368638E-4</v>
      </c>
      <c r="AC60" s="21">
        <f t="shared" si="18"/>
        <v>1.4691482149913985E-5</v>
      </c>
      <c r="AD60" s="21">
        <f t="shared" si="18"/>
        <v>2.2597260305826835E-5</v>
      </c>
      <c r="AE60" s="21">
        <f t="shared" si="18"/>
        <v>8.5429899657507025E-6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9">+C63+C64+C65</f>
        <v>0</v>
      </c>
      <c r="D62" s="21">
        <f t="shared" si="19"/>
        <v>0</v>
      </c>
      <c r="E62" s="21">
        <f t="shared" si="19"/>
        <v>0</v>
      </c>
      <c r="F62" s="21">
        <f t="shared" si="19"/>
        <v>0</v>
      </c>
      <c r="G62" s="21">
        <f t="shared" si="19"/>
        <v>0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0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21">
        <f t="shared" si="19"/>
        <v>0</v>
      </c>
      <c r="Q62" s="21">
        <f t="shared" si="19"/>
        <v>0</v>
      </c>
      <c r="R62" s="21">
        <f t="shared" si="19"/>
        <v>0</v>
      </c>
      <c r="S62" s="21">
        <f t="shared" si="19"/>
        <v>0</v>
      </c>
      <c r="T62" s="21">
        <f t="shared" si="19"/>
        <v>0</v>
      </c>
      <c r="U62" s="21">
        <f t="shared" si="19"/>
        <v>0</v>
      </c>
      <c r="V62" s="21">
        <f t="shared" si="19"/>
        <v>0</v>
      </c>
      <c r="W62" s="21">
        <f t="shared" si="19"/>
        <v>3.2473098451330366E-5</v>
      </c>
      <c r="X62" s="21">
        <f t="shared" si="19"/>
        <v>3.3413144154940562E-5</v>
      </c>
      <c r="Y62" s="21">
        <f t="shared" si="19"/>
        <v>1.9443822490510158E-4</v>
      </c>
      <c r="Z62" s="21">
        <f t="shared" si="19"/>
        <v>2.3285241627813761E-4</v>
      </c>
      <c r="AA62" s="21">
        <f t="shared" si="19"/>
        <v>2.2286241844903383E-4</v>
      </c>
      <c r="AB62" s="21">
        <f t="shared" si="19"/>
        <v>1.8848451597368638E-4</v>
      </c>
      <c r="AC62" s="21">
        <f t="shared" si="19"/>
        <v>1.4691482149913985E-5</v>
      </c>
      <c r="AD62" s="21">
        <f t="shared" si="19"/>
        <v>2.2597260305826835E-5</v>
      </c>
      <c r="AE62" s="21">
        <f t="shared" si="19"/>
        <v>8.5429899657507025E-6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3.2473098451330366E-5</v>
      </c>
      <c r="X63" s="27">
        <v>3.3413144154940562E-5</v>
      </c>
      <c r="Y63" s="27">
        <v>1.9443822490510158E-4</v>
      </c>
      <c r="Z63" s="27">
        <v>2.3285241627813761E-4</v>
      </c>
      <c r="AA63" s="27">
        <v>2.2286241844903383E-4</v>
      </c>
      <c r="AB63" s="27">
        <v>1.8848451597368638E-4</v>
      </c>
      <c r="AC63" s="27">
        <v>1.4691482149913985E-5</v>
      </c>
      <c r="AD63" s="27">
        <v>2.2597260305826835E-5</v>
      </c>
      <c r="AE63" s="27">
        <v>8.5429899657507025E-6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0">+C68+C80+C101</f>
        <v>0</v>
      </c>
      <c r="D67" s="21">
        <f t="shared" si="20"/>
        <v>0</v>
      </c>
      <c r="E67" s="21">
        <f t="shared" si="20"/>
        <v>0</v>
      </c>
      <c r="F67" s="21">
        <f t="shared" si="20"/>
        <v>0</v>
      </c>
      <c r="G67" s="21">
        <f t="shared" si="20"/>
        <v>0</v>
      </c>
      <c r="H67" s="21">
        <f t="shared" si="20"/>
        <v>0</v>
      </c>
      <c r="I67" s="21">
        <f t="shared" si="20"/>
        <v>0</v>
      </c>
      <c r="J67" s="21">
        <f t="shared" si="20"/>
        <v>0</v>
      </c>
      <c r="K67" s="21">
        <f t="shared" si="20"/>
        <v>0</v>
      </c>
      <c r="L67" s="21">
        <f t="shared" si="20"/>
        <v>0</v>
      </c>
      <c r="M67" s="21">
        <f t="shared" si="20"/>
        <v>0</v>
      </c>
      <c r="N67" s="21">
        <f t="shared" si="20"/>
        <v>0</v>
      </c>
      <c r="O67" s="21">
        <f t="shared" si="20"/>
        <v>0</v>
      </c>
      <c r="P67" s="21">
        <f t="shared" si="20"/>
        <v>0</v>
      </c>
      <c r="Q67" s="21">
        <f t="shared" si="20"/>
        <v>0</v>
      </c>
      <c r="R67" s="21">
        <f t="shared" si="20"/>
        <v>0</v>
      </c>
      <c r="S67" s="21">
        <f t="shared" si="20"/>
        <v>0</v>
      </c>
      <c r="T67" s="21">
        <f t="shared" si="20"/>
        <v>0</v>
      </c>
      <c r="U67" s="21">
        <f t="shared" si="20"/>
        <v>0</v>
      </c>
      <c r="V67" s="21">
        <f t="shared" si="20"/>
        <v>0</v>
      </c>
      <c r="W67" s="21">
        <f t="shared" si="20"/>
        <v>0</v>
      </c>
      <c r="X67" s="21">
        <f t="shared" si="20"/>
        <v>0</v>
      </c>
      <c r="Y67" s="21">
        <f t="shared" si="20"/>
        <v>0</v>
      </c>
      <c r="Z67" s="21">
        <f t="shared" si="20"/>
        <v>0</v>
      </c>
      <c r="AA67" s="21">
        <f t="shared" si="20"/>
        <v>0</v>
      </c>
      <c r="AB67" s="21">
        <f t="shared" si="20"/>
        <v>0</v>
      </c>
      <c r="AC67" s="21">
        <f t="shared" si="20"/>
        <v>0</v>
      </c>
      <c r="AD67" s="21">
        <f t="shared" si="20"/>
        <v>0</v>
      </c>
      <c r="AE67" s="21">
        <f t="shared" si="20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1">+C69+C78</f>
        <v>0</v>
      </c>
      <c r="D68" s="21">
        <f t="shared" si="21"/>
        <v>0</v>
      </c>
      <c r="E68" s="21">
        <f t="shared" si="21"/>
        <v>0</v>
      </c>
      <c r="F68" s="21">
        <f t="shared" si="21"/>
        <v>0</v>
      </c>
      <c r="G68" s="21">
        <f t="shared" si="21"/>
        <v>0</v>
      </c>
      <c r="H68" s="21">
        <f t="shared" si="21"/>
        <v>0</v>
      </c>
      <c r="I68" s="21">
        <f t="shared" si="21"/>
        <v>0</v>
      </c>
      <c r="J68" s="21">
        <f t="shared" si="21"/>
        <v>0</v>
      </c>
      <c r="K68" s="21">
        <f t="shared" si="21"/>
        <v>0</v>
      </c>
      <c r="L68" s="21">
        <f t="shared" si="21"/>
        <v>0</v>
      </c>
      <c r="M68" s="21">
        <f t="shared" si="21"/>
        <v>0</v>
      </c>
      <c r="N68" s="21">
        <f t="shared" si="21"/>
        <v>0</v>
      </c>
      <c r="O68" s="21">
        <f t="shared" si="21"/>
        <v>0</v>
      </c>
      <c r="P68" s="21">
        <f t="shared" si="21"/>
        <v>0</v>
      </c>
      <c r="Q68" s="21">
        <f t="shared" si="21"/>
        <v>0</v>
      </c>
      <c r="R68" s="21">
        <f t="shared" si="21"/>
        <v>0</v>
      </c>
      <c r="S68" s="21">
        <f t="shared" si="21"/>
        <v>0</v>
      </c>
      <c r="T68" s="21">
        <f t="shared" si="21"/>
        <v>0</v>
      </c>
      <c r="U68" s="21">
        <f t="shared" si="21"/>
        <v>0</v>
      </c>
      <c r="V68" s="21">
        <f t="shared" si="21"/>
        <v>0</v>
      </c>
      <c r="W68" s="21">
        <f t="shared" si="21"/>
        <v>0</v>
      </c>
      <c r="X68" s="21">
        <f t="shared" si="21"/>
        <v>0</v>
      </c>
      <c r="Y68" s="21">
        <f t="shared" si="21"/>
        <v>0</v>
      </c>
      <c r="Z68" s="21">
        <f t="shared" si="21"/>
        <v>0</v>
      </c>
      <c r="AA68" s="21">
        <f t="shared" si="21"/>
        <v>0</v>
      </c>
      <c r="AB68" s="21">
        <f t="shared" si="21"/>
        <v>0</v>
      </c>
      <c r="AC68" s="21">
        <f t="shared" si="21"/>
        <v>0</v>
      </c>
      <c r="AD68" s="21">
        <f t="shared" si="21"/>
        <v>0</v>
      </c>
      <c r="AE68" s="21">
        <f t="shared" si="21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2">+C70+C75</f>
        <v>0</v>
      </c>
      <c r="D69" s="21">
        <f t="shared" si="22"/>
        <v>0</v>
      </c>
      <c r="E69" s="21">
        <f t="shared" si="22"/>
        <v>0</v>
      </c>
      <c r="F69" s="21">
        <f t="shared" si="22"/>
        <v>0</v>
      </c>
      <c r="G69" s="21">
        <f t="shared" si="22"/>
        <v>0</v>
      </c>
      <c r="H69" s="21">
        <f t="shared" si="22"/>
        <v>0</v>
      </c>
      <c r="I69" s="21">
        <f t="shared" si="22"/>
        <v>0</v>
      </c>
      <c r="J69" s="21">
        <f t="shared" si="22"/>
        <v>0</v>
      </c>
      <c r="K69" s="21">
        <f t="shared" si="22"/>
        <v>0</v>
      </c>
      <c r="L69" s="21">
        <f t="shared" si="22"/>
        <v>0</v>
      </c>
      <c r="M69" s="21">
        <f t="shared" si="22"/>
        <v>0</v>
      </c>
      <c r="N69" s="21">
        <f t="shared" si="22"/>
        <v>0</v>
      </c>
      <c r="O69" s="21">
        <f t="shared" si="22"/>
        <v>0</v>
      </c>
      <c r="P69" s="21">
        <f t="shared" si="22"/>
        <v>0</v>
      </c>
      <c r="Q69" s="21">
        <f t="shared" si="22"/>
        <v>0</v>
      </c>
      <c r="R69" s="21">
        <f t="shared" si="22"/>
        <v>0</v>
      </c>
      <c r="S69" s="21">
        <f t="shared" si="22"/>
        <v>0</v>
      </c>
      <c r="T69" s="21">
        <f t="shared" si="22"/>
        <v>0</v>
      </c>
      <c r="U69" s="21">
        <f t="shared" si="22"/>
        <v>0</v>
      </c>
      <c r="V69" s="21">
        <f t="shared" si="22"/>
        <v>0</v>
      </c>
      <c r="W69" s="21">
        <f t="shared" si="22"/>
        <v>0</v>
      </c>
      <c r="X69" s="21">
        <f t="shared" si="22"/>
        <v>0</v>
      </c>
      <c r="Y69" s="21">
        <f t="shared" si="22"/>
        <v>0</v>
      </c>
      <c r="Z69" s="21">
        <f t="shared" si="22"/>
        <v>0</v>
      </c>
      <c r="AA69" s="21">
        <f t="shared" si="22"/>
        <v>0</v>
      </c>
      <c r="AB69" s="21">
        <f t="shared" si="22"/>
        <v>0</v>
      </c>
      <c r="AC69" s="21">
        <f t="shared" si="22"/>
        <v>0</v>
      </c>
      <c r="AD69" s="21">
        <f t="shared" si="22"/>
        <v>0</v>
      </c>
      <c r="AE69" s="21">
        <f t="shared" si="22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3">+C71+C72+C73+C74</f>
        <v>0</v>
      </c>
      <c r="D70" s="21">
        <f t="shared" si="23"/>
        <v>0</v>
      </c>
      <c r="E70" s="21">
        <f t="shared" si="23"/>
        <v>0</v>
      </c>
      <c r="F70" s="21">
        <f t="shared" si="23"/>
        <v>0</v>
      </c>
      <c r="G70" s="21">
        <f t="shared" si="23"/>
        <v>0</v>
      </c>
      <c r="H70" s="21">
        <f t="shared" si="23"/>
        <v>0</v>
      </c>
      <c r="I70" s="21">
        <f t="shared" si="23"/>
        <v>0</v>
      </c>
      <c r="J70" s="21">
        <f t="shared" si="23"/>
        <v>0</v>
      </c>
      <c r="K70" s="21">
        <f t="shared" si="23"/>
        <v>0</v>
      </c>
      <c r="L70" s="21">
        <f t="shared" si="23"/>
        <v>0</v>
      </c>
      <c r="M70" s="21">
        <f t="shared" si="23"/>
        <v>0</v>
      </c>
      <c r="N70" s="21">
        <f t="shared" si="23"/>
        <v>0</v>
      </c>
      <c r="O70" s="21">
        <f t="shared" si="23"/>
        <v>0</v>
      </c>
      <c r="P70" s="21">
        <f t="shared" si="23"/>
        <v>0</v>
      </c>
      <c r="Q70" s="21">
        <f t="shared" si="23"/>
        <v>0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4">+C76+C77</f>
        <v>0</v>
      </c>
      <c r="D75" s="21">
        <f t="shared" si="24"/>
        <v>0</v>
      </c>
      <c r="E75" s="21">
        <f t="shared" si="24"/>
        <v>0</v>
      </c>
      <c r="F75" s="21">
        <f t="shared" si="24"/>
        <v>0</v>
      </c>
      <c r="G75" s="21">
        <f t="shared" si="24"/>
        <v>0</v>
      </c>
      <c r="H75" s="21">
        <f t="shared" si="24"/>
        <v>0</v>
      </c>
      <c r="I75" s="21">
        <f t="shared" si="24"/>
        <v>0</v>
      </c>
      <c r="J75" s="21">
        <f t="shared" si="24"/>
        <v>0</v>
      </c>
      <c r="K75" s="21">
        <f t="shared" si="24"/>
        <v>0</v>
      </c>
      <c r="L75" s="21">
        <f t="shared" si="24"/>
        <v>0</v>
      </c>
      <c r="M75" s="21">
        <f t="shared" si="24"/>
        <v>0</v>
      </c>
      <c r="N75" s="21">
        <f t="shared" si="24"/>
        <v>0</v>
      </c>
      <c r="O75" s="21">
        <f t="shared" si="24"/>
        <v>0</v>
      </c>
      <c r="P75" s="21">
        <f t="shared" si="24"/>
        <v>0</v>
      </c>
      <c r="Q75" s="21">
        <f t="shared" si="24"/>
        <v>0</v>
      </c>
      <c r="R75" s="21">
        <f t="shared" si="24"/>
        <v>0</v>
      </c>
      <c r="S75" s="21">
        <f t="shared" si="24"/>
        <v>0</v>
      </c>
      <c r="T75" s="21">
        <f t="shared" si="24"/>
        <v>0</v>
      </c>
      <c r="U75" s="21">
        <f t="shared" si="24"/>
        <v>0</v>
      </c>
      <c r="V75" s="21">
        <f t="shared" si="24"/>
        <v>0</v>
      </c>
      <c r="W75" s="21">
        <f t="shared" si="24"/>
        <v>0</v>
      </c>
      <c r="X75" s="21">
        <f t="shared" si="24"/>
        <v>0</v>
      </c>
      <c r="Y75" s="21">
        <f t="shared" si="24"/>
        <v>0</v>
      </c>
      <c r="Z75" s="21">
        <f t="shared" si="24"/>
        <v>0</v>
      </c>
      <c r="AA75" s="21">
        <f t="shared" si="24"/>
        <v>0</v>
      </c>
      <c r="AB75" s="21">
        <f t="shared" si="24"/>
        <v>0</v>
      </c>
      <c r="AC75" s="21">
        <f t="shared" si="24"/>
        <v>0</v>
      </c>
      <c r="AD75" s="21">
        <f t="shared" si="24"/>
        <v>0</v>
      </c>
      <c r="AE75" s="21">
        <f t="shared" si="24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5">+C81+C91</f>
        <v>0</v>
      </c>
      <c r="D80" s="21">
        <f t="shared" si="25"/>
        <v>0</v>
      </c>
      <c r="E80" s="21">
        <f t="shared" si="25"/>
        <v>0</v>
      </c>
      <c r="F80" s="21">
        <f t="shared" si="25"/>
        <v>0</v>
      </c>
      <c r="G80" s="21">
        <f t="shared" si="25"/>
        <v>0</v>
      </c>
      <c r="H80" s="21">
        <f t="shared" si="25"/>
        <v>0</v>
      </c>
      <c r="I80" s="21">
        <f t="shared" si="25"/>
        <v>0</v>
      </c>
      <c r="J80" s="21">
        <f t="shared" si="25"/>
        <v>0</v>
      </c>
      <c r="K80" s="21">
        <f t="shared" si="25"/>
        <v>0</v>
      </c>
      <c r="L80" s="21">
        <f t="shared" si="25"/>
        <v>0</v>
      </c>
      <c r="M80" s="21">
        <f t="shared" si="25"/>
        <v>0</v>
      </c>
      <c r="N80" s="21">
        <f t="shared" si="25"/>
        <v>0</v>
      </c>
      <c r="O80" s="21">
        <f t="shared" si="25"/>
        <v>0</v>
      </c>
      <c r="P80" s="21">
        <f t="shared" si="25"/>
        <v>0</v>
      </c>
      <c r="Q80" s="21">
        <f t="shared" si="25"/>
        <v>0</v>
      </c>
      <c r="R80" s="21">
        <f t="shared" si="25"/>
        <v>0</v>
      </c>
      <c r="S80" s="21">
        <f t="shared" si="25"/>
        <v>0</v>
      </c>
      <c r="T80" s="21">
        <f t="shared" si="25"/>
        <v>0</v>
      </c>
      <c r="U80" s="21">
        <f t="shared" si="25"/>
        <v>0</v>
      </c>
      <c r="V80" s="21">
        <f t="shared" si="25"/>
        <v>0</v>
      </c>
      <c r="W80" s="21">
        <f t="shared" si="25"/>
        <v>0</v>
      </c>
      <c r="X80" s="21">
        <f t="shared" si="25"/>
        <v>0</v>
      </c>
      <c r="Y80" s="21">
        <f t="shared" si="25"/>
        <v>0</v>
      </c>
      <c r="Z80" s="21">
        <f t="shared" si="25"/>
        <v>0</v>
      </c>
      <c r="AA80" s="21">
        <f t="shared" si="25"/>
        <v>0</v>
      </c>
      <c r="AB80" s="21">
        <f t="shared" si="25"/>
        <v>0</v>
      </c>
      <c r="AC80" s="21">
        <f t="shared" si="25"/>
        <v>0</v>
      </c>
      <c r="AD80" s="21">
        <f t="shared" si="25"/>
        <v>0</v>
      </c>
      <c r="AE80" s="21">
        <f t="shared" si="25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6">+C82+C83+C84</f>
        <v>0</v>
      </c>
      <c r="D81" s="21">
        <f t="shared" si="26"/>
        <v>0</v>
      </c>
      <c r="E81" s="21">
        <f t="shared" si="26"/>
        <v>0</v>
      </c>
      <c r="F81" s="21">
        <f t="shared" si="26"/>
        <v>0</v>
      </c>
      <c r="G81" s="21">
        <f t="shared" si="26"/>
        <v>0</v>
      </c>
      <c r="H81" s="21">
        <f t="shared" si="26"/>
        <v>0</v>
      </c>
      <c r="I81" s="21">
        <f t="shared" si="26"/>
        <v>0</v>
      </c>
      <c r="J81" s="21">
        <f t="shared" si="26"/>
        <v>0</v>
      </c>
      <c r="K81" s="21">
        <f t="shared" si="26"/>
        <v>0</v>
      </c>
      <c r="L81" s="21">
        <f t="shared" si="26"/>
        <v>0</v>
      </c>
      <c r="M81" s="21">
        <f t="shared" si="26"/>
        <v>0</v>
      </c>
      <c r="N81" s="21">
        <f t="shared" si="26"/>
        <v>0</v>
      </c>
      <c r="O81" s="21">
        <f t="shared" si="26"/>
        <v>0</v>
      </c>
      <c r="P81" s="21">
        <f t="shared" si="26"/>
        <v>0</v>
      </c>
      <c r="Q81" s="21">
        <f t="shared" si="26"/>
        <v>0</v>
      </c>
      <c r="R81" s="21">
        <f t="shared" si="26"/>
        <v>0</v>
      </c>
      <c r="S81" s="21">
        <f t="shared" si="26"/>
        <v>0</v>
      </c>
      <c r="T81" s="21">
        <f t="shared" si="26"/>
        <v>0</v>
      </c>
      <c r="U81" s="21">
        <f t="shared" si="26"/>
        <v>0</v>
      </c>
      <c r="V81" s="21">
        <f t="shared" si="26"/>
        <v>0</v>
      </c>
      <c r="W81" s="21">
        <f t="shared" si="26"/>
        <v>0</v>
      </c>
      <c r="X81" s="21">
        <f t="shared" si="26"/>
        <v>0</v>
      </c>
      <c r="Y81" s="21">
        <f t="shared" si="26"/>
        <v>0</v>
      </c>
      <c r="Z81" s="21">
        <f t="shared" si="26"/>
        <v>0</v>
      </c>
      <c r="AA81" s="21">
        <f t="shared" si="26"/>
        <v>0</v>
      </c>
      <c r="AB81" s="21">
        <f t="shared" si="26"/>
        <v>0</v>
      </c>
      <c r="AC81" s="21">
        <f t="shared" si="26"/>
        <v>0</v>
      </c>
      <c r="AD81" s="21">
        <f t="shared" si="26"/>
        <v>0</v>
      </c>
      <c r="AE81" s="21">
        <f t="shared" si="26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7">+C85+C86+C87+C88+C89+C90</f>
        <v>0</v>
      </c>
      <c r="D84" s="21">
        <f t="shared" si="27"/>
        <v>0</v>
      </c>
      <c r="E84" s="21">
        <f t="shared" si="27"/>
        <v>0</v>
      </c>
      <c r="F84" s="21">
        <f t="shared" si="27"/>
        <v>0</v>
      </c>
      <c r="G84" s="21">
        <f t="shared" si="27"/>
        <v>0</v>
      </c>
      <c r="H84" s="21">
        <f t="shared" si="27"/>
        <v>0</v>
      </c>
      <c r="I84" s="21">
        <f t="shared" si="27"/>
        <v>0</v>
      </c>
      <c r="J84" s="21">
        <f t="shared" si="27"/>
        <v>0</v>
      </c>
      <c r="K84" s="21">
        <f t="shared" si="27"/>
        <v>0</v>
      </c>
      <c r="L84" s="21">
        <f t="shared" si="27"/>
        <v>0</v>
      </c>
      <c r="M84" s="21">
        <f t="shared" si="27"/>
        <v>0</v>
      </c>
      <c r="N84" s="21">
        <f t="shared" si="27"/>
        <v>0</v>
      </c>
      <c r="O84" s="21">
        <f t="shared" si="27"/>
        <v>0</v>
      </c>
      <c r="P84" s="21">
        <f t="shared" si="27"/>
        <v>0</v>
      </c>
      <c r="Q84" s="21">
        <f t="shared" si="27"/>
        <v>0</v>
      </c>
      <c r="R84" s="21">
        <f t="shared" si="27"/>
        <v>0</v>
      </c>
      <c r="S84" s="21">
        <f t="shared" si="27"/>
        <v>0</v>
      </c>
      <c r="T84" s="21">
        <f t="shared" si="27"/>
        <v>0</v>
      </c>
      <c r="U84" s="21">
        <f t="shared" si="27"/>
        <v>0</v>
      </c>
      <c r="V84" s="21">
        <f t="shared" si="27"/>
        <v>0</v>
      </c>
      <c r="W84" s="21">
        <f t="shared" si="27"/>
        <v>0</v>
      </c>
      <c r="X84" s="21">
        <f t="shared" si="27"/>
        <v>0</v>
      </c>
      <c r="Y84" s="21">
        <f t="shared" si="27"/>
        <v>0</v>
      </c>
      <c r="Z84" s="21">
        <f t="shared" si="27"/>
        <v>0</v>
      </c>
      <c r="AA84" s="21">
        <f t="shared" si="27"/>
        <v>0</v>
      </c>
      <c r="AB84" s="21">
        <f t="shared" si="27"/>
        <v>0</v>
      </c>
      <c r="AC84" s="21">
        <f t="shared" si="27"/>
        <v>0</v>
      </c>
      <c r="AD84" s="21">
        <f t="shared" si="27"/>
        <v>0</v>
      </c>
      <c r="AE84" s="21">
        <f t="shared" si="27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8">+C92+C93+C94</f>
        <v>0</v>
      </c>
      <c r="D91" s="21">
        <f t="shared" si="28"/>
        <v>0</v>
      </c>
      <c r="E91" s="21">
        <f t="shared" si="28"/>
        <v>0</v>
      </c>
      <c r="F91" s="21">
        <f t="shared" si="28"/>
        <v>0</v>
      </c>
      <c r="G91" s="21">
        <f t="shared" si="28"/>
        <v>0</v>
      </c>
      <c r="H91" s="21">
        <f t="shared" si="28"/>
        <v>0</v>
      </c>
      <c r="I91" s="21">
        <f t="shared" si="28"/>
        <v>0</v>
      </c>
      <c r="J91" s="21">
        <f t="shared" si="28"/>
        <v>0</v>
      </c>
      <c r="K91" s="21">
        <f t="shared" si="28"/>
        <v>0</v>
      </c>
      <c r="L91" s="21">
        <f t="shared" si="28"/>
        <v>0</v>
      </c>
      <c r="M91" s="21">
        <f t="shared" si="28"/>
        <v>0</v>
      </c>
      <c r="N91" s="21">
        <f t="shared" si="28"/>
        <v>0</v>
      </c>
      <c r="O91" s="21">
        <f t="shared" si="28"/>
        <v>0</v>
      </c>
      <c r="P91" s="21">
        <f t="shared" si="28"/>
        <v>0</v>
      </c>
      <c r="Q91" s="21">
        <f t="shared" si="28"/>
        <v>0</v>
      </c>
      <c r="R91" s="21">
        <f t="shared" si="28"/>
        <v>0</v>
      </c>
      <c r="S91" s="21">
        <f t="shared" si="28"/>
        <v>0</v>
      </c>
      <c r="T91" s="21">
        <f t="shared" si="28"/>
        <v>0</v>
      </c>
      <c r="U91" s="21">
        <f t="shared" si="28"/>
        <v>0</v>
      </c>
      <c r="V91" s="21">
        <f t="shared" si="28"/>
        <v>0</v>
      </c>
      <c r="W91" s="21">
        <f t="shared" si="28"/>
        <v>0</v>
      </c>
      <c r="X91" s="21">
        <f t="shared" si="28"/>
        <v>0</v>
      </c>
      <c r="Y91" s="21">
        <f t="shared" si="28"/>
        <v>0</v>
      </c>
      <c r="Z91" s="21">
        <f t="shared" si="28"/>
        <v>0</v>
      </c>
      <c r="AA91" s="21">
        <f t="shared" si="28"/>
        <v>0</v>
      </c>
      <c r="AB91" s="21">
        <f t="shared" si="28"/>
        <v>0</v>
      </c>
      <c r="AC91" s="21">
        <f t="shared" si="28"/>
        <v>0</v>
      </c>
      <c r="AD91" s="21">
        <f t="shared" si="28"/>
        <v>0</v>
      </c>
      <c r="AE91" s="21">
        <f t="shared" si="28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9">+C95+C96+C97+C98+C99+C100</f>
        <v>0</v>
      </c>
      <c r="D94" s="21">
        <f t="shared" si="29"/>
        <v>0</v>
      </c>
      <c r="E94" s="21">
        <f t="shared" si="29"/>
        <v>0</v>
      </c>
      <c r="F94" s="21">
        <f t="shared" si="29"/>
        <v>0</v>
      </c>
      <c r="G94" s="21">
        <f t="shared" si="29"/>
        <v>0</v>
      </c>
      <c r="H94" s="21">
        <f t="shared" si="29"/>
        <v>0</v>
      </c>
      <c r="I94" s="21">
        <f t="shared" si="29"/>
        <v>0</v>
      </c>
      <c r="J94" s="21">
        <f t="shared" si="29"/>
        <v>0</v>
      </c>
      <c r="K94" s="21">
        <f t="shared" si="29"/>
        <v>0</v>
      </c>
      <c r="L94" s="21">
        <f t="shared" si="29"/>
        <v>0</v>
      </c>
      <c r="M94" s="21">
        <f t="shared" si="29"/>
        <v>0</v>
      </c>
      <c r="N94" s="21">
        <f t="shared" si="29"/>
        <v>0</v>
      </c>
      <c r="O94" s="21">
        <f t="shared" si="29"/>
        <v>0</v>
      </c>
      <c r="P94" s="21">
        <f t="shared" si="29"/>
        <v>0</v>
      </c>
      <c r="Q94" s="21">
        <f t="shared" si="29"/>
        <v>0</v>
      </c>
      <c r="R94" s="21">
        <f t="shared" si="29"/>
        <v>0</v>
      </c>
      <c r="S94" s="21">
        <f t="shared" si="29"/>
        <v>0</v>
      </c>
      <c r="T94" s="21">
        <f t="shared" si="29"/>
        <v>0</v>
      </c>
      <c r="U94" s="21">
        <f t="shared" si="29"/>
        <v>0</v>
      </c>
      <c r="V94" s="21">
        <f t="shared" si="29"/>
        <v>0</v>
      </c>
      <c r="W94" s="21">
        <f t="shared" si="29"/>
        <v>0</v>
      </c>
      <c r="X94" s="21">
        <f t="shared" si="29"/>
        <v>0</v>
      </c>
      <c r="Y94" s="21">
        <f t="shared" si="29"/>
        <v>0</v>
      </c>
      <c r="Z94" s="21">
        <f t="shared" si="29"/>
        <v>0</v>
      </c>
      <c r="AA94" s="21">
        <f t="shared" si="29"/>
        <v>0</v>
      </c>
      <c r="AB94" s="21">
        <f t="shared" si="29"/>
        <v>0</v>
      </c>
      <c r="AC94" s="21">
        <f t="shared" si="29"/>
        <v>0</v>
      </c>
      <c r="AD94" s="21">
        <f t="shared" si="29"/>
        <v>0</v>
      </c>
      <c r="AE94" s="21">
        <f t="shared" si="29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30">+C103+C107+C110</f>
        <v>0</v>
      </c>
      <c r="D102" s="21">
        <f t="shared" si="30"/>
        <v>0</v>
      </c>
      <c r="E102" s="21">
        <f t="shared" si="30"/>
        <v>0</v>
      </c>
      <c r="F102" s="21">
        <f t="shared" si="30"/>
        <v>0</v>
      </c>
      <c r="G102" s="21">
        <f t="shared" si="30"/>
        <v>0</v>
      </c>
      <c r="H102" s="21">
        <f t="shared" si="30"/>
        <v>0</v>
      </c>
      <c r="I102" s="21">
        <f t="shared" si="30"/>
        <v>0</v>
      </c>
      <c r="J102" s="21">
        <f t="shared" si="30"/>
        <v>0</v>
      </c>
      <c r="K102" s="21">
        <f t="shared" si="30"/>
        <v>0</v>
      </c>
      <c r="L102" s="21">
        <f t="shared" si="30"/>
        <v>0</v>
      </c>
      <c r="M102" s="21">
        <f t="shared" si="30"/>
        <v>0</v>
      </c>
      <c r="N102" s="21">
        <f t="shared" si="30"/>
        <v>0</v>
      </c>
      <c r="O102" s="21">
        <f t="shared" si="30"/>
        <v>0</v>
      </c>
      <c r="P102" s="21">
        <f t="shared" si="30"/>
        <v>0</v>
      </c>
      <c r="Q102" s="21">
        <f t="shared" si="30"/>
        <v>0</v>
      </c>
      <c r="R102" s="21">
        <f t="shared" si="30"/>
        <v>0</v>
      </c>
      <c r="S102" s="21">
        <f t="shared" si="30"/>
        <v>0</v>
      </c>
      <c r="T102" s="21">
        <f t="shared" si="30"/>
        <v>0</v>
      </c>
      <c r="U102" s="21">
        <f t="shared" si="30"/>
        <v>0</v>
      </c>
      <c r="V102" s="21">
        <f t="shared" si="30"/>
        <v>0</v>
      </c>
      <c r="W102" s="21">
        <f t="shared" si="30"/>
        <v>0</v>
      </c>
      <c r="X102" s="21">
        <f t="shared" si="30"/>
        <v>0</v>
      </c>
      <c r="Y102" s="21">
        <f t="shared" si="30"/>
        <v>0</v>
      </c>
      <c r="Z102" s="21">
        <f t="shared" si="30"/>
        <v>0</v>
      </c>
      <c r="AA102" s="21">
        <f t="shared" si="30"/>
        <v>0</v>
      </c>
      <c r="AB102" s="21">
        <f t="shared" si="30"/>
        <v>0</v>
      </c>
      <c r="AC102" s="21">
        <f t="shared" si="30"/>
        <v>0</v>
      </c>
      <c r="AD102" s="21">
        <f t="shared" si="30"/>
        <v>0</v>
      </c>
      <c r="AE102" s="21">
        <f t="shared" si="30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1">+C104+C105+C106</f>
        <v>0</v>
      </c>
      <c r="D103" s="21">
        <f t="shared" si="31"/>
        <v>0</v>
      </c>
      <c r="E103" s="21">
        <f t="shared" si="31"/>
        <v>0</v>
      </c>
      <c r="F103" s="21">
        <f t="shared" si="31"/>
        <v>0</v>
      </c>
      <c r="G103" s="21">
        <f t="shared" si="31"/>
        <v>0</v>
      </c>
      <c r="H103" s="21">
        <f t="shared" si="31"/>
        <v>0</v>
      </c>
      <c r="I103" s="21">
        <f t="shared" si="31"/>
        <v>0</v>
      </c>
      <c r="J103" s="21">
        <f t="shared" si="31"/>
        <v>0</v>
      </c>
      <c r="K103" s="21">
        <f t="shared" si="31"/>
        <v>0</v>
      </c>
      <c r="L103" s="21">
        <f t="shared" si="31"/>
        <v>0</v>
      </c>
      <c r="M103" s="21">
        <f t="shared" si="31"/>
        <v>0</v>
      </c>
      <c r="N103" s="21">
        <f t="shared" si="31"/>
        <v>0</v>
      </c>
      <c r="O103" s="21">
        <f t="shared" si="31"/>
        <v>0</v>
      </c>
      <c r="P103" s="21">
        <f t="shared" si="31"/>
        <v>0</v>
      </c>
      <c r="Q103" s="21">
        <f t="shared" si="31"/>
        <v>0</v>
      </c>
      <c r="R103" s="21">
        <f t="shared" si="31"/>
        <v>0</v>
      </c>
      <c r="S103" s="21">
        <f t="shared" si="31"/>
        <v>0</v>
      </c>
      <c r="T103" s="21">
        <f t="shared" si="31"/>
        <v>0</v>
      </c>
      <c r="U103" s="21">
        <f t="shared" si="31"/>
        <v>0</v>
      </c>
      <c r="V103" s="21">
        <f t="shared" si="31"/>
        <v>0</v>
      </c>
      <c r="W103" s="21">
        <f t="shared" si="31"/>
        <v>0</v>
      </c>
      <c r="X103" s="21">
        <f t="shared" si="31"/>
        <v>0</v>
      </c>
      <c r="Y103" s="21">
        <f t="shared" si="31"/>
        <v>0</v>
      </c>
      <c r="Z103" s="21">
        <f t="shared" si="31"/>
        <v>0</v>
      </c>
      <c r="AA103" s="21">
        <f t="shared" si="31"/>
        <v>0</v>
      </c>
      <c r="AB103" s="21">
        <f t="shared" si="31"/>
        <v>0</v>
      </c>
      <c r="AC103" s="21">
        <f t="shared" si="31"/>
        <v>0</v>
      </c>
      <c r="AD103" s="21">
        <f t="shared" si="31"/>
        <v>0</v>
      </c>
      <c r="AE103" s="21">
        <f t="shared" si="31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2">+C108+C109</f>
        <v>0</v>
      </c>
      <c r="D107" s="21">
        <f t="shared" si="32"/>
        <v>0</v>
      </c>
      <c r="E107" s="21">
        <f t="shared" si="32"/>
        <v>0</v>
      </c>
      <c r="F107" s="21">
        <f t="shared" si="32"/>
        <v>0</v>
      </c>
      <c r="G107" s="21">
        <f t="shared" si="32"/>
        <v>0</v>
      </c>
      <c r="H107" s="21">
        <f t="shared" si="32"/>
        <v>0</v>
      </c>
      <c r="I107" s="21">
        <f t="shared" si="32"/>
        <v>0</v>
      </c>
      <c r="J107" s="21">
        <f t="shared" si="32"/>
        <v>0</v>
      </c>
      <c r="K107" s="21">
        <f t="shared" si="32"/>
        <v>0</v>
      </c>
      <c r="L107" s="21">
        <f t="shared" si="32"/>
        <v>0</v>
      </c>
      <c r="M107" s="21">
        <f t="shared" si="32"/>
        <v>0</v>
      </c>
      <c r="N107" s="21">
        <f t="shared" si="32"/>
        <v>0</v>
      </c>
      <c r="O107" s="21">
        <f t="shared" si="32"/>
        <v>0</v>
      </c>
      <c r="P107" s="21">
        <f t="shared" si="32"/>
        <v>0</v>
      </c>
      <c r="Q107" s="21">
        <f t="shared" si="32"/>
        <v>0</v>
      </c>
      <c r="R107" s="21">
        <f t="shared" si="32"/>
        <v>0</v>
      </c>
      <c r="S107" s="21">
        <f t="shared" si="32"/>
        <v>0</v>
      </c>
      <c r="T107" s="21">
        <f t="shared" si="32"/>
        <v>0</v>
      </c>
      <c r="U107" s="21">
        <f t="shared" si="32"/>
        <v>0</v>
      </c>
      <c r="V107" s="21">
        <f t="shared" si="32"/>
        <v>0</v>
      </c>
      <c r="W107" s="21">
        <f t="shared" si="32"/>
        <v>0</v>
      </c>
      <c r="X107" s="21">
        <f t="shared" si="32"/>
        <v>0</v>
      </c>
      <c r="Y107" s="21">
        <f t="shared" si="32"/>
        <v>0</v>
      </c>
      <c r="Z107" s="21">
        <f t="shared" si="32"/>
        <v>0</v>
      </c>
      <c r="AA107" s="21">
        <f t="shared" si="32"/>
        <v>0</v>
      </c>
      <c r="AB107" s="21">
        <f t="shared" si="32"/>
        <v>0</v>
      </c>
      <c r="AC107" s="21">
        <f t="shared" si="32"/>
        <v>0</v>
      </c>
      <c r="AD107" s="21">
        <f t="shared" si="32"/>
        <v>0</v>
      </c>
      <c r="AE107" s="21">
        <f t="shared" si="3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3">+C112+C122+C141+C149+C154+C160+C173+C187</f>
        <v>1.0151498124369241E-4</v>
      </c>
      <c r="D111" s="21">
        <f t="shared" si="33"/>
        <v>1.0151498124369242E-4</v>
      </c>
      <c r="E111" s="21">
        <f t="shared" si="33"/>
        <v>1.0151498124369242E-4</v>
      </c>
      <c r="F111" s="21">
        <f t="shared" si="33"/>
        <v>1.015149812436924E-4</v>
      </c>
      <c r="G111" s="21">
        <f t="shared" si="33"/>
        <v>1.0151498124369241E-4</v>
      </c>
      <c r="H111" s="21">
        <f t="shared" si="33"/>
        <v>1.0151498124369238E-4</v>
      </c>
      <c r="I111" s="21">
        <f t="shared" si="33"/>
        <v>1.0151498124369241E-4</v>
      </c>
      <c r="J111" s="21">
        <f t="shared" si="33"/>
        <v>1.015149812436924E-4</v>
      </c>
      <c r="K111" s="21">
        <f t="shared" si="33"/>
        <v>1.015149812436924E-4</v>
      </c>
      <c r="L111" s="21">
        <f t="shared" si="33"/>
        <v>1.0151498124369241E-4</v>
      </c>
      <c r="M111" s="21">
        <f t="shared" si="33"/>
        <v>1.0151498124369241E-4</v>
      </c>
      <c r="N111" s="21">
        <f t="shared" si="33"/>
        <v>1.0151498124369241E-4</v>
      </c>
      <c r="O111" s="21">
        <f t="shared" si="33"/>
        <v>1.0151498124369241E-4</v>
      </c>
      <c r="P111" s="21">
        <f t="shared" si="33"/>
        <v>1.0174228455193042E-4</v>
      </c>
      <c r="Q111" s="21">
        <f t="shared" si="33"/>
        <v>1.0192804552288718E-4</v>
      </c>
      <c r="R111" s="21">
        <f t="shared" si="33"/>
        <v>1.0209569031968046E-4</v>
      </c>
      <c r="S111" s="21">
        <f t="shared" si="33"/>
        <v>1.0226459379999981E-4</v>
      </c>
      <c r="T111" s="21">
        <f t="shared" si="33"/>
        <v>1.0236047751484416E-4</v>
      </c>
      <c r="U111" s="21">
        <f t="shared" si="33"/>
        <v>1.0248753762621697E-4</v>
      </c>
      <c r="V111" s="21">
        <f t="shared" si="33"/>
        <v>1.0262261514261808E-4</v>
      </c>
      <c r="W111" s="21">
        <f t="shared" si="33"/>
        <v>1.0268097742294069E-4</v>
      </c>
      <c r="X111" s="21">
        <f t="shared" si="33"/>
        <v>1.0267847807110471E-4</v>
      </c>
      <c r="Y111" s="21">
        <f t="shared" si="33"/>
        <v>8.5600895988311343E-5</v>
      </c>
      <c r="Z111" s="21">
        <f t="shared" si="33"/>
        <v>6.8544345532911514E-5</v>
      </c>
      <c r="AA111" s="21">
        <f t="shared" si="33"/>
        <v>7.2792773393037767E-5</v>
      </c>
      <c r="AB111" s="21">
        <f t="shared" si="33"/>
        <v>7.6985664194748255E-5</v>
      </c>
      <c r="AC111" s="21">
        <f t="shared" si="33"/>
        <v>6.2132811757349755E-5</v>
      </c>
      <c r="AD111" s="21">
        <f t="shared" si="33"/>
        <v>5.0404224962257373E-5</v>
      </c>
      <c r="AE111" s="21">
        <f t="shared" si="33"/>
        <v>3.865561932469306E-5</v>
      </c>
    </row>
    <row r="112" spans="1:31" x14ac:dyDescent="0.2">
      <c r="A112" s="13" t="s">
        <v>250</v>
      </c>
      <c r="B112" s="4" t="s">
        <v>251</v>
      </c>
      <c r="C112" s="21">
        <f t="shared" ref="C112:AE112" si="34">+C113+C114+C115+C116+C121</f>
        <v>0</v>
      </c>
      <c r="D112" s="21">
        <f t="shared" si="34"/>
        <v>0</v>
      </c>
      <c r="E112" s="21">
        <f t="shared" si="34"/>
        <v>0</v>
      </c>
      <c r="F112" s="21">
        <f t="shared" si="34"/>
        <v>0</v>
      </c>
      <c r="G112" s="21">
        <f t="shared" si="34"/>
        <v>0</v>
      </c>
      <c r="H112" s="21">
        <f t="shared" si="34"/>
        <v>0</v>
      </c>
      <c r="I112" s="21">
        <f t="shared" si="34"/>
        <v>0</v>
      </c>
      <c r="J112" s="21">
        <f t="shared" si="34"/>
        <v>0</v>
      </c>
      <c r="K112" s="21">
        <f t="shared" si="34"/>
        <v>0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21">
        <f t="shared" si="34"/>
        <v>0</v>
      </c>
      <c r="Q112" s="21">
        <f t="shared" si="34"/>
        <v>0</v>
      </c>
      <c r="R112" s="21">
        <f t="shared" si="34"/>
        <v>0</v>
      </c>
      <c r="S112" s="21">
        <f t="shared" si="34"/>
        <v>0</v>
      </c>
      <c r="T112" s="21">
        <f t="shared" si="34"/>
        <v>0</v>
      </c>
      <c r="U112" s="21">
        <f t="shared" si="34"/>
        <v>0</v>
      </c>
      <c r="V112" s="21">
        <f t="shared" si="34"/>
        <v>0</v>
      </c>
      <c r="W112" s="21">
        <f t="shared" si="34"/>
        <v>0</v>
      </c>
      <c r="X112" s="21">
        <f t="shared" si="34"/>
        <v>0</v>
      </c>
      <c r="Y112" s="21">
        <f t="shared" si="34"/>
        <v>0</v>
      </c>
      <c r="Z112" s="21">
        <f t="shared" si="34"/>
        <v>0</v>
      </c>
      <c r="AA112" s="21">
        <f t="shared" si="34"/>
        <v>0</v>
      </c>
      <c r="AB112" s="21">
        <f t="shared" si="34"/>
        <v>0</v>
      </c>
      <c r="AC112" s="21">
        <f t="shared" si="34"/>
        <v>0</v>
      </c>
      <c r="AD112" s="21">
        <f t="shared" si="34"/>
        <v>0</v>
      </c>
      <c r="AE112" s="21">
        <f t="shared" si="3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5">+D124+D125+D126+D137</f>
        <v>0</v>
      </c>
      <c r="E122" s="21">
        <f t="shared" si="35"/>
        <v>0</v>
      </c>
      <c r="F122" s="21">
        <f t="shared" si="35"/>
        <v>0</v>
      </c>
      <c r="G122" s="21">
        <f t="shared" si="35"/>
        <v>0</v>
      </c>
      <c r="H122" s="21">
        <f t="shared" si="35"/>
        <v>0</v>
      </c>
      <c r="I122" s="21">
        <f t="shared" si="35"/>
        <v>0</v>
      </c>
      <c r="J122" s="21">
        <f t="shared" si="35"/>
        <v>0</v>
      </c>
      <c r="K122" s="21">
        <f t="shared" si="35"/>
        <v>0</v>
      </c>
      <c r="L122" s="21">
        <f t="shared" si="35"/>
        <v>0</v>
      </c>
      <c r="M122" s="21">
        <f t="shared" si="35"/>
        <v>0</v>
      </c>
      <c r="N122" s="21">
        <f t="shared" si="35"/>
        <v>0</v>
      </c>
      <c r="O122" s="21">
        <f t="shared" si="35"/>
        <v>0</v>
      </c>
      <c r="P122" s="21">
        <f t="shared" si="35"/>
        <v>0</v>
      </c>
      <c r="Q122" s="21">
        <f t="shared" si="35"/>
        <v>0</v>
      </c>
      <c r="R122" s="21">
        <f t="shared" si="35"/>
        <v>0</v>
      </c>
      <c r="S122" s="21">
        <f t="shared" si="35"/>
        <v>0</v>
      </c>
      <c r="T122" s="21">
        <f t="shared" si="35"/>
        <v>0</v>
      </c>
      <c r="U122" s="21">
        <f t="shared" si="35"/>
        <v>0</v>
      </c>
      <c r="V122" s="21">
        <f t="shared" si="35"/>
        <v>0</v>
      </c>
      <c r="W122" s="21">
        <f t="shared" si="35"/>
        <v>0</v>
      </c>
      <c r="X122" s="21">
        <f t="shared" si="35"/>
        <v>0</v>
      </c>
      <c r="Y122" s="21">
        <f t="shared" si="35"/>
        <v>0</v>
      </c>
      <c r="Z122" s="21">
        <f t="shared" si="35"/>
        <v>0</v>
      </c>
      <c r="AA122" s="21">
        <f t="shared" si="35"/>
        <v>0</v>
      </c>
      <c r="AB122" s="21">
        <f t="shared" si="35"/>
        <v>0</v>
      </c>
      <c r="AC122" s="21">
        <f t="shared" si="35"/>
        <v>0</v>
      </c>
      <c r="AD122" s="21">
        <f t="shared" si="35"/>
        <v>0</v>
      </c>
      <c r="AE122" s="21">
        <f t="shared" si="3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6">+D138+D139</f>
        <v>0</v>
      </c>
      <c r="E137" s="21">
        <f t="shared" si="36"/>
        <v>0</v>
      </c>
      <c r="F137" s="21">
        <f t="shared" si="36"/>
        <v>0</v>
      </c>
      <c r="G137" s="21">
        <f t="shared" si="36"/>
        <v>0</v>
      </c>
      <c r="H137" s="21">
        <f t="shared" si="36"/>
        <v>0</v>
      </c>
      <c r="I137" s="21">
        <f t="shared" si="36"/>
        <v>0</v>
      </c>
      <c r="J137" s="21">
        <f t="shared" si="36"/>
        <v>0</v>
      </c>
      <c r="K137" s="21">
        <f t="shared" si="36"/>
        <v>0</v>
      </c>
      <c r="L137" s="21">
        <f t="shared" si="36"/>
        <v>0</v>
      </c>
      <c r="M137" s="21">
        <f t="shared" si="36"/>
        <v>0</v>
      </c>
      <c r="N137" s="21">
        <f t="shared" si="36"/>
        <v>0</v>
      </c>
      <c r="O137" s="21">
        <f t="shared" si="36"/>
        <v>0</v>
      </c>
      <c r="P137" s="21">
        <f t="shared" si="36"/>
        <v>0</v>
      </c>
      <c r="Q137" s="21">
        <f t="shared" si="36"/>
        <v>0</v>
      </c>
      <c r="R137" s="21">
        <f t="shared" si="36"/>
        <v>0</v>
      </c>
      <c r="S137" s="21">
        <f t="shared" si="36"/>
        <v>0</v>
      </c>
      <c r="T137" s="21">
        <f t="shared" si="36"/>
        <v>0</v>
      </c>
      <c r="U137" s="21">
        <f t="shared" si="36"/>
        <v>0</v>
      </c>
      <c r="V137" s="21">
        <f t="shared" si="36"/>
        <v>0</v>
      </c>
      <c r="W137" s="21">
        <f t="shared" si="36"/>
        <v>0</v>
      </c>
      <c r="X137" s="21">
        <f t="shared" si="36"/>
        <v>0</v>
      </c>
      <c r="Y137" s="21">
        <f t="shared" si="36"/>
        <v>0</v>
      </c>
      <c r="Z137" s="21">
        <f t="shared" si="36"/>
        <v>0</v>
      </c>
      <c r="AA137" s="21">
        <f t="shared" si="36"/>
        <v>0</v>
      </c>
      <c r="AB137" s="21">
        <f t="shared" si="36"/>
        <v>0</v>
      </c>
      <c r="AC137" s="21">
        <f t="shared" si="36"/>
        <v>0</v>
      </c>
      <c r="AD137" s="21">
        <f t="shared" si="36"/>
        <v>0</v>
      </c>
      <c r="AE137" s="21">
        <f t="shared" si="36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7">+C142+C143+C144+C145+C146+C147</f>
        <v>0</v>
      </c>
      <c r="D141" s="21">
        <f t="shared" si="37"/>
        <v>0</v>
      </c>
      <c r="E141" s="21">
        <f t="shared" si="37"/>
        <v>0</v>
      </c>
      <c r="F141" s="21">
        <f t="shared" si="37"/>
        <v>0</v>
      </c>
      <c r="G141" s="21">
        <f t="shared" si="37"/>
        <v>0</v>
      </c>
      <c r="H141" s="21">
        <f t="shared" si="37"/>
        <v>0</v>
      </c>
      <c r="I141" s="21">
        <f t="shared" si="37"/>
        <v>0</v>
      </c>
      <c r="J141" s="21">
        <f t="shared" si="37"/>
        <v>0</v>
      </c>
      <c r="K141" s="21">
        <f t="shared" si="37"/>
        <v>0</v>
      </c>
      <c r="L141" s="21">
        <f t="shared" si="37"/>
        <v>0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21">
        <f t="shared" si="37"/>
        <v>0</v>
      </c>
      <c r="Q141" s="21">
        <f t="shared" si="37"/>
        <v>0</v>
      </c>
      <c r="R141" s="21">
        <f t="shared" si="37"/>
        <v>0</v>
      </c>
      <c r="S141" s="21">
        <f t="shared" si="37"/>
        <v>0</v>
      </c>
      <c r="T141" s="21">
        <f t="shared" si="37"/>
        <v>0</v>
      </c>
      <c r="U141" s="21">
        <f t="shared" si="37"/>
        <v>0</v>
      </c>
      <c r="V141" s="21">
        <f t="shared" si="37"/>
        <v>0</v>
      </c>
      <c r="W141" s="21">
        <f t="shared" si="37"/>
        <v>0</v>
      </c>
      <c r="X141" s="21">
        <f t="shared" si="37"/>
        <v>0</v>
      </c>
      <c r="Y141" s="21">
        <f t="shared" si="37"/>
        <v>0</v>
      </c>
      <c r="Z141" s="21">
        <f t="shared" si="37"/>
        <v>0</v>
      </c>
      <c r="AA141" s="21">
        <f t="shared" si="37"/>
        <v>0</v>
      </c>
      <c r="AB141" s="21">
        <f t="shared" si="37"/>
        <v>0</v>
      </c>
      <c r="AC141" s="21">
        <f t="shared" si="37"/>
        <v>0</v>
      </c>
      <c r="AD141" s="21">
        <f t="shared" si="37"/>
        <v>0</v>
      </c>
      <c r="AE141" s="21">
        <f t="shared" si="37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8">+C150+C151</f>
        <v>0</v>
      </c>
      <c r="D149" s="21">
        <f t="shared" si="38"/>
        <v>0</v>
      </c>
      <c r="E149" s="21">
        <f t="shared" si="38"/>
        <v>0</v>
      </c>
      <c r="F149" s="21">
        <f t="shared" si="38"/>
        <v>0</v>
      </c>
      <c r="G149" s="21">
        <f t="shared" si="38"/>
        <v>0</v>
      </c>
      <c r="H149" s="21">
        <f t="shared" si="38"/>
        <v>0</v>
      </c>
      <c r="I149" s="21">
        <f t="shared" si="38"/>
        <v>0</v>
      </c>
      <c r="J149" s="21">
        <f t="shared" si="38"/>
        <v>0</v>
      </c>
      <c r="K149" s="21">
        <f t="shared" si="38"/>
        <v>0</v>
      </c>
      <c r="L149" s="21">
        <f t="shared" si="38"/>
        <v>0</v>
      </c>
      <c r="M149" s="21">
        <f t="shared" si="38"/>
        <v>0</v>
      </c>
      <c r="N149" s="21">
        <f t="shared" si="38"/>
        <v>0</v>
      </c>
      <c r="O149" s="21">
        <f t="shared" si="38"/>
        <v>0</v>
      </c>
      <c r="P149" s="21">
        <f t="shared" si="38"/>
        <v>0</v>
      </c>
      <c r="Q149" s="21">
        <f t="shared" si="38"/>
        <v>0</v>
      </c>
      <c r="R149" s="21">
        <f t="shared" si="38"/>
        <v>0</v>
      </c>
      <c r="S149" s="21">
        <f t="shared" si="38"/>
        <v>0</v>
      </c>
      <c r="T149" s="21">
        <f t="shared" si="38"/>
        <v>0</v>
      </c>
      <c r="U149" s="21">
        <f t="shared" si="38"/>
        <v>0</v>
      </c>
      <c r="V149" s="21">
        <f t="shared" si="38"/>
        <v>0</v>
      </c>
      <c r="W149" s="21">
        <f t="shared" si="38"/>
        <v>0</v>
      </c>
      <c r="X149" s="21">
        <f t="shared" si="38"/>
        <v>0</v>
      </c>
      <c r="Y149" s="21">
        <f t="shared" si="38"/>
        <v>0</v>
      </c>
      <c r="Z149" s="21">
        <f t="shared" si="38"/>
        <v>0</v>
      </c>
      <c r="AA149" s="21">
        <f t="shared" si="38"/>
        <v>0</v>
      </c>
      <c r="AB149" s="21">
        <f t="shared" si="38"/>
        <v>0</v>
      </c>
      <c r="AC149" s="21">
        <f t="shared" si="38"/>
        <v>0</v>
      </c>
      <c r="AD149" s="21">
        <f t="shared" si="38"/>
        <v>0</v>
      </c>
      <c r="AE149" s="21">
        <f t="shared" si="38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1.0151498124369241E-4</v>
      </c>
      <c r="D173" s="21">
        <f t="shared" ref="D173:AE173" si="39">+D182</f>
        <v>1.0151498124369242E-4</v>
      </c>
      <c r="E173" s="21">
        <f t="shared" si="39"/>
        <v>1.0151498124369242E-4</v>
      </c>
      <c r="F173" s="21">
        <f t="shared" si="39"/>
        <v>1.015149812436924E-4</v>
      </c>
      <c r="G173" s="21">
        <f t="shared" si="39"/>
        <v>1.0151498124369241E-4</v>
      </c>
      <c r="H173" s="21">
        <f t="shared" si="39"/>
        <v>1.0151498124369238E-4</v>
      </c>
      <c r="I173" s="21">
        <f t="shared" si="39"/>
        <v>1.0151498124369241E-4</v>
      </c>
      <c r="J173" s="21">
        <f t="shared" si="39"/>
        <v>1.015149812436924E-4</v>
      </c>
      <c r="K173" s="21">
        <f t="shared" si="39"/>
        <v>1.015149812436924E-4</v>
      </c>
      <c r="L173" s="21">
        <f t="shared" si="39"/>
        <v>1.0151498124369241E-4</v>
      </c>
      <c r="M173" s="21">
        <f t="shared" si="39"/>
        <v>1.0151498124369241E-4</v>
      </c>
      <c r="N173" s="21">
        <f t="shared" si="39"/>
        <v>1.0151498124369241E-4</v>
      </c>
      <c r="O173" s="21">
        <f t="shared" si="39"/>
        <v>1.0151498124369241E-4</v>
      </c>
      <c r="P173" s="21">
        <f t="shared" si="39"/>
        <v>1.0174228455193042E-4</v>
      </c>
      <c r="Q173" s="21">
        <f t="shared" si="39"/>
        <v>1.0192804552288718E-4</v>
      </c>
      <c r="R173" s="21">
        <f t="shared" si="39"/>
        <v>1.0209569031968046E-4</v>
      </c>
      <c r="S173" s="21">
        <f t="shared" si="39"/>
        <v>1.0226459379999981E-4</v>
      </c>
      <c r="T173" s="21">
        <f t="shared" si="39"/>
        <v>1.0236047751484416E-4</v>
      </c>
      <c r="U173" s="21">
        <f t="shared" si="39"/>
        <v>1.0248753762621697E-4</v>
      </c>
      <c r="V173" s="21">
        <f t="shared" si="39"/>
        <v>1.0262261514261808E-4</v>
      </c>
      <c r="W173" s="21">
        <f t="shared" si="39"/>
        <v>1.0268097742294069E-4</v>
      </c>
      <c r="X173" s="21">
        <f t="shared" si="39"/>
        <v>1.0267847807110471E-4</v>
      </c>
      <c r="Y173" s="21">
        <f t="shared" si="39"/>
        <v>8.5600895988311343E-5</v>
      </c>
      <c r="Z173" s="21">
        <f t="shared" si="39"/>
        <v>6.8544345532911514E-5</v>
      </c>
      <c r="AA173" s="21">
        <f t="shared" si="39"/>
        <v>7.2792773393037767E-5</v>
      </c>
      <c r="AB173" s="21">
        <f t="shared" si="39"/>
        <v>7.6985664194748255E-5</v>
      </c>
      <c r="AC173" s="21">
        <f t="shared" si="39"/>
        <v>6.2132811757349755E-5</v>
      </c>
      <c r="AD173" s="21">
        <f t="shared" si="39"/>
        <v>5.0404224962257373E-5</v>
      </c>
      <c r="AE173" s="21">
        <f t="shared" si="39"/>
        <v>3.865561932469306E-5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1.0151498124369241E-4</v>
      </c>
      <c r="D182" s="21">
        <f t="shared" ref="D182:AE182" si="40">+D183+D184+D185</f>
        <v>1.0151498124369242E-4</v>
      </c>
      <c r="E182" s="21">
        <f t="shared" si="40"/>
        <v>1.0151498124369242E-4</v>
      </c>
      <c r="F182" s="21">
        <f t="shared" si="40"/>
        <v>1.015149812436924E-4</v>
      </c>
      <c r="G182" s="21">
        <f t="shared" si="40"/>
        <v>1.0151498124369241E-4</v>
      </c>
      <c r="H182" s="21">
        <f t="shared" si="40"/>
        <v>1.0151498124369238E-4</v>
      </c>
      <c r="I182" s="21">
        <f t="shared" si="40"/>
        <v>1.0151498124369241E-4</v>
      </c>
      <c r="J182" s="21">
        <f t="shared" si="40"/>
        <v>1.015149812436924E-4</v>
      </c>
      <c r="K182" s="21">
        <f t="shared" si="40"/>
        <v>1.015149812436924E-4</v>
      </c>
      <c r="L182" s="21">
        <f t="shared" si="40"/>
        <v>1.0151498124369241E-4</v>
      </c>
      <c r="M182" s="21">
        <f t="shared" si="40"/>
        <v>1.0151498124369241E-4</v>
      </c>
      <c r="N182" s="21">
        <f t="shared" si="40"/>
        <v>1.0151498124369241E-4</v>
      </c>
      <c r="O182" s="21">
        <f t="shared" si="40"/>
        <v>1.0151498124369241E-4</v>
      </c>
      <c r="P182" s="21">
        <f t="shared" si="40"/>
        <v>1.0174228455193042E-4</v>
      </c>
      <c r="Q182" s="21">
        <f t="shared" si="40"/>
        <v>1.0192804552288718E-4</v>
      </c>
      <c r="R182" s="21">
        <f t="shared" si="40"/>
        <v>1.0209569031968046E-4</v>
      </c>
      <c r="S182" s="21">
        <f t="shared" si="40"/>
        <v>1.0226459379999981E-4</v>
      </c>
      <c r="T182" s="21">
        <f t="shared" si="40"/>
        <v>1.0236047751484416E-4</v>
      </c>
      <c r="U182" s="21">
        <f t="shared" si="40"/>
        <v>1.0248753762621697E-4</v>
      </c>
      <c r="V182" s="21">
        <f t="shared" si="40"/>
        <v>1.0262261514261808E-4</v>
      </c>
      <c r="W182" s="21">
        <f t="shared" si="40"/>
        <v>1.0268097742294069E-4</v>
      </c>
      <c r="X182" s="21">
        <f t="shared" si="40"/>
        <v>1.0267847807110471E-4</v>
      </c>
      <c r="Y182" s="21">
        <f t="shared" si="40"/>
        <v>8.5600895988311343E-5</v>
      </c>
      <c r="Z182" s="21">
        <f t="shared" si="40"/>
        <v>6.8544345532911514E-5</v>
      </c>
      <c r="AA182" s="21">
        <f t="shared" si="40"/>
        <v>7.2792773393037767E-5</v>
      </c>
      <c r="AB182" s="21">
        <f t="shared" si="40"/>
        <v>7.6985664194748255E-5</v>
      </c>
      <c r="AC182" s="21">
        <f t="shared" si="40"/>
        <v>6.2132811757349755E-5</v>
      </c>
      <c r="AD182" s="21">
        <f t="shared" si="40"/>
        <v>5.0404224962257373E-5</v>
      </c>
      <c r="AE182" s="21">
        <f t="shared" si="40"/>
        <v>3.865561932469306E-5</v>
      </c>
    </row>
    <row r="183" spans="1:31" x14ac:dyDescent="0.2">
      <c r="A183" s="13" t="s">
        <v>377</v>
      </c>
      <c r="B183" s="4" t="s">
        <v>378</v>
      </c>
      <c r="C183" s="27">
        <v>1.0151498124369241E-4</v>
      </c>
      <c r="D183" s="27">
        <v>1.0151498124369242E-4</v>
      </c>
      <c r="E183" s="27">
        <v>1.0151498124369242E-4</v>
      </c>
      <c r="F183" s="27">
        <v>1.015149812436924E-4</v>
      </c>
      <c r="G183" s="27">
        <v>1.0151498124369241E-4</v>
      </c>
      <c r="H183" s="27">
        <v>1.0151498124369238E-4</v>
      </c>
      <c r="I183" s="27">
        <v>1.0151498124369241E-4</v>
      </c>
      <c r="J183" s="27">
        <v>1.015149812436924E-4</v>
      </c>
      <c r="K183" s="27">
        <v>1.015149812436924E-4</v>
      </c>
      <c r="L183" s="27">
        <v>1.0151498124369241E-4</v>
      </c>
      <c r="M183" s="27">
        <v>1.0151498124369241E-4</v>
      </c>
      <c r="N183" s="27">
        <v>1.0151498124369241E-4</v>
      </c>
      <c r="O183" s="27">
        <v>1.0151498124369241E-4</v>
      </c>
      <c r="P183" s="27">
        <v>1.0174228455193042E-4</v>
      </c>
      <c r="Q183" s="27">
        <v>1.0192804552288718E-4</v>
      </c>
      <c r="R183" s="27">
        <v>1.0209569031968046E-4</v>
      </c>
      <c r="S183" s="27">
        <v>1.0226459379999981E-4</v>
      </c>
      <c r="T183" s="27">
        <v>1.0236047751484416E-4</v>
      </c>
      <c r="U183" s="27">
        <v>1.0248753762621697E-4</v>
      </c>
      <c r="V183" s="27">
        <v>1.0262261514261808E-4</v>
      </c>
      <c r="W183" s="27">
        <v>1.0268097742294069E-4</v>
      </c>
      <c r="X183" s="27">
        <v>1.0267847807110471E-4</v>
      </c>
      <c r="Y183" s="27">
        <v>8.5600895988311343E-5</v>
      </c>
      <c r="Z183" s="27">
        <v>6.8544345532911514E-5</v>
      </c>
      <c r="AA183" s="27">
        <v>7.2792773393037767E-5</v>
      </c>
      <c r="AB183" s="27">
        <v>7.6985664194748255E-5</v>
      </c>
      <c r="AC183" s="27">
        <v>6.2132811757349755E-5</v>
      </c>
      <c r="AD183" s="27">
        <v>5.0404224962257373E-5</v>
      </c>
      <c r="AE183" s="27">
        <v>3.865561932469306E-5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1">+C192+C216+C252+C257+C286+C287+C291+C294+C295+C296</f>
        <v>1.5399973053604075</v>
      </c>
      <c r="D191" s="28">
        <f t="shared" si="41"/>
        <v>1.5464034820821981</v>
      </c>
      <c r="E191" s="28">
        <f t="shared" si="41"/>
        <v>1.6129056527887844</v>
      </c>
      <c r="F191" s="28">
        <f t="shared" si="41"/>
        <v>1.6712525696832488</v>
      </c>
      <c r="G191" s="28">
        <f t="shared" si="41"/>
        <v>1.7695030922369015</v>
      </c>
      <c r="H191" s="28">
        <f t="shared" si="41"/>
        <v>1.7941107893299979</v>
      </c>
      <c r="I191" s="28">
        <f t="shared" si="41"/>
        <v>1.7912494363049922</v>
      </c>
      <c r="J191" s="28">
        <f t="shared" si="41"/>
        <v>1.8801762162982294</v>
      </c>
      <c r="K191" s="28">
        <f t="shared" si="41"/>
        <v>1.9200668763584234</v>
      </c>
      <c r="L191" s="28">
        <f t="shared" si="41"/>
        <v>1.8707652013962979</v>
      </c>
      <c r="M191" s="28">
        <f t="shared" si="41"/>
        <v>1.829067779820291</v>
      </c>
      <c r="N191" s="28">
        <f t="shared" si="41"/>
        <v>1.8706326903251471</v>
      </c>
      <c r="O191" s="28">
        <f t="shared" si="41"/>
        <v>1.9139107040315022</v>
      </c>
      <c r="P191" s="28">
        <f t="shared" si="41"/>
        <v>1.8430208049000327</v>
      </c>
      <c r="Q191" s="28">
        <f t="shared" si="41"/>
        <v>1.8730977138056457</v>
      </c>
      <c r="R191" s="28">
        <f t="shared" si="41"/>
        <v>1.9109240638529241</v>
      </c>
      <c r="S191" s="28">
        <f t="shared" si="41"/>
        <v>1.8829259862209804</v>
      </c>
      <c r="T191" s="28">
        <f t="shared" si="41"/>
        <v>1.9332028539380357</v>
      </c>
      <c r="U191" s="28">
        <f t="shared" si="41"/>
        <v>1.9173622027412036</v>
      </c>
      <c r="V191" s="28">
        <f t="shared" si="41"/>
        <v>1.9040472695330768</v>
      </c>
      <c r="W191" s="28">
        <f t="shared" si="41"/>
        <v>1.866029392239152</v>
      </c>
      <c r="X191" s="28">
        <f t="shared" si="41"/>
        <v>1.7621055729264021</v>
      </c>
      <c r="Y191" s="28">
        <f t="shared" si="41"/>
        <v>1.7188427335259793</v>
      </c>
      <c r="Z191" s="28">
        <f t="shared" si="41"/>
        <v>1.8058187167256945</v>
      </c>
      <c r="AA191" s="28">
        <f t="shared" si="41"/>
        <v>1.7477052378376339</v>
      </c>
      <c r="AB191" s="28">
        <f t="shared" si="41"/>
        <v>1.7088738232492973</v>
      </c>
      <c r="AC191" s="28">
        <f t="shared" si="41"/>
        <v>1.804937767533795</v>
      </c>
      <c r="AD191" s="28">
        <f t="shared" si="41"/>
        <v>1.917611262329332</v>
      </c>
      <c r="AE191" s="28">
        <f t="shared" si="41"/>
        <v>2.0718750364728034</v>
      </c>
    </row>
    <row r="192" spans="1:31" x14ac:dyDescent="0.2">
      <c r="A192" s="80" t="s">
        <v>392</v>
      </c>
      <c r="B192" s="4" t="s">
        <v>393</v>
      </c>
      <c r="C192" s="21">
        <f t="shared" ref="C192:AE192" si="42">+C193++C201+C202+C206</f>
        <v>0</v>
      </c>
      <c r="D192" s="21">
        <f t="shared" si="42"/>
        <v>0</v>
      </c>
      <c r="E192" s="21">
        <f t="shared" si="42"/>
        <v>0</v>
      </c>
      <c r="F192" s="21">
        <f t="shared" si="42"/>
        <v>0</v>
      </c>
      <c r="G192" s="21">
        <f t="shared" si="42"/>
        <v>0</v>
      </c>
      <c r="H192" s="21">
        <f t="shared" si="42"/>
        <v>0</v>
      </c>
      <c r="I192" s="21">
        <f t="shared" si="42"/>
        <v>0</v>
      </c>
      <c r="J192" s="21">
        <f t="shared" si="42"/>
        <v>0</v>
      </c>
      <c r="K192" s="21">
        <f t="shared" si="42"/>
        <v>0</v>
      </c>
      <c r="L192" s="21">
        <f t="shared" si="42"/>
        <v>0</v>
      </c>
      <c r="M192" s="21">
        <f t="shared" si="42"/>
        <v>0</v>
      </c>
      <c r="N192" s="21">
        <f t="shared" si="42"/>
        <v>0</v>
      </c>
      <c r="O192" s="21">
        <f t="shared" si="42"/>
        <v>0</v>
      </c>
      <c r="P192" s="21">
        <f t="shared" si="42"/>
        <v>0</v>
      </c>
      <c r="Q192" s="21">
        <f t="shared" si="42"/>
        <v>0</v>
      </c>
      <c r="R192" s="21">
        <f t="shared" si="42"/>
        <v>0</v>
      </c>
      <c r="S192" s="21">
        <f t="shared" si="42"/>
        <v>0</v>
      </c>
      <c r="T192" s="21">
        <f t="shared" si="42"/>
        <v>0</v>
      </c>
      <c r="U192" s="21">
        <f t="shared" si="42"/>
        <v>0</v>
      </c>
      <c r="V192" s="21">
        <f t="shared" si="42"/>
        <v>0</v>
      </c>
      <c r="W192" s="21">
        <f t="shared" si="42"/>
        <v>0</v>
      </c>
      <c r="X192" s="21">
        <f t="shared" si="42"/>
        <v>0</v>
      </c>
      <c r="Y192" s="21">
        <f t="shared" si="42"/>
        <v>0</v>
      </c>
      <c r="Z192" s="21">
        <f t="shared" si="42"/>
        <v>0</v>
      </c>
      <c r="AA192" s="21">
        <f t="shared" si="42"/>
        <v>0</v>
      </c>
      <c r="AB192" s="21">
        <f t="shared" si="42"/>
        <v>0</v>
      </c>
      <c r="AC192" s="21">
        <f t="shared" si="42"/>
        <v>0</v>
      </c>
      <c r="AD192" s="21">
        <f t="shared" si="42"/>
        <v>0</v>
      </c>
      <c r="AE192" s="21">
        <f t="shared" si="42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3">+C194+C195</f>
        <v>0</v>
      </c>
      <c r="D193" s="21">
        <f t="shared" si="43"/>
        <v>0</v>
      </c>
      <c r="E193" s="21">
        <f t="shared" si="43"/>
        <v>0</v>
      </c>
      <c r="F193" s="21">
        <f t="shared" si="43"/>
        <v>0</v>
      </c>
      <c r="G193" s="21">
        <f t="shared" si="43"/>
        <v>0</v>
      </c>
      <c r="H193" s="21">
        <f t="shared" si="43"/>
        <v>0</v>
      </c>
      <c r="I193" s="21">
        <f t="shared" si="43"/>
        <v>0</v>
      </c>
      <c r="J193" s="21">
        <f t="shared" si="43"/>
        <v>0</v>
      </c>
      <c r="K193" s="21">
        <f t="shared" si="43"/>
        <v>0</v>
      </c>
      <c r="L193" s="21">
        <f t="shared" si="43"/>
        <v>0</v>
      </c>
      <c r="M193" s="21">
        <f t="shared" si="43"/>
        <v>0</v>
      </c>
      <c r="N193" s="21">
        <f t="shared" si="43"/>
        <v>0</v>
      </c>
      <c r="O193" s="21">
        <f t="shared" si="43"/>
        <v>0</v>
      </c>
      <c r="P193" s="21">
        <f t="shared" si="43"/>
        <v>0</v>
      </c>
      <c r="Q193" s="21">
        <f t="shared" si="43"/>
        <v>0</v>
      </c>
      <c r="R193" s="21">
        <f t="shared" si="43"/>
        <v>0</v>
      </c>
      <c r="S193" s="21">
        <f t="shared" si="43"/>
        <v>0</v>
      </c>
      <c r="T193" s="21">
        <f t="shared" si="43"/>
        <v>0</v>
      </c>
      <c r="U193" s="21">
        <f t="shared" si="43"/>
        <v>0</v>
      </c>
      <c r="V193" s="21">
        <f t="shared" si="43"/>
        <v>0</v>
      </c>
      <c r="W193" s="21">
        <f t="shared" si="43"/>
        <v>0</v>
      </c>
      <c r="X193" s="21">
        <f t="shared" si="43"/>
        <v>0</v>
      </c>
      <c r="Y193" s="21">
        <f t="shared" si="43"/>
        <v>0</v>
      </c>
      <c r="Z193" s="21">
        <f t="shared" si="43"/>
        <v>0</v>
      </c>
      <c r="AA193" s="21">
        <f t="shared" si="43"/>
        <v>0</v>
      </c>
      <c r="AB193" s="21">
        <f t="shared" si="43"/>
        <v>0</v>
      </c>
      <c r="AC193" s="21">
        <f t="shared" si="43"/>
        <v>0</v>
      </c>
      <c r="AD193" s="21">
        <f t="shared" si="43"/>
        <v>0</v>
      </c>
      <c r="AE193" s="21">
        <f t="shared" si="43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4">+C196+C197+C198+C199+C200</f>
        <v>0</v>
      </c>
      <c r="D195" s="21">
        <f t="shared" si="44"/>
        <v>0</v>
      </c>
      <c r="E195" s="21">
        <f t="shared" si="44"/>
        <v>0</v>
      </c>
      <c r="F195" s="21">
        <f t="shared" si="44"/>
        <v>0</v>
      </c>
      <c r="G195" s="21">
        <f t="shared" si="44"/>
        <v>0</v>
      </c>
      <c r="H195" s="21">
        <f t="shared" si="44"/>
        <v>0</v>
      </c>
      <c r="I195" s="21">
        <f t="shared" si="44"/>
        <v>0</v>
      </c>
      <c r="J195" s="21">
        <f t="shared" si="44"/>
        <v>0</v>
      </c>
      <c r="K195" s="21">
        <f t="shared" si="44"/>
        <v>0</v>
      </c>
      <c r="L195" s="21">
        <f t="shared" si="44"/>
        <v>0</v>
      </c>
      <c r="M195" s="21">
        <f t="shared" si="44"/>
        <v>0</v>
      </c>
      <c r="N195" s="21">
        <f t="shared" si="44"/>
        <v>0</v>
      </c>
      <c r="O195" s="21">
        <f t="shared" si="44"/>
        <v>0</v>
      </c>
      <c r="P195" s="21">
        <f t="shared" si="44"/>
        <v>0</v>
      </c>
      <c r="Q195" s="21">
        <f t="shared" si="44"/>
        <v>0</v>
      </c>
      <c r="R195" s="21">
        <f t="shared" si="44"/>
        <v>0</v>
      </c>
      <c r="S195" s="21">
        <f t="shared" si="44"/>
        <v>0</v>
      </c>
      <c r="T195" s="21">
        <f t="shared" si="44"/>
        <v>0</v>
      </c>
      <c r="U195" s="21">
        <f t="shared" si="44"/>
        <v>0</v>
      </c>
      <c r="V195" s="21">
        <f t="shared" si="44"/>
        <v>0</v>
      </c>
      <c r="W195" s="21">
        <f t="shared" si="44"/>
        <v>0</v>
      </c>
      <c r="X195" s="21">
        <f t="shared" si="44"/>
        <v>0</v>
      </c>
      <c r="Y195" s="21">
        <f t="shared" si="44"/>
        <v>0</v>
      </c>
      <c r="Z195" s="21">
        <f t="shared" si="44"/>
        <v>0</v>
      </c>
      <c r="AA195" s="21">
        <f t="shared" si="44"/>
        <v>0</v>
      </c>
      <c r="AB195" s="21">
        <f t="shared" si="44"/>
        <v>0</v>
      </c>
      <c r="AC195" s="21">
        <f t="shared" si="44"/>
        <v>0</v>
      </c>
      <c r="AD195" s="21">
        <f t="shared" si="44"/>
        <v>0</v>
      </c>
      <c r="AE195" s="21">
        <f t="shared" si="44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5">+C203+C204+C205</f>
        <v>0</v>
      </c>
      <c r="D202" s="21">
        <f t="shared" si="45"/>
        <v>0</v>
      </c>
      <c r="E202" s="21">
        <f t="shared" si="45"/>
        <v>0</v>
      </c>
      <c r="F202" s="21">
        <f t="shared" si="45"/>
        <v>0</v>
      </c>
      <c r="G202" s="21">
        <f t="shared" si="45"/>
        <v>0</v>
      </c>
      <c r="H202" s="21">
        <f t="shared" si="45"/>
        <v>0</v>
      </c>
      <c r="I202" s="21">
        <f t="shared" si="45"/>
        <v>0</v>
      </c>
      <c r="J202" s="21">
        <f t="shared" si="45"/>
        <v>0</v>
      </c>
      <c r="K202" s="21">
        <f t="shared" si="45"/>
        <v>0</v>
      </c>
      <c r="L202" s="21">
        <f t="shared" si="45"/>
        <v>0</v>
      </c>
      <c r="M202" s="21">
        <f t="shared" si="45"/>
        <v>0</v>
      </c>
      <c r="N202" s="21">
        <f t="shared" si="45"/>
        <v>0</v>
      </c>
      <c r="O202" s="21">
        <f t="shared" si="45"/>
        <v>0</v>
      </c>
      <c r="P202" s="21">
        <f t="shared" si="45"/>
        <v>0</v>
      </c>
      <c r="Q202" s="21">
        <f t="shared" si="45"/>
        <v>0</v>
      </c>
      <c r="R202" s="21">
        <f t="shared" si="45"/>
        <v>0</v>
      </c>
      <c r="S202" s="21">
        <f t="shared" si="45"/>
        <v>0</v>
      </c>
      <c r="T202" s="21">
        <f t="shared" si="45"/>
        <v>0</v>
      </c>
      <c r="U202" s="21">
        <f t="shared" si="45"/>
        <v>0</v>
      </c>
      <c r="V202" s="21">
        <f t="shared" si="45"/>
        <v>0</v>
      </c>
      <c r="W202" s="21">
        <f t="shared" si="45"/>
        <v>0</v>
      </c>
      <c r="X202" s="21">
        <f t="shared" si="45"/>
        <v>0</v>
      </c>
      <c r="Y202" s="21">
        <f t="shared" si="45"/>
        <v>0</v>
      </c>
      <c r="Z202" s="21">
        <f t="shared" si="45"/>
        <v>0</v>
      </c>
      <c r="AA202" s="21">
        <f t="shared" si="45"/>
        <v>0</v>
      </c>
      <c r="AB202" s="21">
        <f t="shared" si="45"/>
        <v>0</v>
      </c>
      <c r="AC202" s="21">
        <f t="shared" si="45"/>
        <v>0</v>
      </c>
      <c r="AD202" s="21">
        <f t="shared" si="45"/>
        <v>0</v>
      </c>
      <c r="AE202" s="21">
        <f t="shared" si="45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6">+C207+C208+C209+C210+C211+C212+C213</f>
        <v>0</v>
      </c>
      <c r="D206" s="21">
        <f t="shared" si="46"/>
        <v>0</v>
      </c>
      <c r="E206" s="21">
        <f t="shared" si="46"/>
        <v>0</v>
      </c>
      <c r="F206" s="21">
        <f t="shared" si="46"/>
        <v>0</v>
      </c>
      <c r="G206" s="21">
        <f t="shared" si="46"/>
        <v>0</v>
      </c>
      <c r="H206" s="21">
        <f t="shared" si="46"/>
        <v>0</v>
      </c>
      <c r="I206" s="21">
        <f t="shared" si="46"/>
        <v>0</v>
      </c>
      <c r="J206" s="21">
        <f t="shared" si="46"/>
        <v>0</v>
      </c>
      <c r="K206" s="21">
        <f t="shared" si="46"/>
        <v>0</v>
      </c>
      <c r="L206" s="21">
        <f t="shared" si="46"/>
        <v>0</v>
      </c>
      <c r="M206" s="21">
        <f t="shared" si="46"/>
        <v>0</v>
      </c>
      <c r="N206" s="21">
        <f t="shared" si="46"/>
        <v>0</v>
      </c>
      <c r="O206" s="21">
        <f t="shared" si="46"/>
        <v>0</v>
      </c>
      <c r="P206" s="21">
        <f t="shared" si="46"/>
        <v>0</v>
      </c>
      <c r="Q206" s="21">
        <f t="shared" si="46"/>
        <v>0</v>
      </c>
      <c r="R206" s="21">
        <f t="shared" si="46"/>
        <v>0</v>
      </c>
      <c r="S206" s="21">
        <f t="shared" si="46"/>
        <v>0</v>
      </c>
      <c r="T206" s="21">
        <f t="shared" si="46"/>
        <v>0</v>
      </c>
      <c r="U206" s="21">
        <f t="shared" si="46"/>
        <v>0</v>
      </c>
      <c r="V206" s="21">
        <f t="shared" si="46"/>
        <v>0</v>
      </c>
      <c r="W206" s="21">
        <f t="shared" si="46"/>
        <v>0</v>
      </c>
      <c r="X206" s="21">
        <f t="shared" si="46"/>
        <v>0</v>
      </c>
      <c r="Y206" s="21">
        <f t="shared" si="46"/>
        <v>0</v>
      </c>
      <c r="Z206" s="21">
        <f t="shared" si="46"/>
        <v>0</v>
      </c>
      <c r="AA206" s="21">
        <f t="shared" si="46"/>
        <v>0</v>
      </c>
      <c r="AB206" s="21">
        <f t="shared" si="46"/>
        <v>0</v>
      </c>
      <c r="AC206" s="21">
        <f t="shared" si="46"/>
        <v>0</v>
      </c>
      <c r="AD206" s="21">
        <f t="shared" si="46"/>
        <v>0</v>
      </c>
      <c r="AE206" s="21">
        <f t="shared" si="46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7">+C214+C215</f>
        <v>0</v>
      </c>
      <c r="D213" s="21">
        <f t="shared" si="47"/>
        <v>0</v>
      </c>
      <c r="E213" s="21">
        <f t="shared" si="47"/>
        <v>0</v>
      </c>
      <c r="F213" s="21">
        <f t="shared" si="47"/>
        <v>0</v>
      </c>
      <c r="G213" s="21">
        <f t="shared" si="47"/>
        <v>0</v>
      </c>
      <c r="H213" s="21">
        <f t="shared" si="47"/>
        <v>0</v>
      </c>
      <c r="I213" s="21">
        <f t="shared" si="47"/>
        <v>0</v>
      </c>
      <c r="J213" s="21">
        <f t="shared" si="47"/>
        <v>0</v>
      </c>
      <c r="K213" s="21">
        <f t="shared" si="47"/>
        <v>0</v>
      </c>
      <c r="L213" s="21">
        <f t="shared" si="47"/>
        <v>0</v>
      </c>
      <c r="M213" s="21">
        <f t="shared" si="47"/>
        <v>0</v>
      </c>
      <c r="N213" s="21">
        <f t="shared" si="47"/>
        <v>0</v>
      </c>
      <c r="O213" s="21">
        <f t="shared" si="47"/>
        <v>0</v>
      </c>
      <c r="P213" s="21">
        <f t="shared" si="47"/>
        <v>0</v>
      </c>
      <c r="Q213" s="21">
        <f t="shared" si="47"/>
        <v>0</v>
      </c>
      <c r="R213" s="21">
        <f t="shared" si="47"/>
        <v>0</v>
      </c>
      <c r="S213" s="21">
        <f t="shared" si="47"/>
        <v>0</v>
      </c>
      <c r="T213" s="21">
        <f t="shared" si="47"/>
        <v>0</v>
      </c>
      <c r="U213" s="21">
        <f t="shared" si="47"/>
        <v>0</v>
      </c>
      <c r="V213" s="21">
        <f t="shared" si="47"/>
        <v>0</v>
      </c>
      <c r="W213" s="21">
        <f t="shared" si="47"/>
        <v>0</v>
      </c>
      <c r="X213" s="21">
        <f t="shared" si="47"/>
        <v>0</v>
      </c>
      <c r="Y213" s="21">
        <f t="shared" si="47"/>
        <v>0</v>
      </c>
      <c r="Z213" s="21">
        <f t="shared" si="47"/>
        <v>0</v>
      </c>
      <c r="AA213" s="21">
        <f t="shared" si="47"/>
        <v>0</v>
      </c>
      <c r="AB213" s="21">
        <f t="shared" si="47"/>
        <v>0</v>
      </c>
      <c r="AC213" s="21">
        <f t="shared" si="47"/>
        <v>0</v>
      </c>
      <c r="AD213" s="21">
        <f t="shared" si="47"/>
        <v>0</v>
      </c>
      <c r="AE213" s="21">
        <f t="shared" si="47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8">+C217+C225+C226+C230+C240</f>
        <v>3.3929174793039141E-2</v>
      </c>
      <c r="D216" s="21">
        <f t="shared" si="48"/>
        <v>3.4334299062189537E-2</v>
      </c>
      <c r="E216" s="21">
        <f t="shared" si="48"/>
        <v>3.5536917318172163E-2</v>
      </c>
      <c r="F216" s="21">
        <f t="shared" si="48"/>
        <v>3.6666256208677084E-2</v>
      </c>
      <c r="G216" s="21">
        <f t="shared" si="48"/>
        <v>3.799603507860716E-2</v>
      </c>
      <c r="H216" s="21">
        <f t="shared" si="48"/>
        <v>3.9136702403195597E-2</v>
      </c>
      <c r="I216" s="21">
        <f t="shared" si="48"/>
        <v>4.0309360632336477E-2</v>
      </c>
      <c r="J216" s="21">
        <f t="shared" si="48"/>
        <v>4.3820746413795207E-2</v>
      </c>
      <c r="K216" s="21">
        <f t="shared" si="48"/>
        <v>4.3704155966730426E-2</v>
      </c>
      <c r="L216" s="21">
        <f t="shared" si="48"/>
        <v>4.3736058114026477E-2</v>
      </c>
      <c r="M216" s="21">
        <f t="shared" si="48"/>
        <v>4.32154234406045E-2</v>
      </c>
      <c r="N216" s="21">
        <f t="shared" si="48"/>
        <v>4.8116946761639585E-2</v>
      </c>
      <c r="O216" s="21">
        <f t="shared" si="48"/>
        <v>4.7865478500452627E-2</v>
      </c>
      <c r="P216" s="21">
        <f t="shared" si="48"/>
        <v>4.6704062533661994E-2</v>
      </c>
      <c r="Q216" s="21">
        <f t="shared" si="48"/>
        <v>4.6722175313996014E-2</v>
      </c>
      <c r="R216" s="21">
        <f t="shared" si="48"/>
        <v>4.719343889519121E-2</v>
      </c>
      <c r="S216" s="21">
        <f t="shared" si="48"/>
        <v>4.7680806708221307E-2</v>
      </c>
      <c r="T216" s="21">
        <f t="shared" si="48"/>
        <v>4.7077718582409139E-2</v>
      </c>
      <c r="U216" s="21">
        <f t="shared" si="48"/>
        <v>4.625805651440279E-2</v>
      </c>
      <c r="V216" s="21">
        <f t="shared" si="48"/>
        <v>4.5426530044448007E-2</v>
      </c>
      <c r="W216" s="21">
        <f t="shared" si="48"/>
        <v>4.5070074890497788E-2</v>
      </c>
      <c r="X216" s="21">
        <f t="shared" si="48"/>
        <v>4.4952034097930547E-2</v>
      </c>
      <c r="Y216" s="21">
        <f t="shared" si="48"/>
        <v>5.00763555837812E-2</v>
      </c>
      <c r="Z216" s="21">
        <f t="shared" si="48"/>
        <v>5.3428626278003107E-2</v>
      </c>
      <c r="AA216" s="21">
        <f t="shared" si="48"/>
        <v>4.9288355061824829E-2</v>
      </c>
      <c r="AB216" s="21">
        <f t="shared" si="48"/>
        <v>4.6479836864011845E-2</v>
      </c>
      <c r="AC216" s="21">
        <f t="shared" si="48"/>
        <v>4.9819005905562791E-2</v>
      </c>
      <c r="AD216" s="21">
        <f t="shared" si="48"/>
        <v>5.2732322675116197E-2</v>
      </c>
      <c r="AE216" s="21">
        <f t="shared" si="48"/>
        <v>5.6101763606570279E-2</v>
      </c>
    </row>
    <row r="217" spans="1:31" x14ac:dyDescent="0.2">
      <c r="A217" s="80" t="s">
        <v>441</v>
      </c>
      <c r="B217" s="4" t="s">
        <v>395</v>
      </c>
      <c r="C217" s="21">
        <f t="shared" ref="C217:AE217" si="49">+C218+C219</f>
        <v>1.5981548240067738E-2</v>
      </c>
      <c r="D217" s="21">
        <f t="shared" si="49"/>
        <v>1.6128307256814061E-2</v>
      </c>
      <c r="E217" s="21">
        <f t="shared" si="49"/>
        <v>1.6912477932245408E-2</v>
      </c>
      <c r="F217" s="21">
        <f t="shared" si="49"/>
        <v>1.7648983610455419E-2</v>
      </c>
      <c r="G217" s="21">
        <f t="shared" si="49"/>
        <v>1.8355804154468105E-2</v>
      </c>
      <c r="H217" s="21">
        <f t="shared" si="49"/>
        <v>1.8788998873222471E-2</v>
      </c>
      <c r="I217" s="21">
        <f t="shared" si="49"/>
        <v>1.9331802133778352E-2</v>
      </c>
      <c r="J217" s="21">
        <f t="shared" si="49"/>
        <v>2.1160370811461552E-2</v>
      </c>
      <c r="K217" s="21">
        <f t="shared" si="49"/>
        <v>2.1065734294773639E-2</v>
      </c>
      <c r="L217" s="21">
        <f t="shared" si="49"/>
        <v>2.0970282334232988E-2</v>
      </c>
      <c r="M217" s="21">
        <f t="shared" si="49"/>
        <v>2.0874014929839577E-2</v>
      </c>
      <c r="N217" s="21">
        <f t="shared" si="49"/>
        <v>2.0776932081593424E-2</v>
      </c>
      <c r="O217" s="21">
        <f t="shared" si="49"/>
        <v>2.0679033789494525E-2</v>
      </c>
      <c r="P217" s="21">
        <f t="shared" si="49"/>
        <v>2.0580320053542881E-2</v>
      </c>
      <c r="Q217" s="21">
        <f t="shared" si="49"/>
        <v>2.048079087373849E-2</v>
      </c>
      <c r="R217" s="21">
        <f t="shared" si="49"/>
        <v>2.0380446250081351E-2</v>
      </c>
      <c r="S217" s="21">
        <f t="shared" si="49"/>
        <v>2.0279286182571455E-2</v>
      </c>
      <c r="T217" s="21">
        <f t="shared" si="49"/>
        <v>2.0177310671208818E-2</v>
      </c>
      <c r="U217" s="21">
        <f t="shared" si="49"/>
        <v>1.9930434475522806E-2</v>
      </c>
      <c r="V217" s="21">
        <f t="shared" si="49"/>
        <v>1.9681988462997287E-2</v>
      </c>
      <c r="W217" s="21">
        <f t="shared" si="49"/>
        <v>1.943197263363226E-2</v>
      </c>
      <c r="X217" s="21">
        <f t="shared" si="49"/>
        <v>1.9180386987427734E-2</v>
      </c>
      <c r="Y217" s="21">
        <f t="shared" si="49"/>
        <v>2.164638052127944E-2</v>
      </c>
      <c r="Z217" s="21">
        <f t="shared" si="49"/>
        <v>2.4124893093197843E-2</v>
      </c>
      <c r="AA217" s="21">
        <f t="shared" si="49"/>
        <v>2.2075387261490734E-2</v>
      </c>
      <c r="AB217" s="21">
        <f t="shared" si="49"/>
        <v>2.0014995635676651E-2</v>
      </c>
      <c r="AC217" s="21">
        <f t="shared" si="49"/>
        <v>2.1816540281846309E-2</v>
      </c>
      <c r="AD217" s="21">
        <f t="shared" si="49"/>
        <v>2.3566632497075964E-2</v>
      </c>
      <c r="AE217" s="21">
        <f t="shared" si="49"/>
        <v>2.5316724712305623E-2</v>
      </c>
    </row>
    <row r="218" spans="1:31" x14ac:dyDescent="0.2">
      <c r="A218" s="80" t="s">
        <v>442</v>
      </c>
      <c r="B218" s="4" t="s">
        <v>397</v>
      </c>
      <c r="C218" s="27">
        <v>1.5981548240067738E-2</v>
      </c>
      <c r="D218" s="27">
        <v>1.6128307256814061E-2</v>
      </c>
      <c r="E218" s="27">
        <v>1.6912477932245408E-2</v>
      </c>
      <c r="F218" s="27">
        <v>1.7648983610455419E-2</v>
      </c>
      <c r="G218" s="27">
        <v>1.8355804154468105E-2</v>
      </c>
      <c r="H218" s="27">
        <v>1.8788998873222471E-2</v>
      </c>
      <c r="I218" s="27">
        <v>1.9331802133778352E-2</v>
      </c>
      <c r="J218" s="27">
        <v>2.1160370811461552E-2</v>
      </c>
      <c r="K218" s="27">
        <v>2.1065734294773639E-2</v>
      </c>
      <c r="L218" s="27">
        <v>2.0970282334232988E-2</v>
      </c>
      <c r="M218" s="27">
        <v>2.0874014929839577E-2</v>
      </c>
      <c r="N218" s="27">
        <v>2.0776932081593424E-2</v>
      </c>
      <c r="O218" s="27">
        <v>2.0679033789494525E-2</v>
      </c>
      <c r="P218" s="27">
        <v>2.0580320053542881E-2</v>
      </c>
      <c r="Q218" s="27">
        <v>2.048079087373849E-2</v>
      </c>
      <c r="R218" s="27">
        <v>2.0380446250081351E-2</v>
      </c>
      <c r="S218" s="27">
        <v>2.0279286182571455E-2</v>
      </c>
      <c r="T218" s="27">
        <v>2.0177310671208818E-2</v>
      </c>
      <c r="U218" s="27">
        <v>1.9930434475522806E-2</v>
      </c>
      <c r="V218" s="27">
        <v>1.9681988462997287E-2</v>
      </c>
      <c r="W218" s="27">
        <v>1.943197263363226E-2</v>
      </c>
      <c r="X218" s="27">
        <v>1.9180386987427734E-2</v>
      </c>
      <c r="Y218" s="27">
        <v>2.164638052127944E-2</v>
      </c>
      <c r="Z218" s="27">
        <v>2.4124893093197843E-2</v>
      </c>
      <c r="AA218" s="27">
        <v>2.2075387261490734E-2</v>
      </c>
      <c r="AB218" s="27">
        <v>2.0014995635676651E-2</v>
      </c>
      <c r="AC218" s="27">
        <v>2.1816540281846309E-2</v>
      </c>
      <c r="AD218" s="27">
        <v>2.3566632497075964E-2</v>
      </c>
      <c r="AE218" s="27">
        <v>2.5316724712305623E-2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0">+D220+D221+D222+D223+D224</f>
        <v>0</v>
      </c>
      <c r="E219" s="21">
        <f t="shared" si="50"/>
        <v>0</v>
      </c>
      <c r="F219" s="21">
        <f t="shared" si="50"/>
        <v>0</v>
      </c>
      <c r="G219" s="21">
        <f t="shared" si="50"/>
        <v>0</v>
      </c>
      <c r="H219" s="21">
        <f t="shared" si="50"/>
        <v>0</v>
      </c>
      <c r="I219" s="21">
        <f t="shared" si="50"/>
        <v>0</v>
      </c>
      <c r="J219" s="21">
        <f t="shared" si="50"/>
        <v>0</v>
      </c>
      <c r="K219" s="21">
        <f t="shared" si="50"/>
        <v>0</v>
      </c>
      <c r="L219" s="21">
        <f t="shared" si="50"/>
        <v>0</v>
      </c>
      <c r="M219" s="21">
        <f t="shared" si="50"/>
        <v>0</v>
      </c>
      <c r="N219" s="21">
        <f t="shared" si="50"/>
        <v>0</v>
      </c>
      <c r="O219" s="21">
        <f t="shared" si="50"/>
        <v>0</v>
      </c>
      <c r="P219" s="21">
        <f t="shared" si="50"/>
        <v>0</v>
      </c>
      <c r="Q219" s="21">
        <f t="shared" si="50"/>
        <v>0</v>
      </c>
      <c r="R219" s="21">
        <f t="shared" si="50"/>
        <v>0</v>
      </c>
      <c r="S219" s="21">
        <f t="shared" si="50"/>
        <v>0</v>
      </c>
      <c r="T219" s="21">
        <f t="shared" si="50"/>
        <v>0</v>
      </c>
      <c r="U219" s="21">
        <f t="shared" si="50"/>
        <v>0</v>
      </c>
      <c r="V219" s="21">
        <f t="shared" si="50"/>
        <v>0</v>
      </c>
      <c r="W219" s="21">
        <f t="shared" si="50"/>
        <v>0</v>
      </c>
      <c r="X219" s="21">
        <f t="shared" si="50"/>
        <v>0</v>
      </c>
      <c r="Y219" s="21">
        <f t="shared" si="50"/>
        <v>0</v>
      </c>
      <c r="Z219" s="21">
        <f t="shared" si="50"/>
        <v>0</v>
      </c>
      <c r="AA219" s="21">
        <f t="shared" si="50"/>
        <v>0</v>
      </c>
      <c r="AB219" s="21">
        <f t="shared" si="50"/>
        <v>0</v>
      </c>
      <c r="AC219" s="21">
        <f t="shared" si="50"/>
        <v>0</v>
      </c>
      <c r="AD219" s="21">
        <f t="shared" si="50"/>
        <v>0</v>
      </c>
      <c r="AE219" s="21">
        <f t="shared" si="50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51">+C227+C228+C229</f>
        <v>2.1025849704178175E-3</v>
      </c>
      <c r="D226" s="21">
        <f t="shared" si="51"/>
        <v>2.12706220774378E-3</v>
      </c>
      <c r="E226" s="21">
        <f t="shared" si="51"/>
        <v>1.8325402395712588E-3</v>
      </c>
      <c r="F226" s="21">
        <f t="shared" si="51"/>
        <v>1.7258868525086182E-3</v>
      </c>
      <c r="G226" s="21">
        <f t="shared" si="51"/>
        <v>1.7624235384397641E-3</v>
      </c>
      <c r="H226" s="21">
        <f t="shared" si="51"/>
        <v>1.3667222352341506E-3</v>
      </c>
      <c r="I226" s="21">
        <f t="shared" si="51"/>
        <v>1.3241631660414091E-3</v>
      </c>
      <c r="J226" s="21">
        <f t="shared" si="51"/>
        <v>1.3082776336451058E-3</v>
      </c>
      <c r="K226" s="21">
        <f t="shared" si="51"/>
        <v>1.214627647165585E-3</v>
      </c>
      <c r="L226" s="21">
        <f t="shared" si="51"/>
        <v>1.1159488176413479E-3</v>
      </c>
      <c r="M226" s="21">
        <f t="shared" si="51"/>
        <v>1.0331534265171976E-3</v>
      </c>
      <c r="N226" s="21">
        <f t="shared" si="51"/>
        <v>2.3420599065906598E-3</v>
      </c>
      <c r="O226" s="21">
        <f t="shared" si="51"/>
        <v>2.3337321555675456E-3</v>
      </c>
      <c r="P226" s="21">
        <f t="shared" si="51"/>
        <v>2.0865436912718806E-3</v>
      </c>
      <c r="Q226" s="21">
        <f t="shared" si="51"/>
        <v>2.7205440016943479E-3</v>
      </c>
      <c r="R226" s="21">
        <f t="shared" si="51"/>
        <v>3.4949162843627402E-3</v>
      </c>
      <c r="S226" s="21">
        <f t="shared" si="51"/>
        <v>4.1453943736049215E-3</v>
      </c>
      <c r="T226" s="21">
        <f t="shared" si="51"/>
        <v>4.1710928148542973E-3</v>
      </c>
      <c r="U226" s="21">
        <f t="shared" si="51"/>
        <v>4.05665624422657E-3</v>
      </c>
      <c r="V226" s="21">
        <f t="shared" si="51"/>
        <v>3.9380545434566276E-3</v>
      </c>
      <c r="W226" s="21">
        <f t="shared" si="51"/>
        <v>4.1469102947739363E-3</v>
      </c>
      <c r="X226" s="21">
        <f t="shared" si="51"/>
        <v>4.2870785129772724E-3</v>
      </c>
      <c r="Y226" s="21">
        <f t="shared" si="51"/>
        <v>4.7226511877751327E-3</v>
      </c>
      <c r="Z226" s="21">
        <f t="shared" si="51"/>
        <v>4.2470292137951962E-3</v>
      </c>
      <c r="AA226" s="21">
        <f t="shared" si="51"/>
        <v>4.0301806168275313E-3</v>
      </c>
      <c r="AB226" s="21">
        <f t="shared" si="51"/>
        <v>4.2784928537970956E-3</v>
      </c>
      <c r="AC226" s="21">
        <f t="shared" si="51"/>
        <v>4.3302983339077615E-3</v>
      </c>
      <c r="AD226" s="21">
        <f t="shared" si="51"/>
        <v>4.1862143381832017E-3</v>
      </c>
      <c r="AE226" s="21">
        <f t="shared" si="51"/>
        <v>4.2597458963768778E-3</v>
      </c>
    </row>
    <row r="227" spans="1:31" x14ac:dyDescent="0.2">
      <c r="A227" s="80" t="s">
        <v>451</v>
      </c>
      <c r="B227" s="4" t="s">
        <v>415</v>
      </c>
      <c r="C227" s="27">
        <v>2.8044048024940596E-4</v>
      </c>
      <c r="D227" s="27">
        <v>2.8370522735235302E-4</v>
      </c>
      <c r="E227" s="27">
        <v>2.4442220984752943E-4</v>
      </c>
      <c r="F227" s="27">
        <v>2.3019689790585362E-4</v>
      </c>
      <c r="G227" s="27">
        <v>2.3507012105422232E-4</v>
      </c>
      <c r="H227" s="27">
        <v>1.8229191467132103E-4</v>
      </c>
      <c r="I227" s="27">
        <v>1.7661543264024839E-4</v>
      </c>
      <c r="J227" s="27">
        <v>1.7449663772973805E-4</v>
      </c>
      <c r="K227" s="27">
        <v>1.6200570511432595E-4</v>
      </c>
      <c r="L227" s="27">
        <v>1.4884403092204485E-4</v>
      </c>
      <c r="M227" s="27">
        <v>1.3780087234535244E-4</v>
      </c>
      <c r="N227" s="27">
        <v>3.1238138492288613E-4</v>
      </c>
      <c r="O227" s="27">
        <v>3.1127063861337772E-4</v>
      </c>
      <c r="P227" s="27">
        <v>2.7830091200802958E-4</v>
      </c>
      <c r="Q227" s="27">
        <v>3.6286317894833667E-4</v>
      </c>
      <c r="R227" s="27">
        <v>4.6614810578779681E-4</v>
      </c>
      <c r="S227" s="27">
        <v>5.5290816081784077E-4</v>
      </c>
      <c r="T227" s="27">
        <v>5.5633579076242465E-4</v>
      </c>
      <c r="U227" s="27">
        <v>5.4107236632229007E-4</v>
      </c>
      <c r="V227" s="27">
        <v>5.2525340138613846E-4</v>
      </c>
      <c r="W227" s="27">
        <v>5.5311035272287196E-4</v>
      </c>
      <c r="X227" s="27">
        <v>5.7180583613101023E-4</v>
      </c>
      <c r="Y227" s="27">
        <v>6.29902042383049E-4</v>
      </c>
      <c r="Z227" s="27">
        <v>5.6646410447483767E-4</v>
      </c>
      <c r="AA227" s="27">
        <v>5.3754107614036929E-4</v>
      </c>
      <c r="AB227" s="27">
        <v>5.7066069031401717E-4</v>
      </c>
      <c r="AC227" s="27">
        <v>5.7757044850509712E-4</v>
      </c>
      <c r="AD227" s="27">
        <v>5.5835268298039665E-4</v>
      </c>
      <c r="AE227" s="27">
        <v>5.6816024166813132E-4</v>
      </c>
    </row>
    <row r="228" spans="1:31" x14ac:dyDescent="0.2">
      <c r="A228" s="80" t="s">
        <v>452</v>
      </c>
      <c r="B228" s="4" t="s">
        <v>417</v>
      </c>
      <c r="C228" s="27">
        <v>6.2716926783529226E-6</v>
      </c>
      <c r="D228" s="27">
        <v>6.3447045719426691E-6</v>
      </c>
      <c r="E228" s="27">
        <v>5.4661901254921955E-6</v>
      </c>
      <c r="F228" s="27">
        <v>5.1480592170279433E-6</v>
      </c>
      <c r="G228" s="27">
        <v>5.2570426202528375E-6</v>
      </c>
      <c r="H228" s="27">
        <v>4.0767255338826266E-6</v>
      </c>
      <c r="I228" s="27">
        <v>3.9497782730541654E-6</v>
      </c>
      <c r="J228" s="27">
        <v>3.9023941346610163E-6</v>
      </c>
      <c r="K228" s="27">
        <v>3.6230504016870543E-6</v>
      </c>
      <c r="L228" s="27">
        <v>3.3287063911747886E-6</v>
      </c>
      <c r="M228" s="27">
        <v>3.0817402729819463E-6</v>
      </c>
      <c r="N228" s="27">
        <v>6.9860101613442482E-6</v>
      </c>
      <c r="O228" s="27">
        <v>6.9611697406936483E-6</v>
      </c>
      <c r="P228" s="27">
        <v>6.2238439709824918E-6</v>
      </c>
      <c r="Q228" s="27">
        <v>8.1149709222799329E-6</v>
      </c>
      <c r="R228" s="27">
        <v>1.0424806217338524E-5</v>
      </c>
      <c r="S228" s="27">
        <v>1.2365083888456141E-5</v>
      </c>
      <c r="T228" s="27">
        <v>1.2441738448484107E-5</v>
      </c>
      <c r="U228" s="27">
        <v>1.2100391481660163E-5</v>
      </c>
      <c r="V228" s="27">
        <v>1.1746620562137591E-5</v>
      </c>
      <c r="W228" s="27">
        <v>1.2369605651823821E-5</v>
      </c>
      <c r="X228" s="27">
        <v>1.2787706228120126E-5</v>
      </c>
      <c r="Y228" s="27">
        <v>1.4086953580239023E-5</v>
      </c>
      <c r="Z228" s="27">
        <v>1.266824523130558E-5</v>
      </c>
      <c r="AA228" s="27">
        <v>1.2021418692997855E-5</v>
      </c>
      <c r="AB228" s="27">
        <v>1.2762096506479031E-5</v>
      </c>
      <c r="AC228" s="27">
        <v>1.2916624411357975E-5</v>
      </c>
      <c r="AD228" s="27">
        <v>1.2486843663484568E-5</v>
      </c>
      <c r="AE228" s="27">
        <v>1.2706177170400827E-5</v>
      </c>
    </row>
    <row r="229" spans="1:31" x14ac:dyDescent="0.2">
      <c r="A229" s="80" t="s">
        <v>453</v>
      </c>
      <c r="B229" s="4" t="s">
        <v>419</v>
      </c>
      <c r="C229" s="27">
        <v>1.8158727974900586E-3</v>
      </c>
      <c r="D229" s="27">
        <v>1.8370122758194843E-3</v>
      </c>
      <c r="E229" s="27">
        <v>1.5826518395982371E-3</v>
      </c>
      <c r="F229" s="27">
        <v>1.4905418953857366E-3</v>
      </c>
      <c r="G229" s="27">
        <v>1.5220963747652888E-3</v>
      </c>
      <c r="H229" s="27">
        <v>1.180353595028947E-3</v>
      </c>
      <c r="I229" s="27">
        <v>1.1435979551281065E-3</v>
      </c>
      <c r="J229" s="27">
        <v>1.1298786017807068E-3</v>
      </c>
      <c r="K229" s="27">
        <v>1.0489988916495721E-3</v>
      </c>
      <c r="L229" s="27">
        <v>9.6377608032812833E-4</v>
      </c>
      <c r="M229" s="27">
        <v>8.9227081389886326E-4</v>
      </c>
      <c r="N229" s="27">
        <v>2.0226925115064292E-3</v>
      </c>
      <c r="O229" s="27">
        <v>2.0155003472134745E-3</v>
      </c>
      <c r="P229" s="27">
        <v>1.8020189352928686E-3</v>
      </c>
      <c r="Q229" s="27">
        <v>2.3495658518237314E-3</v>
      </c>
      <c r="R229" s="27">
        <v>3.018343372357605E-3</v>
      </c>
      <c r="S229" s="27">
        <v>3.5801211288986248E-3</v>
      </c>
      <c r="T229" s="27">
        <v>3.6023152856433887E-3</v>
      </c>
      <c r="U229" s="27">
        <v>3.50348348642262E-3</v>
      </c>
      <c r="V229" s="27">
        <v>3.4010545215083518E-3</v>
      </c>
      <c r="W229" s="27">
        <v>3.5814303363992405E-3</v>
      </c>
      <c r="X229" s="27">
        <v>3.7024849706181421E-3</v>
      </c>
      <c r="Y229" s="27">
        <v>4.0786621918118444E-3</v>
      </c>
      <c r="Z229" s="27">
        <v>3.6678968640890533E-3</v>
      </c>
      <c r="AA229" s="27">
        <v>3.4806181219941643E-3</v>
      </c>
      <c r="AB229" s="27">
        <v>3.6950700669765996E-3</v>
      </c>
      <c r="AC229" s="27">
        <v>3.7398112609913063E-3</v>
      </c>
      <c r="AD229" s="27">
        <v>3.6153748115393207E-3</v>
      </c>
      <c r="AE229" s="27">
        <v>3.6788794775383456E-3</v>
      </c>
    </row>
    <row r="230" spans="1:31" x14ac:dyDescent="0.2">
      <c r="A230" s="80" t="s">
        <v>454</v>
      </c>
      <c r="B230" s="4" t="s">
        <v>421</v>
      </c>
      <c r="C230" s="21">
        <f t="shared" ref="C230:AE230" si="52">+C231+C232+C233+C234+C235+C236+C237</f>
        <v>7.5401324368537471E-4</v>
      </c>
      <c r="D230" s="21">
        <f t="shared" si="52"/>
        <v>7.6347019099052519E-4</v>
      </c>
      <c r="E230" s="21">
        <f t="shared" si="52"/>
        <v>7.7292713829567588E-4</v>
      </c>
      <c r="F230" s="21">
        <f t="shared" si="52"/>
        <v>7.8238408560082635E-4</v>
      </c>
      <c r="G230" s="21">
        <f t="shared" si="52"/>
        <v>7.9184103290597671E-4</v>
      </c>
      <c r="H230" s="21">
        <f t="shared" si="52"/>
        <v>8.012979802111273E-4</v>
      </c>
      <c r="I230" s="21">
        <f t="shared" si="52"/>
        <v>8.1075492751627788E-4</v>
      </c>
      <c r="J230" s="21">
        <f t="shared" si="52"/>
        <v>8.2021187482142846E-4</v>
      </c>
      <c r="K230" s="21">
        <f t="shared" si="52"/>
        <v>8.0953894371428559E-4</v>
      </c>
      <c r="L230" s="21">
        <f t="shared" si="52"/>
        <v>7.9886601260714272E-4</v>
      </c>
      <c r="M230" s="21">
        <f t="shared" si="52"/>
        <v>7.8819308149999986E-4</v>
      </c>
      <c r="N230" s="21">
        <f t="shared" si="52"/>
        <v>7.7752015039285699E-4</v>
      </c>
      <c r="O230" s="21">
        <f t="shared" si="52"/>
        <v>7.6684721928571412E-4</v>
      </c>
      <c r="P230" s="21">
        <f t="shared" si="52"/>
        <v>7.5617428817857126E-4</v>
      </c>
      <c r="Q230" s="21">
        <f t="shared" si="52"/>
        <v>7.455013570714285E-4</v>
      </c>
      <c r="R230" s="21">
        <f t="shared" si="52"/>
        <v>7.3482842596428552E-4</v>
      </c>
      <c r="S230" s="21">
        <f t="shared" si="52"/>
        <v>7.2415549485714266E-4</v>
      </c>
      <c r="T230" s="21">
        <f t="shared" si="52"/>
        <v>7.1348256374999979E-4</v>
      </c>
      <c r="U230" s="21">
        <f t="shared" si="52"/>
        <v>6.8401833357767427E-4</v>
      </c>
      <c r="V230" s="21">
        <f t="shared" si="52"/>
        <v>6.5455410340534885E-4</v>
      </c>
      <c r="W230" s="21">
        <f t="shared" si="52"/>
        <v>6.2508987323302322E-4</v>
      </c>
      <c r="X230" s="21">
        <f t="shared" si="52"/>
        <v>6.2678625650100972E-4</v>
      </c>
      <c r="Y230" s="21">
        <f t="shared" si="52"/>
        <v>6.2603382843860321E-4</v>
      </c>
      <c r="Z230" s="21">
        <f t="shared" si="52"/>
        <v>6.5818302746901091E-4</v>
      </c>
      <c r="AA230" s="21">
        <f t="shared" si="52"/>
        <v>6.3484407702395814E-4</v>
      </c>
      <c r="AB230" s="21">
        <f t="shared" si="52"/>
        <v>6.8287634842641794E-4</v>
      </c>
      <c r="AC230" s="21">
        <f t="shared" si="52"/>
        <v>7.3090861982887773E-4</v>
      </c>
      <c r="AD230" s="21">
        <f t="shared" si="52"/>
        <v>7.7894089123133742E-4</v>
      </c>
      <c r="AE230" s="21">
        <f t="shared" si="52"/>
        <v>8.2697316263379722E-4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7.5401324368537471E-4</v>
      </c>
      <c r="D235" s="27">
        <v>7.6347019099052519E-4</v>
      </c>
      <c r="E235" s="27">
        <v>7.7292713829567588E-4</v>
      </c>
      <c r="F235" s="27">
        <v>7.8238408560082635E-4</v>
      </c>
      <c r="G235" s="27">
        <v>7.9184103290597671E-4</v>
      </c>
      <c r="H235" s="27">
        <v>8.012979802111273E-4</v>
      </c>
      <c r="I235" s="27">
        <v>8.1075492751627788E-4</v>
      </c>
      <c r="J235" s="27">
        <v>8.2021187482142846E-4</v>
      </c>
      <c r="K235" s="27">
        <v>8.0953894371428559E-4</v>
      </c>
      <c r="L235" s="27">
        <v>7.9886601260714272E-4</v>
      </c>
      <c r="M235" s="27">
        <v>7.8819308149999986E-4</v>
      </c>
      <c r="N235" s="27">
        <v>7.7752015039285699E-4</v>
      </c>
      <c r="O235" s="27">
        <v>7.6684721928571412E-4</v>
      </c>
      <c r="P235" s="27">
        <v>7.5617428817857126E-4</v>
      </c>
      <c r="Q235" s="27">
        <v>7.455013570714285E-4</v>
      </c>
      <c r="R235" s="27">
        <v>7.3482842596428552E-4</v>
      </c>
      <c r="S235" s="27">
        <v>7.2415549485714266E-4</v>
      </c>
      <c r="T235" s="27">
        <v>7.1348256374999979E-4</v>
      </c>
      <c r="U235" s="27">
        <v>6.8401833357767427E-4</v>
      </c>
      <c r="V235" s="27">
        <v>6.5455410340534885E-4</v>
      </c>
      <c r="W235" s="27">
        <v>6.2508987323302322E-4</v>
      </c>
      <c r="X235" s="27">
        <v>6.2678625650100972E-4</v>
      </c>
      <c r="Y235" s="27">
        <v>6.2603382843860321E-4</v>
      </c>
      <c r="Z235" s="27">
        <v>6.5818302746901091E-4</v>
      </c>
      <c r="AA235" s="27">
        <v>6.3484407702395814E-4</v>
      </c>
      <c r="AB235" s="27">
        <v>6.8287634842641794E-4</v>
      </c>
      <c r="AC235" s="27">
        <v>7.3090861982887773E-4</v>
      </c>
      <c r="AD235" s="27">
        <v>7.7894089123133742E-4</v>
      </c>
      <c r="AE235" s="27">
        <v>8.2697316263379722E-4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3">+C238+C239</f>
        <v>0</v>
      </c>
      <c r="D237" s="21">
        <f t="shared" si="53"/>
        <v>0</v>
      </c>
      <c r="E237" s="21">
        <f t="shared" si="53"/>
        <v>0</v>
      </c>
      <c r="F237" s="21">
        <f t="shared" si="53"/>
        <v>0</v>
      </c>
      <c r="G237" s="21">
        <f t="shared" si="53"/>
        <v>0</v>
      </c>
      <c r="H237" s="21">
        <f t="shared" si="53"/>
        <v>0</v>
      </c>
      <c r="I237" s="21">
        <f t="shared" si="53"/>
        <v>0</v>
      </c>
      <c r="J237" s="21">
        <f t="shared" si="53"/>
        <v>0</v>
      </c>
      <c r="K237" s="21">
        <f t="shared" si="53"/>
        <v>0</v>
      </c>
      <c r="L237" s="21">
        <f t="shared" si="53"/>
        <v>0</v>
      </c>
      <c r="M237" s="21">
        <f t="shared" si="53"/>
        <v>0</v>
      </c>
      <c r="N237" s="21">
        <f t="shared" si="53"/>
        <v>0</v>
      </c>
      <c r="O237" s="21">
        <f t="shared" si="53"/>
        <v>0</v>
      </c>
      <c r="P237" s="21">
        <f t="shared" si="53"/>
        <v>0</v>
      </c>
      <c r="Q237" s="21">
        <f t="shared" si="53"/>
        <v>0</v>
      </c>
      <c r="R237" s="21">
        <f t="shared" si="53"/>
        <v>0</v>
      </c>
      <c r="S237" s="21">
        <f t="shared" si="53"/>
        <v>0</v>
      </c>
      <c r="T237" s="21">
        <f t="shared" si="53"/>
        <v>0</v>
      </c>
      <c r="U237" s="21">
        <f t="shared" si="53"/>
        <v>0</v>
      </c>
      <c r="V237" s="21">
        <f t="shared" si="53"/>
        <v>0</v>
      </c>
      <c r="W237" s="21">
        <f t="shared" si="53"/>
        <v>0</v>
      </c>
      <c r="X237" s="21">
        <f t="shared" si="53"/>
        <v>0</v>
      </c>
      <c r="Y237" s="21">
        <f t="shared" si="53"/>
        <v>0</v>
      </c>
      <c r="Z237" s="21">
        <f t="shared" si="53"/>
        <v>0</v>
      </c>
      <c r="AA237" s="21">
        <f t="shared" si="53"/>
        <v>0</v>
      </c>
      <c r="AB237" s="21">
        <f t="shared" si="53"/>
        <v>0</v>
      </c>
      <c r="AC237" s="21">
        <f t="shared" si="53"/>
        <v>0</v>
      </c>
      <c r="AD237" s="21">
        <f t="shared" si="53"/>
        <v>0</v>
      </c>
      <c r="AE237" s="21">
        <f t="shared" si="53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1.5091028338868209E-2</v>
      </c>
      <c r="D240" s="21">
        <f t="shared" ref="D240:AE240" si="54">+D241+D242+D243+D244</f>
        <v>1.531545940664117E-2</v>
      </c>
      <c r="E240" s="21">
        <f t="shared" si="54"/>
        <v>1.601897200805982E-2</v>
      </c>
      <c r="F240" s="21">
        <f t="shared" si="54"/>
        <v>1.6509001660112217E-2</v>
      </c>
      <c r="G240" s="21">
        <f t="shared" si="54"/>
        <v>1.7085966352793313E-2</v>
      </c>
      <c r="H240" s="21">
        <f t="shared" si="54"/>
        <v>1.817968331452785E-2</v>
      </c>
      <c r="I240" s="21">
        <f t="shared" si="54"/>
        <v>1.8842640405000433E-2</v>
      </c>
      <c r="J240" s="21">
        <f t="shared" si="54"/>
        <v>2.0531886093867122E-2</v>
      </c>
      <c r="K240" s="21">
        <f t="shared" si="54"/>
        <v>2.0614255081076921E-2</v>
      </c>
      <c r="L240" s="21">
        <f t="shared" si="54"/>
        <v>2.0850960949545E-2</v>
      </c>
      <c r="M240" s="21">
        <f t="shared" si="54"/>
        <v>2.0520062002747728E-2</v>
      </c>
      <c r="N240" s="21">
        <f t="shared" si="54"/>
        <v>2.4220434623062642E-2</v>
      </c>
      <c r="O240" s="21">
        <f t="shared" si="54"/>
        <v>2.408586533610484E-2</v>
      </c>
      <c r="P240" s="21">
        <f t="shared" si="54"/>
        <v>2.3281024500668664E-2</v>
      </c>
      <c r="Q240" s="21">
        <f t="shared" si="54"/>
        <v>2.2775339081491746E-2</v>
      </c>
      <c r="R240" s="21">
        <f t="shared" si="54"/>
        <v>2.2583247934782835E-2</v>
      </c>
      <c r="S240" s="21">
        <f t="shared" si="54"/>
        <v>2.2531970657187792E-2</v>
      </c>
      <c r="T240" s="21">
        <f t="shared" si="54"/>
        <v>2.2015832532596022E-2</v>
      </c>
      <c r="U240" s="21">
        <f t="shared" si="54"/>
        <v>2.1586947461075742E-2</v>
      </c>
      <c r="V240" s="21">
        <f t="shared" si="54"/>
        <v>2.1151932934588741E-2</v>
      </c>
      <c r="W240" s="21">
        <f t="shared" si="54"/>
        <v>2.0866102088858571E-2</v>
      </c>
      <c r="X240" s="21">
        <f t="shared" si="54"/>
        <v>2.0857782341024533E-2</v>
      </c>
      <c r="Y240" s="21">
        <f t="shared" si="54"/>
        <v>2.3081290046288023E-2</v>
      </c>
      <c r="Z240" s="21">
        <f t="shared" si="54"/>
        <v>2.4398520943541058E-2</v>
      </c>
      <c r="AA240" s="21">
        <f t="shared" si="54"/>
        <v>2.2547943106482601E-2</v>
      </c>
      <c r="AB240" s="21">
        <f t="shared" si="54"/>
        <v>2.1503472026111678E-2</v>
      </c>
      <c r="AC240" s="21">
        <f t="shared" si="54"/>
        <v>2.2941258669979845E-2</v>
      </c>
      <c r="AD240" s="21">
        <f t="shared" si="54"/>
        <v>2.4200534948625695E-2</v>
      </c>
      <c r="AE240" s="21">
        <f t="shared" si="54"/>
        <v>2.5698319835253985E-2</v>
      </c>
    </row>
    <row r="241" spans="1:31" x14ac:dyDescent="0.2">
      <c r="A241" s="80" t="s">
        <v>466</v>
      </c>
      <c r="B241" s="4" t="s">
        <v>395</v>
      </c>
      <c r="C241" s="27">
        <v>1.1187083768047414E-2</v>
      </c>
      <c r="D241" s="27">
        <v>1.128981507976984E-2</v>
      </c>
      <c r="E241" s="27">
        <v>1.1838734552571787E-2</v>
      </c>
      <c r="F241" s="27">
        <v>1.2354288527318793E-2</v>
      </c>
      <c r="G241" s="27">
        <v>1.2849062908127673E-2</v>
      </c>
      <c r="H241" s="27">
        <v>1.3152299211255727E-2</v>
      </c>
      <c r="I241" s="27">
        <v>1.3532261493644844E-2</v>
      </c>
      <c r="J241" s="27">
        <v>1.4812259568023085E-2</v>
      </c>
      <c r="K241" s="27">
        <v>1.4746014006341545E-2</v>
      </c>
      <c r="L241" s="27">
        <v>1.4679197633963088E-2</v>
      </c>
      <c r="M241" s="27">
        <v>1.4611810450887705E-2</v>
      </c>
      <c r="N241" s="27">
        <v>1.4543852457115399E-2</v>
      </c>
      <c r="O241" s="27">
        <v>1.447532365264617E-2</v>
      </c>
      <c r="P241" s="27">
        <v>1.4406224037480016E-2</v>
      </c>
      <c r="Q241" s="27">
        <v>1.4336553611616943E-2</v>
      </c>
      <c r="R241" s="27">
        <v>1.4266312375056944E-2</v>
      </c>
      <c r="S241" s="27">
        <v>1.419550032780002E-2</v>
      </c>
      <c r="T241" s="27">
        <v>1.4124117469846174E-2</v>
      </c>
      <c r="U241" s="27">
        <v>1.3951304132865962E-2</v>
      </c>
      <c r="V241" s="27">
        <v>1.37773919240981E-2</v>
      </c>
      <c r="W241" s="27">
        <v>1.3602380843542582E-2</v>
      </c>
      <c r="X241" s="27">
        <v>1.3426270891199412E-2</v>
      </c>
      <c r="Y241" s="27">
        <v>1.5152466364895608E-2</v>
      </c>
      <c r="Z241" s="27">
        <v>1.6887425165238491E-2</v>
      </c>
      <c r="AA241" s="27">
        <v>1.5452771083043514E-2</v>
      </c>
      <c r="AB241" s="27">
        <v>1.4010496944973657E-2</v>
      </c>
      <c r="AC241" s="27">
        <v>1.5271578197292416E-2</v>
      </c>
      <c r="AD241" s="27">
        <v>1.6496642747953174E-2</v>
      </c>
      <c r="AE241" s="27">
        <v>1.7721707298613928E-2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8.8789159607929533E-4</v>
      </c>
      <c r="D243" s="27">
        <v>9.7176356290922992E-4</v>
      </c>
      <c r="E243" s="27">
        <v>1.0885289023053275E-3</v>
      </c>
      <c r="F243" s="27">
        <v>1.0251767903901193E-3</v>
      </c>
      <c r="G243" s="27">
        <v>1.0695393130417306E-3</v>
      </c>
      <c r="H243" s="27">
        <v>1.8221921824276117E-3</v>
      </c>
      <c r="I243" s="27">
        <v>2.0673592012904786E-3</v>
      </c>
      <c r="J243" s="27">
        <v>2.4387790265583222E-3</v>
      </c>
      <c r="K243" s="27">
        <v>2.6300852998782341E-3</v>
      </c>
      <c r="L243" s="27">
        <v>2.9762992651533402E-3</v>
      </c>
      <c r="M243" s="27">
        <v>2.7554792258600237E-3</v>
      </c>
      <c r="N243" s="27">
        <v>6.5665015643758141E-3</v>
      </c>
      <c r="O243" s="27">
        <v>6.5431528063158145E-3</v>
      </c>
      <c r="P243" s="27">
        <v>5.8501033104743612E-3</v>
      </c>
      <c r="Q243" s="27">
        <v>5.4567800415890886E-3</v>
      </c>
      <c r="R243" s="27">
        <v>5.3776218558687491E-3</v>
      </c>
      <c r="S243" s="27">
        <v>5.4398483499592002E-3</v>
      </c>
      <c r="T243" s="27">
        <v>5.0377848077498488E-3</v>
      </c>
      <c r="U243" s="27">
        <v>4.8995699938990823E-3</v>
      </c>
      <c r="V243" s="27">
        <v>4.7563245968692434E-3</v>
      </c>
      <c r="W243" s="27">
        <v>4.7633617523838963E-3</v>
      </c>
      <c r="X243" s="27">
        <v>4.9243664238210827E-3</v>
      </c>
      <c r="Y243" s="27">
        <v>5.4246883676380003E-3</v>
      </c>
      <c r="Z243" s="27">
        <v>4.8783636684265217E-3</v>
      </c>
      <c r="AA243" s="27">
        <v>4.5557957153432556E-3</v>
      </c>
      <c r="AB243" s="27">
        <v>4.7614696874323506E-3</v>
      </c>
      <c r="AC243" s="27">
        <v>4.7460459933719177E-3</v>
      </c>
      <c r="AD243" s="27">
        <v>4.5881286357471697E-3</v>
      </c>
      <c r="AE243" s="27">
        <v>4.6687198861048692E-3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3.0160529747414993E-3</v>
      </c>
      <c r="D244" s="21">
        <f t="shared" ref="D244:AE244" si="55">+D245+D246+D247+D248+D249+D250+D251</f>
        <v>3.0538807639621007E-3</v>
      </c>
      <c r="E244" s="21">
        <f t="shared" si="55"/>
        <v>3.0917085531827039E-3</v>
      </c>
      <c r="F244" s="21">
        <f t="shared" si="55"/>
        <v>3.1295363424033054E-3</v>
      </c>
      <c r="G244" s="21">
        <f t="shared" si="55"/>
        <v>3.1673641316239073E-3</v>
      </c>
      <c r="H244" s="21">
        <f t="shared" si="55"/>
        <v>3.2051919208445096E-3</v>
      </c>
      <c r="I244" s="21">
        <f t="shared" si="55"/>
        <v>3.2430197100651119E-3</v>
      </c>
      <c r="J244" s="21">
        <f t="shared" si="55"/>
        <v>3.2808474992857147E-3</v>
      </c>
      <c r="K244" s="21">
        <f t="shared" si="55"/>
        <v>3.2381557748571424E-3</v>
      </c>
      <c r="L244" s="21">
        <f t="shared" si="55"/>
        <v>3.1954640504285713E-3</v>
      </c>
      <c r="M244" s="21">
        <f t="shared" si="55"/>
        <v>3.1527723259999994E-3</v>
      </c>
      <c r="N244" s="21">
        <f t="shared" si="55"/>
        <v>3.1100806015714284E-3</v>
      </c>
      <c r="O244" s="21">
        <f t="shared" si="55"/>
        <v>3.0673888771428565E-3</v>
      </c>
      <c r="P244" s="21">
        <f t="shared" si="55"/>
        <v>3.024697152714285E-3</v>
      </c>
      <c r="Q244" s="21">
        <f t="shared" si="55"/>
        <v>2.982005428285714E-3</v>
      </c>
      <c r="R244" s="21">
        <f t="shared" si="55"/>
        <v>2.9393137038571421E-3</v>
      </c>
      <c r="S244" s="21">
        <f t="shared" si="55"/>
        <v>2.8966219794285706E-3</v>
      </c>
      <c r="T244" s="21">
        <f t="shared" si="55"/>
        <v>2.8539302549999996E-3</v>
      </c>
      <c r="U244" s="21">
        <f t="shared" si="55"/>
        <v>2.7360733343106975E-3</v>
      </c>
      <c r="V244" s="21">
        <f t="shared" si="55"/>
        <v>2.6182164136213958E-3</v>
      </c>
      <c r="W244" s="21">
        <f t="shared" si="55"/>
        <v>2.5003594929320933E-3</v>
      </c>
      <c r="X244" s="21">
        <f t="shared" si="55"/>
        <v>2.5071450260040389E-3</v>
      </c>
      <c r="Y244" s="21">
        <f t="shared" si="55"/>
        <v>2.5041353137544133E-3</v>
      </c>
      <c r="Z244" s="21">
        <f t="shared" si="55"/>
        <v>2.6327321098760441E-3</v>
      </c>
      <c r="AA244" s="21">
        <f t="shared" si="55"/>
        <v>2.539376308095833E-3</v>
      </c>
      <c r="AB244" s="21">
        <f t="shared" si="55"/>
        <v>2.7315053937056718E-3</v>
      </c>
      <c r="AC244" s="21">
        <f t="shared" si="55"/>
        <v>2.9236344793155109E-3</v>
      </c>
      <c r="AD244" s="21">
        <f t="shared" si="55"/>
        <v>3.1157635649253501E-3</v>
      </c>
      <c r="AE244" s="21">
        <f t="shared" si="55"/>
        <v>3.3078926505351889E-3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3.0160529747414993E-3</v>
      </c>
      <c r="D249" s="27">
        <v>3.0538807639621007E-3</v>
      </c>
      <c r="E249" s="27">
        <v>3.0917085531827039E-3</v>
      </c>
      <c r="F249" s="27">
        <v>3.1295363424033054E-3</v>
      </c>
      <c r="G249" s="27">
        <v>3.1673641316239073E-3</v>
      </c>
      <c r="H249" s="27">
        <v>3.2051919208445096E-3</v>
      </c>
      <c r="I249" s="27">
        <v>3.2430197100651119E-3</v>
      </c>
      <c r="J249" s="27">
        <v>3.2808474992857147E-3</v>
      </c>
      <c r="K249" s="27">
        <v>3.2381557748571424E-3</v>
      </c>
      <c r="L249" s="27">
        <v>3.1954640504285713E-3</v>
      </c>
      <c r="M249" s="27">
        <v>3.1527723259999994E-3</v>
      </c>
      <c r="N249" s="27">
        <v>3.1100806015714284E-3</v>
      </c>
      <c r="O249" s="27">
        <v>3.0673888771428565E-3</v>
      </c>
      <c r="P249" s="27">
        <v>3.024697152714285E-3</v>
      </c>
      <c r="Q249" s="27">
        <v>2.982005428285714E-3</v>
      </c>
      <c r="R249" s="27">
        <v>2.9393137038571421E-3</v>
      </c>
      <c r="S249" s="27">
        <v>2.8966219794285706E-3</v>
      </c>
      <c r="T249" s="27">
        <v>2.8539302549999996E-3</v>
      </c>
      <c r="U249" s="27">
        <v>2.7360733343106975E-3</v>
      </c>
      <c r="V249" s="27">
        <v>2.6182164136213958E-3</v>
      </c>
      <c r="W249" s="27">
        <v>2.5003594929320933E-3</v>
      </c>
      <c r="X249" s="27">
        <v>2.5071450260040389E-3</v>
      </c>
      <c r="Y249" s="27">
        <v>2.5041353137544133E-3</v>
      </c>
      <c r="Z249" s="27">
        <v>2.6327321098760441E-3</v>
      </c>
      <c r="AA249" s="27">
        <v>2.539376308095833E-3</v>
      </c>
      <c r="AB249" s="27">
        <v>2.7315053937056718E-3</v>
      </c>
      <c r="AC249" s="27">
        <v>2.9236344793155109E-3</v>
      </c>
      <c r="AD249" s="27">
        <v>3.1157635649253501E-3</v>
      </c>
      <c r="AE249" s="27">
        <v>3.3078926505351889E-3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6">+C253+C254++C255+C256</f>
        <v>0</v>
      </c>
      <c r="D252" s="21">
        <f t="shared" si="56"/>
        <v>0</v>
      </c>
      <c r="E252" s="21">
        <f t="shared" si="56"/>
        <v>0</v>
      </c>
      <c r="F252" s="21">
        <f t="shared" si="56"/>
        <v>0</v>
      </c>
      <c r="G252" s="21">
        <f t="shared" si="56"/>
        <v>0</v>
      </c>
      <c r="H252" s="21">
        <f t="shared" si="56"/>
        <v>0</v>
      </c>
      <c r="I252" s="21">
        <f t="shared" si="56"/>
        <v>0</v>
      </c>
      <c r="J252" s="21">
        <f t="shared" si="56"/>
        <v>0</v>
      </c>
      <c r="K252" s="21">
        <f t="shared" si="56"/>
        <v>0</v>
      </c>
      <c r="L252" s="21">
        <f t="shared" si="56"/>
        <v>0</v>
      </c>
      <c r="M252" s="21">
        <f t="shared" si="56"/>
        <v>0</v>
      </c>
      <c r="N252" s="21">
        <f t="shared" si="56"/>
        <v>0</v>
      </c>
      <c r="O252" s="21">
        <f t="shared" si="56"/>
        <v>0</v>
      </c>
      <c r="P252" s="21">
        <f t="shared" si="56"/>
        <v>0</v>
      </c>
      <c r="Q252" s="21">
        <f t="shared" si="56"/>
        <v>0</v>
      </c>
      <c r="R252" s="21">
        <f t="shared" si="56"/>
        <v>0</v>
      </c>
      <c r="S252" s="21">
        <f t="shared" si="56"/>
        <v>0</v>
      </c>
      <c r="T252" s="21">
        <f t="shared" si="56"/>
        <v>0</v>
      </c>
      <c r="U252" s="21">
        <f t="shared" si="56"/>
        <v>0</v>
      </c>
      <c r="V252" s="21">
        <f t="shared" si="56"/>
        <v>0</v>
      </c>
      <c r="W252" s="21">
        <f t="shared" si="56"/>
        <v>0</v>
      </c>
      <c r="X252" s="21">
        <f t="shared" si="56"/>
        <v>0</v>
      </c>
      <c r="Y252" s="21">
        <f t="shared" si="56"/>
        <v>0</v>
      </c>
      <c r="Z252" s="21">
        <f t="shared" si="56"/>
        <v>0</v>
      </c>
      <c r="AA252" s="21">
        <f t="shared" si="56"/>
        <v>0</v>
      </c>
      <c r="AB252" s="21">
        <f t="shared" si="56"/>
        <v>0</v>
      </c>
      <c r="AC252" s="21">
        <f t="shared" si="56"/>
        <v>0</v>
      </c>
      <c r="AD252" s="21">
        <f t="shared" si="56"/>
        <v>0</v>
      </c>
      <c r="AE252" s="21">
        <f t="shared" si="56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7">+C258+C269</f>
        <v>1.503804689861147</v>
      </c>
      <c r="D257" s="21">
        <f t="shared" si="57"/>
        <v>1.5105054029818379</v>
      </c>
      <c r="E257" s="21">
        <f t="shared" si="57"/>
        <v>1.5756834609719677</v>
      </c>
      <c r="F257" s="21">
        <f t="shared" si="57"/>
        <v>1.6332059650069404</v>
      </c>
      <c r="G257" s="21">
        <f t="shared" si="57"/>
        <v>1.7302022026179817</v>
      </c>
      <c r="H257" s="21">
        <f t="shared" si="57"/>
        <v>1.7537267376768664</v>
      </c>
      <c r="I257" s="21">
        <f t="shared" si="57"/>
        <v>1.7499354134497012</v>
      </c>
      <c r="J257" s="21">
        <f t="shared" si="57"/>
        <v>1.8347790685755747</v>
      </c>
      <c r="K257" s="21">
        <f t="shared" si="57"/>
        <v>1.8750911797246435</v>
      </c>
      <c r="L257" s="21">
        <f t="shared" si="57"/>
        <v>1.8258480342114665</v>
      </c>
      <c r="M257" s="21">
        <f t="shared" si="57"/>
        <v>1.7847751835949597</v>
      </c>
      <c r="N257" s="21">
        <f t="shared" si="57"/>
        <v>1.8212377129968256</v>
      </c>
      <c r="O257" s="21">
        <f t="shared" si="57"/>
        <v>1.8647266946701471</v>
      </c>
      <c r="P257" s="21">
        <f t="shared" si="57"/>
        <v>1.795002493641042</v>
      </c>
      <c r="Q257" s="21">
        <f t="shared" si="57"/>
        <v>1.8250771890360005</v>
      </c>
      <c r="R257" s="21">
        <f t="shared" si="57"/>
        <v>1.8624184883811261</v>
      </c>
      <c r="S257" s="21">
        <f t="shared" si="57"/>
        <v>1.8340845723545429</v>
      </c>
      <c r="T257" s="21">
        <f t="shared" si="57"/>
        <v>1.8853222863704489</v>
      </c>
      <c r="U257" s="21">
        <f t="shared" si="57"/>
        <v>1.8701425484085779</v>
      </c>
      <c r="V257" s="21">
        <f t="shared" si="57"/>
        <v>1.8577024736650607</v>
      </c>
      <c r="W257" s="21">
        <f t="shared" si="57"/>
        <v>1.8198401676808711</v>
      </c>
      <c r="X257" s="21">
        <f t="shared" si="57"/>
        <v>1.7159588640049215</v>
      </c>
      <c r="Y257" s="21">
        <f t="shared" si="57"/>
        <v>1.6680297884830142</v>
      </c>
      <c r="Z257" s="21">
        <f t="shared" si="57"/>
        <v>1.7510183726391122</v>
      </c>
      <c r="AA257" s="21">
        <f t="shared" si="57"/>
        <v>1.6975456147652082</v>
      </c>
      <c r="AB257" s="21">
        <f t="shared" si="57"/>
        <v>1.6614330743356918</v>
      </c>
      <c r="AC257" s="21">
        <f t="shared" si="57"/>
        <v>1.7545819526432478</v>
      </c>
      <c r="AD257" s="21">
        <f t="shared" si="57"/>
        <v>1.8648508990483719</v>
      </c>
      <c r="AE257" s="21">
        <f t="shared" si="57"/>
        <v>2.0157508915387328</v>
      </c>
    </row>
    <row r="258" spans="1:31" x14ac:dyDescent="0.2">
      <c r="A258" s="80" t="s">
        <v>488</v>
      </c>
      <c r="B258" s="4" t="s">
        <v>489</v>
      </c>
      <c r="C258" s="21">
        <f t="shared" ref="C258:AE258" si="58">+C259+C260+C264+C265+C266+C267+C268</f>
        <v>1.2077274725017431</v>
      </c>
      <c r="D258" s="21">
        <f t="shared" si="58"/>
        <v>1.2145946323295567</v>
      </c>
      <c r="E258" s="21">
        <f t="shared" si="58"/>
        <v>1.2687078214674221</v>
      </c>
      <c r="F258" s="21">
        <f t="shared" si="58"/>
        <v>1.3135956958494652</v>
      </c>
      <c r="G258" s="21">
        <f t="shared" si="58"/>
        <v>1.403445158609163</v>
      </c>
      <c r="H258" s="21">
        <f t="shared" si="58"/>
        <v>1.4189469962748857</v>
      </c>
      <c r="I258" s="21">
        <f t="shared" si="58"/>
        <v>1.4128597323557683</v>
      </c>
      <c r="J258" s="21">
        <f t="shared" si="58"/>
        <v>1.4813315727794263</v>
      </c>
      <c r="K258" s="21">
        <f t="shared" si="58"/>
        <v>1.524860504692136</v>
      </c>
      <c r="L258" s="21">
        <f t="shared" si="58"/>
        <v>1.4701211296599899</v>
      </c>
      <c r="M258" s="21">
        <f t="shared" si="58"/>
        <v>1.4396046882895406</v>
      </c>
      <c r="N258" s="21">
        <f t="shared" si="58"/>
        <v>1.4716012492144845</v>
      </c>
      <c r="O258" s="21">
        <f t="shared" si="58"/>
        <v>1.5099935128247126</v>
      </c>
      <c r="P258" s="21">
        <f t="shared" si="58"/>
        <v>1.4509642905596762</v>
      </c>
      <c r="Q258" s="21">
        <f t="shared" si="58"/>
        <v>1.4645360597126618</v>
      </c>
      <c r="R258" s="21">
        <f t="shared" si="58"/>
        <v>1.5133872547249838</v>
      </c>
      <c r="S258" s="21">
        <f t="shared" si="58"/>
        <v>1.4804792528679869</v>
      </c>
      <c r="T258" s="21">
        <f t="shared" si="58"/>
        <v>1.5220184886689117</v>
      </c>
      <c r="U258" s="21">
        <f t="shared" si="58"/>
        <v>1.5054059750793765</v>
      </c>
      <c r="V258" s="21">
        <f t="shared" si="58"/>
        <v>1.4918590220836794</v>
      </c>
      <c r="W258" s="21">
        <f t="shared" si="58"/>
        <v>1.4647785540632263</v>
      </c>
      <c r="X258" s="21">
        <f t="shared" si="58"/>
        <v>1.3811730474459027</v>
      </c>
      <c r="Y258" s="21">
        <f t="shared" si="58"/>
        <v>1.3371100728652601</v>
      </c>
      <c r="Z258" s="21">
        <f t="shared" si="58"/>
        <v>1.4030143591016453</v>
      </c>
      <c r="AA258" s="21">
        <f t="shared" si="58"/>
        <v>1.3584981388297834</v>
      </c>
      <c r="AB258" s="21">
        <f t="shared" si="58"/>
        <v>1.3323710034872984</v>
      </c>
      <c r="AC258" s="21">
        <f t="shared" si="58"/>
        <v>1.4045006991687157</v>
      </c>
      <c r="AD258" s="21">
        <f t="shared" si="58"/>
        <v>1.4953320633749452</v>
      </c>
      <c r="AE258" s="21">
        <f t="shared" si="58"/>
        <v>1.6183137857571364</v>
      </c>
    </row>
    <row r="259" spans="1:31" x14ac:dyDescent="0.2">
      <c r="A259" s="80" t="s">
        <v>490</v>
      </c>
      <c r="B259" s="4" t="s">
        <v>491</v>
      </c>
      <c r="C259" s="27">
        <v>0.14505131058822002</v>
      </c>
      <c r="D259" s="27">
        <v>0.13871132978778197</v>
      </c>
      <c r="E259" s="27">
        <v>0.15317705727473843</v>
      </c>
      <c r="F259" s="27">
        <v>0.17181907331680896</v>
      </c>
      <c r="G259" s="27">
        <v>0.1720100427344779</v>
      </c>
      <c r="H259" s="27">
        <v>0.1893715159012998</v>
      </c>
      <c r="I259" s="27">
        <v>0.19700390788031485</v>
      </c>
      <c r="J259" s="27">
        <v>0.19409443938760715</v>
      </c>
      <c r="K259" s="27">
        <v>0.18840390781805277</v>
      </c>
      <c r="L259" s="27">
        <v>0.20619706659079751</v>
      </c>
      <c r="M259" s="27">
        <v>0.177489155873232</v>
      </c>
      <c r="N259" s="27">
        <v>0.19067527977039805</v>
      </c>
      <c r="O259" s="27">
        <v>0.20882089164774403</v>
      </c>
      <c r="P259" s="27">
        <v>0.17874963591096493</v>
      </c>
      <c r="Q259" s="27">
        <v>0.23083902194568218</v>
      </c>
      <c r="R259" s="27">
        <v>0.19677700880492582</v>
      </c>
      <c r="S259" s="27">
        <v>0.21324202745732912</v>
      </c>
      <c r="T259" s="27">
        <v>0.24777720164675424</v>
      </c>
      <c r="U259" s="27">
        <v>0.27617201303422595</v>
      </c>
      <c r="V259" s="27">
        <v>0.29136612279423763</v>
      </c>
      <c r="W259" s="27">
        <v>0.29027950970703298</v>
      </c>
      <c r="X259" s="27">
        <v>0.23302723626547514</v>
      </c>
      <c r="Y259" s="27">
        <v>0.18517085652723025</v>
      </c>
      <c r="Z259" s="27">
        <v>0.19350314989616638</v>
      </c>
      <c r="AA259" s="27">
        <v>0.21323201799254657</v>
      </c>
      <c r="AB259" s="27">
        <v>0.2192479490717639</v>
      </c>
      <c r="AC259" s="27">
        <v>0.23190563136080716</v>
      </c>
      <c r="AD259" s="27">
        <v>0.24456331364985051</v>
      </c>
      <c r="AE259" s="27">
        <v>0.2572209959388938</v>
      </c>
    </row>
    <row r="260" spans="1:31" x14ac:dyDescent="0.2">
      <c r="A260" s="80" t="s">
        <v>492</v>
      </c>
      <c r="B260" s="4" t="s">
        <v>493</v>
      </c>
      <c r="C260" s="21">
        <f t="shared" ref="C260:AE260" si="59">+C261+C262+C263</f>
        <v>2.3122855938525245E-2</v>
      </c>
      <c r="D260" s="21">
        <f t="shared" si="59"/>
        <v>2.3423092929321227E-2</v>
      </c>
      <c r="E260" s="21">
        <f t="shared" si="59"/>
        <v>2.4498154534940132E-2</v>
      </c>
      <c r="F260" s="21">
        <f t="shared" si="59"/>
        <v>2.5364593476543924E-2</v>
      </c>
      <c r="G260" s="21">
        <f t="shared" si="59"/>
        <v>2.6288326424323053E-2</v>
      </c>
      <c r="H260" s="21">
        <f t="shared" si="59"/>
        <v>2.7507344391022003E-2</v>
      </c>
      <c r="I260" s="21">
        <f t="shared" si="59"/>
        <v>2.8421882313574582E-2</v>
      </c>
      <c r="J260" s="21">
        <f t="shared" si="59"/>
        <v>3.0950260820176077E-2</v>
      </c>
      <c r="K260" s="21">
        <f t="shared" si="59"/>
        <v>3.1046605233714455E-2</v>
      </c>
      <c r="L260" s="21">
        <f t="shared" si="59"/>
        <v>3.1287577605705226E-2</v>
      </c>
      <c r="M260" s="21">
        <f t="shared" si="59"/>
        <v>3.1025071941143356E-2</v>
      </c>
      <c r="N260" s="21">
        <f t="shared" si="59"/>
        <v>3.3961596066702959E-2</v>
      </c>
      <c r="O260" s="21">
        <f t="shared" si="59"/>
        <v>3.3933792744800524E-2</v>
      </c>
      <c r="P260" s="21">
        <f t="shared" si="59"/>
        <v>3.333608592316966E-2</v>
      </c>
      <c r="Q260" s="21">
        <f t="shared" si="59"/>
        <v>3.314274972420609E-2</v>
      </c>
      <c r="R260" s="21">
        <f t="shared" si="59"/>
        <v>3.3138896724927404E-2</v>
      </c>
      <c r="S260" s="21">
        <f t="shared" si="59"/>
        <v>3.3291262278428699E-2</v>
      </c>
      <c r="T260" s="21">
        <f t="shared" si="59"/>
        <v>3.3024156111033501E-2</v>
      </c>
      <c r="U260" s="21">
        <f t="shared" si="59"/>
        <v>3.2029032884752132E-2</v>
      </c>
      <c r="V260" s="21">
        <f t="shared" si="59"/>
        <v>3.102469120363683E-2</v>
      </c>
      <c r="W260" s="21">
        <f t="shared" si="59"/>
        <v>3.0171065530636369E-2</v>
      </c>
      <c r="X260" s="21">
        <f t="shared" si="59"/>
        <v>2.9625644739922453E-2</v>
      </c>
      <c r="Y260" s="21">
        <f t="shared" si="59"/>
        <v>3.1449434170334176E-2</v>
      </c>
      <c r="Z260" s="21">
        <f t="shared" si="59"/>
        <v>3.2364226184089746E-2</v>
      </c>
      <c r="AA260" s="21">
        <f t="shared" si="59"/>
        <v>3.0359022735225429E-2</v>
      </c>
      <c r="AB260" s="21">
        <f t="shared" si="59"/>
        <v>2.9242036013868777E-2</v>
      </c>
      <c r="AC260" s="21">
        <f t="shared" si="59"/>
        <v>3.2658277220171443E-2</v>
      </c>
      <c r="AD260" s="21">
        <f t="shared" si="59"/>
        <v>3.586546635429344E-2</v>
      </c>
      <c r="AE260" s="21">
        <f t="shared" si="59"/>
        <v>3.9319433999945273E-2</v>
      </c>
    </row>
    <row r="261" spans="1:31" x14ac:dyDescent="0.2">
      <c r="A261" s="80" t="s">
        <v>494</v>
      </c>
      <c r="B261" s="4" t="s">
        <v>495</v>
      </c>
      <c r="C261" s="27">
        <v>2.3122855938525245E-2</v>
      </c>
      <c r="D261" s="27">
        <v>2.3423092929321227E-2</v>
      </c>
      <c r="E261" s="27">
        <v>2.4498154534940132E-2</v>
      </c>
      <c r="F261" s="27">
        <v>2.5364593476543924E-2</v>
      </c>
      <c r="G261" s="27">
        <v>2.6288326424323053E-2</v>
      </c>
      <c r="H261" s="27">
        <v>2.7507344391022003E-2</v>
      </c>
      <c r="I261" s="27">
        <v>2.8421882313574582E-2</v>
      </c>
      <c r="J261" s="27">
        <v>3.0950260820176077E-2</v>
      </c>
      <c r="K261" s="27">
        <v>3.1046605233714455E-2</v>
      </c>
      <c r="L261" s="27">
        <v>3.1287577605705226E-2</v>
      </c>
      <c r="M261" s="27">
        <v>3.1025071941143356E-2</v>
      </c>
      <c r="N261" s="27">
        <v>3.3961596066702959E-2</v>
      </c>
      <c r="O261" s="27">
        <v>3.3933792744800524E-2</v>
      </c>
      <c r="P261" s="27">
        <v>3.333608592316966E-2</v>
      </c>
      <c r="Q261" s="27">
        <v>3.314274972420609E-2</v>
      </c>
      <c r="R261" s="27">
        <v>3.3138896724927404E-2</v>
      </c>
      <c r="S261" s="27">
        <v>3.3291262278428699E-2</v>
      </c>
      <c r="T261" s="27">
        <v>3.3024156111033501E-2</v>
      </c>
      <c r="U261" s="27">
        <v>3.2029032884752132E-2</v>
      </c>
      <c r="V261" s="27">
        <v>3.102469120363683E-2</v>
      </c>
      <c r="W261" s="27">
        <v>3.0171065530636369E-2</v>
      </c>
      <c r="X261" s="27">
        <v>2.9625644739922453E-2</v>
      </c>
      <c r="Y261" s="27">
        <v>3.1449434170334176E-2</v>
      </c>
      <c r="Z261" s="27">
        <v>3.2364226184089746E-2</v>
      </c>
      <c r="AA261" s="27">
        <v>3.0359022735225429E-2</v>
      </c>
      <c r="AB261" s="27">
        <v>2.9242036013868777E-2</v>
      </c>
      <c r="AC261" s="27">
        <v>3.2658277220171443E-2</v>
      </c>
      <c r="AD261" s="27">
        <v>3.586546635429344E-2</v>
      </c>
      <c r="AE261" s="27">
        <v>3.9319433999945273E-2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0.91656739178723956</v>
      </c>
      <c r="D264" s="27">
        <v>0.92533288623584198</v>
      </c>
      <c r="E264" s="27">
        <v>0.95553010337419997</v>
      </c>
      <c r="F264" s="27">
        <v>0.982321907290159</v>
      </c>
      <c r="G264" s="27">
        <v>1.0394278167098085</v>
      </c>
      <c r="H264" s="27">
        <v>1.0416248540456476</v>
      </c>
      <c r="I264" s="27">
        <v>1.0351786329298265</v>
      </c>
      <c r="J264" s="27">
        <v>1.0996415730489637</v>
      </c>
      <c r="K264" s="27">
        <v>1.1298334173355631</v>
      </c>
      <c r="L264" s="27">
        <v>1.0964354272710637</v>
      </c>
      <c r="M264" s="27">
        <v>1.1004955236557927</v>
      </c>
      <c r="N264" s="27">
        <v>1.1092506232750778</v>
      </c>
      <c r="O264" s="27">
        <v>1.1238377402710185</v>
      </c>
      <c r="P264" s="27">
        <v>1.1135943905238912</v>
      </c>
      <c r="Q264" s="27">
        <v>1.0976530472750725</v>
      </c>
      <c r="R264" s="27">
        <v>1.142804059071185</v>
      </c>
      <c r="S264" s="27">
        <v>1.1220163644457173</v>
      </c>
      <c r="T264" s="27">
        <v>1.1310898946014507</v>
      </c>
      <c r="U264" s="27">
        <v>1.0882560556719629</v>
      </c>
      <c r="V264" s="27">
        <v>1.0447864307084407</v>
      </c>
      <c r="W264" s="27">
        <v>1.0175560467724818</v>
      </c>
      <c r="X264" s="27">
        <v>0.98558969518440609</v>
      </c>
      <c r="Y264" s="27">
        <v>1.0123453437201722</v>
      </c>
      <c r="Z264" s="27">
        <v>1.059498595680423</v>
      </c>
      <c r="AA264" s="27">
        <v>1.0039542032758999</v>
      </c>
      <c r="AB264" s="27">
        <v>0.95770679717653029</v>
      </c>
      <c r="AC264" s="27">
        <v>1.0182105599398872</v>
      </c>
      <c r="AD264" s="27">
        <v>1.0923769180433176</v>
      </c>
      <c r="AE264" s="27">
        <v>1.1638765252556185</v>
      </c>
    </row>
    <row r="265" spans="1:31" x14ac:dyDescent="0.2">
      <c r="A265" s="80" t="s">
        <v>502</v>
      </c>
      <c r="B265" s="4" t="s">
        <v>503</v>
      </c>
      <c r="C265" s="27">
        <v>0.12029843703050476</v>
      </c>
      <c r="D265" s="27">
        <v>0.12314559064894551</v>
      </c>
      <c r="E265" s="27">
        <v>0.12680009457220773</v>
      </c>
      <c r="F265" s="27">
        <v>0.12734613755750968</v>
      </c>
      <c r="G265" s="27">
        <v>0.13020556755615831</v>
      </c>
      <c r="H265" s="27">
        <v>0.13215659519665834</v>
      </c>
      <c r="I265" s="27">
        <v>0.13401807164897114</v>
      </c>
      <c r="J265" s="27">
        <v>0.14120770058213813</v>
      </c>
      <c r="K265" s="27">
        <v>0.13237131039905697</v>
      </c>
      <c r="L265" s="27">
        <v>0.12875771413454709</v>
      </c>
      <c r="M265" s="27">
        <v>0.12150105953193914</v>
      </c>
      <c r="N265" s="27">
        <v>0.11820754826412182</v>
      </c>
      <c r="O265" s="27">
        <v>0.11201566548425458</v>
      </c>
      <c r="P265" s="27">
        <v>0.10672585087637676</v>
      </c>
      <c r="Q265" s="27">
        <v>0.10290124076770096</v>
      </c>
      <c r="R265" s="27">
        <v>9.8088810988914629E-2</v>
      </c>
      <c r="S265" s="27">
        <v>9.2416799113899634E-2</v>
      </c>
      <c r="T265" s="27">
        <v>8.3867153661403168E-2</v>
      </c>
      <c r="U265" s="27">
        <v>8.7120269131381003E-2</v>
      </c>
      <c r="V265" s="27">
        <v>0.10797004595641824</v>
      </c>
      <c r="W265" s="27">
        <v>9.8996129882072265E-2</v>
      </c>
      <c r="X265" s="27">
        <v>0.10912529562647388</v>
      </c>
      <c r="Y265" s="27">
        <v>0.10400941835663292</v>
      </c>
      <c r="Z265" s="27">
        <v>0.11256472300148218</v>
      </c>
      <c r="AA265" s="27">
        <v>0.10646797488602373</v>
      </c>
      <c r="AB265" s="27">
        <v>0.11342750827130249</v>
      </c>
      <c r="AC265" s="27">
        <v>0.11831971040011836</v>
      </c>
      <c r="AD265" s="27">
        <v>0.11564698094693281</v>
      </c>
      <c r="AE265" s="27">
        <v>0.15021929136864051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2.6874771572535706E-3</v>
      </c>
      <c r="D267" s="27">
        <v>3.9817327276657852E-3</v>
      </c>
      <c r="E267" s="27">
        <v>8.7024117113358255E-3</v>
      </c>
      <c r="F267" s="27">
        <v>6.7439842084435972E-3</v>
      </c>
      <c r="G267" s="27">
        <v>3.5513405184394969E-2</v>
      </c>
      <c r="H267" s="27">
        <v>2.8286686740258121E-2</v>
      </c>
      <c r="I267" s="27">
        <v>1.8237237583081205E-2</v>
      </c>
      <c r="J267" s="27">
        <v>1.5437598940541275E-2</v>
      </c>
      <c r="K267" s="27">
        <v>4.3205263905748782E-2</v>
      </c>
      <c r="L267" s="27">
        <v>7.4433440578761936E-3</v>
      </c>
      <c r="M267" s="27">
        <v>9.0938772874333187E-3</v>
      </c>
      <c r="N267" s="27">
        <v>1.9506201838183749E-2</v>
      </c>
      <c r="O267" s="27">
        <v>3.1385422676895008E-2</v>
      </c>
      <c r="P267" s="27">
        <v>1.855832732527353E-2</v>
      </c>
      <c r="Q267" s="27">
        <v>0</v>
      </c>
      <c r="R267" s="27">
        <v>4.2578479135030892E-2</v>
      </c>
      <c r="S267" s="27">
        <v>1.9512799572612358E-2</v>
      </c>
      <c r="T267" s="27">
        <v>2.6260082648270261E-2</v>
      </c>
      <c r="U267" s="27">
        <v>2.1828604357054263E-2</v>
      </c>
      <c r="V267" s="27">
        <v>1.671173142094623E-2</v>
      </c>
      <c r="W267" s="27">
        <v>2.7775802171002801E-2</v>
      </c>
      <c r="X267" s="27">
        <v>2.3805175629625169E-2</v>
      </c>
      <c r="Y267" s="27">
        <v>4.1350200908904771E-3</v>
      </c>
      <c r="Z267" s="27">
        <v>5.0836643394840345E-3</v>
      </c>
      <c r="AA267" s="27">
        <v>4.4849199400877303E-3</v>
      </c>
      <c r="AB267" s="27">
        <v>1.2746712953832923E-2</v>
      </c>
      <c r="AC267" s="27">
        <v>3.4065202477315203E-3</v>
      </c>
      <c r="AD267" s="27">
        <v>6.8793843805507252E-3</v>
      </c>
      <c r="AE267" s="27">
        <v>7.6775391940383892E-3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60">+C270+C277</f>
        <v>0.29607721735940384</v>
      </c>
      <c r="D269" s="21">
        <f t="shared" si="60"/>
        <v>0.29591077065228116</v>
      </c>
      <c r="E269" s="21">
        <f t="shared" si="60"/>
        <v>0.30697563950454559</v>
      </c>
      <c r="F269" s="21">
        <f t="shared" si="60"/>
        <v>0.31961026915747509</v>
      </c>
      <c r="G269" s="21">
        <f t="shared" si="60"/>
        <v>0.32675704400881866</v>
      </c>
      <c r="H269" s="21">
        <f t="shared" si="60"/>
        <v>0.33477974140198064</v>
      </c>
      <c r="I269" s="21">
        <f t="shared" si="60"/>
        <v>0.33707568109393277</v>
      </c>
      <c r="J269" s="21">
        <f t="shared" si="60"/>
        <v>0.35344749579614843</v>
      </c>
      <c r="K269" s="21">
        <f t="shared" si="60"/>
        <v>0.3502306750325076</v>
      </c>
      <c r="L269" s="21">
        <f t="shared" si="60"/>
        <v>0.35572690455147654</v>
      </c>
      <c r="M269" s="21">
        <f t="shared" si="60"/>
        <v>0.34517049530541905</v>
      </c>
      <c r="N269" s="21">
        <f t="shared" si="60"/>
        <v>0.34963646378234114</v>
      </c>
      <c r="O269" s="21">
        <f t="shared" si="60"/>
        <v>0.35473318184543445</v>
      </c>
      <c r="P269" s="21">
        <f t="shared" si="60"/>
        <v>0.3440382030813659</v>
      </c>
      <c r="Q269" s="21">
        <f t="shared" si="60"/>
        <v>0.36054112932333859</v>
      </c>
      <c r="R269" s="21">
        <f t="shared" si="60"/>
        <v>0.34903123365614241</v>
      </c>
      <c r="S269" s="21">
        <f t="shared" si="60"/>
        <v>0.3536053194865561</v>
      </c>
      <c r="T269" s="21">
        <f t="shared" si="60"/>
        <v>0.3633037977015372</v>
      </c>
      <c r="U269" s="21">
        <f t="shared" si="60"/>
        <v>0.36473657332920145</v>
      </c>
      <c r="V269" s="21">
        <f t="shared" si="60"/>
        <v>0.36584345158138137</v>
      </c>
      <c r="W269" s="21">
        <f t="shared" si="60"/>
        <v>0.35506161361764466</v>
      </c>
      <c r="X269" s="21">
        <f t="shared" si="60"/>
        <v>0.33478581655901873</v>
      </c>
      <c r="Y269" s="21">
        <f t="shared" si="60"/>
        <v>0.33091971561775402</v>
      </c>
      <c r="Z269" s="21">
        <f t="shared" si="60"/>
        <v>0.34800401353746691</v>
      </c>
      <c r="AA269" s="21">
        <f t="shared" si="60"/>
        <v>0.33904747593542472</v>
      </c>
      <c r="AB269" s="21">
        <f t="shared" si="60"/>
        <v>0.3290620708483934</v>
      </c>
      <c r="AC269" s="21">
        <f t="shared" si="60"/>
        <v>0.35008125347453223</v>
      </c>
      <c r="AD269" s="21">
        <f t="shared" si="60"/>
        <v>0.36951883567342658</v>
      </c>
      <c r="AE269" s="21">
        <f t="shared" si="60"/>
        <v>0.39743710578159641</v>
      </c>
    </row>
    <row r="270" spans="1:31" x14ac:dyDescent="0.2">
      <c r="A270" s="80" t="s">
        <v>511</v>
      </c>
      <c r="B270" s="4" t="s">
        <v>512</v>
      </c>
      <c r="C270" s="21">
        <f t="shared" ref="C270:AE270" si="61">+C271+C272+C276</f>
        <v>0.11891094106482905</v>
      </c>
      <c r="D270" s="21">
        <f t="shared" si="61"/>
        <v>0.11886542553247328</v>
      </c>
      <c r="E270" s="21">
        <f t="shared" si="61"/>
        <v>0.12291464416754838</v>
      </c>
      <c r="F270" s="21">
        <f t="shared" si="61"/>
        <v>0.12781767929149432</v>
      </c>
      <c r="G270" s="21">
        <f t="shared" si="61"/>
        <v>0.13083753239500678</v>
      </c>
      <c r="H270" s="21">
        <f t="shared" si="61"/>
        <v>0.13349485501113914</v>
      </c>
      <c r="I270" s="21">
        <f t="shared" si="61"/>
        <v>0.13398477249497268</v>
      </c>
      <c r="J270" s="21">
        <f t="shared" si="61"/>
        <v>0.1410848960642096</v>
      </c>
      <c r="K270" s="21">
        <f t="shared" si="61"/>
        <v>0.14077857822089457</v>
      </c>
      <c r="L270" s="21">
        <f t="shared" si="61"/>
        <v>0.14284353004969813</v>
      </c>
      <c r="M270" s="21">
        <f t="shared" si="61"/>
        <v>0.14016224265933996</v>
      </c>
      <c r="N270" s="21">
        <f t="shared" si="61"/>
        <v>0.14190348587981555</v>
      </c>
      <c r="O270" s="21">
        <f t="shared" si="61"/>
        <v>0.14398432451768611</v>
      </c>
      <c r="P270" s="21">
        <f t="shared" si="61"/>
        <v>0.14111708063892506</v>
      </c>
      <c r="Q270" s="21">
        <f t="shared" si="61"/>
        <v>0.14655009890904314</v>
      </c>
      <c r="R270" s="21">
        <f t="shared" si="61"/>
        <v>0.14340142876001349</v>
      </c>
      <c r="S270" s="21">
        <f t="shared" si="61"/>
        <v>0.14530725072844272</v>
      </c>
      <c r="T270" s="21">
        <f t="shared" si="61"/>
        <v>0.14894102012070734</v>
      </c>
      <c r="U270" s="21">
        <f t="shared" si="61"/>
        <v>0.14777225738752328</v>
      </c>
      <c r="V270" s="21">
        <f t="shared" si="61"/>
        <v>0.1452865416617122</v>
      </c>
      <c r="W270" s="21">
        <f t="shared" si="61"/>
        <v>0.14120872658694233</v>
      </c>
      <c r="X270" s="21">
        <f t="shared" si="61"/>
        <v>0.1336298820320139</v>
      </c>
      <c r="Y270" s="21">
        <f t="shared" si="61"/>
        <v>0.13490662180376176</v>
      </c>
      <c r="Z270" s="21">
        <f t="shared" si="61"/>
        <v>0.1415983097666122</v>
      </c>
      <c r="AA270" s="21">
        <f t="shared" si="61"/>
        <v>0.13698517105507893</v>
      </c>
      <c r="AB270" s="21">
        <f t="shared" si="61"/>
        <v>0.13122202687653217</v>
      </c>
      <c r="AC270" s="21">
        <f t="shared" si="61"/>
        <v>0.13993518608746233</v>
      </c>
      <c r="AD270" s="21">
        <f t="shared" si="61"/>
        <v>0.14869148873407168</v>
      </c>
      <c r="AE270" s="21">
        <f t="shared" si="61"/>
        <v>0.15749794292580716</v>
      </c>
    </row>
    <row r="271" spans="1:31" x14ac:dyDescent="0.2">
      <c r="A271" s="80" t="s">
        <v>513</v>
      </c>
      <c r="B271" s="4" t="s">
        <v>491</v>
      </c>
      <c r="C271" s="27">
        <v>1.4505131058822002E-2</v>
      </c>
      <c r="D271" s="27">
        <v>1.38711329787782E-2</v>
      </c>
      <c r="E271" s="27">
        <v>1.5317705727473846E-2</v>
      </c>
      <c r="F271" s="27">
        <v>1.7181907331680894E-2</v>
      </c>
      <c r="G271" s="27">
        <v>1.7201004273447795E-2</v>
      </c>
      <c r="H271" s="27">
        <v>1.8937151590129979E-2</v>
      </c>
      <c r="I271" s="27">
        <v>1.9700390788031489E-2</v>
      </c>
      <c r="J271" s="27">
        <v>1.9409443938760717E-2</v>
      </c>
      <c r="K271" s="27">
        <v>1.8840390781805279E-2</v>
      </c>
      <c r="L271" s="27">
        <v>2.0619706659079751E-2</v>
      </c>
      <c r="M271" s="27">
        <v>1.7748915587323201E-2</v>
      </c>
      <c r="N271" s="27">
        <v>1.9067527977039807E-2</v>
      </c>
      <c r="O271" s="27">
        <v>2.0882089164774402E-2</v>
      </c>
      <c r="P271" s="27">
        <v>1.7874963591096488E-2</v>
      </c>
      <c r="Q271" s="27">
        <v>2.3083902194568226E-2</v>
      </c>
      <c r="R271" s="27">
        <v>1.9677700880492588E-2</v>
      </c>
      <c r="S271" s="27">
        <v>2.1324202745732913E-2</v>
      </c>
      <c r="T271" s="27">
        <v>2.4777720164675422E-2</v>
      </c>
      <c r="U271" s="27">
        <v>2.76172013034226E-2</v>
      </c>
      <c r="V271" s="27">
        <v>2.9136612279423761E-2</v>
      </c>
      <c r="W271" s="27">
        <v>2.9027950970703303E-2</v>
      </c>
      <c r="X271" s="27">
        <v>2.330272362654752E-2</v>
      </c>
      <c r="Y271" s="27">
        <v>1.8517085652723028E-2</v>
      </c>
      <c r="Z271" s="27">
        <v>1.9350314989616639E-2</v>
      </c>
      <c r="AA271" s="27">
        <v>2.1323201799254662E-2</v>
      </c>
      <c r="AB271" s="27">
        <v>2.192479490717639E-2</v>
      </c>
      <c r="AC271" s="27">
        <v>2.3190563136080717E-2</v>
      </c>
      <c r="AD271" s="27">
        <v>2.4456331364985054E-2</v>
      </c>
      <c r="AE271" s="27">
        <v>2.5722099593889384E-2</v>
      </c>
    </row>
    <row r="272" spans="1:31" x14ac:dyDescent="0.2">
      <c r="A272" s="80" t="s">
        <v>514</v>
      </c>
      <c r="B272" s="4" t="s">
        <v>493</v>
      </c>
      <c r="C272" s="21">
        <f t="shared" ref="C272:AE272" si="62">+C273+C274+C275</f>
        <v>4.6245711877050486E-3</v>
      </c>
      <c r="D272" s="21">
        <f t="shared" si="62"/>
        <v>4.6846185858642466E-3</v>
      </c>
      <c r="E272" s="21">
        <f t="shared" si="62"/>
        <v>4.8996309069880267E-3</v>
      </c>
      <c r="F272" s="21">
        <f t="shared" si="62"/>
        <v>5.0729186953087846E-3</v>
      </c>
      <c r="G272" s="21">
        <f t="shared" si="62"/>
        <v>5.2576652848646101E-3</v>
      </c>
      <c r="H272" s="21">
        <f t="shared" si="62"/>
        <v>5.5014688782044005E-3</v>
      </c>
      <c r="I272" s="21">
        <f t="shared" si="62"/>
        <v>5.6843764627149155E-3</v>
      </c>
      <c r="J272" s="21">
        <f t="shared" si="62"/>
        <v>6.1900521640352165E-3</v>
      </c>
      <c r="K272" s="21">
        <f t="shared" si="62"/>
        <v>6.209321046742892E-3</v>
      </c>
      <c r="L272" s="21">
        <f t="shared" si="62"/>
        <v>6.2575155211410443E-3</v>
      </c>
      <c r="M272" s="21">
        <f t="shared" si="62"/>
        <v>6.2050143882286714E-3</v>
      </c>
      <c r="N272" s="21">
        <f t="shared" si="62"/>
        <v>6.7923192133405906E-3</v>
      </c>
      <c r="O272" s="21">
        <f t="shared" si="62"/>
        <v>6.7867585489601034E-3</v>
      </c>
      <c r="P272" s="21">
        <f t="shared" si="62"/>
        <v>6.6672171846339327E-3</v>
      </c>
      <c r="Q272" s="21">
        <f t="shared" si="62"/>
        <v>6.6285499448412201E-3</v>
      </c>
      <c r="R272" s="21">
        <f t="shared" si="62"/>
        <v>6.6277793449854806E-3</v>
      </c>
      <c r="S272" s="21">
        <f t="shared" si="62"/>
        <v>6.6582524556857417E-3</v>
      </c>
      <c r="T272" s="21">
        <f t="shared" si="62"/>
        <v>6.6048312222067012E-3</v>
      </c>
      <c r="U272" s="21">
        <f t="shared" si="62"/>
        <v>6.4058065769504267E-3</v>
      </c>
      <c r="V272" s="21">
        <f t="shared" si="62"/>
        <v>6.2049382407273661E-3</v>
      </c>
      <c r="W272" s="21">
        <f t="shared" si="62"/>
        <v>6.0342131061272746E-3</v>
      </c>
      <c r="X272" s="21">
        <f t="shared" si="62"/>
        <v>5.9251289479844912E-3</v>
      </c>
      <c r="Y272" s="21">
        <f t="shared" si="62"/>
        <v>6.2898868340668353E-3</v>
      </c>
      <c r="Z272" s="21">
        <f t="shared" si="62"/>
        <v>6.4728452368179503E-3</v>
      </c>
      <c r="AA272" s="21">
        <f t="shared" si="62"/>
        <v>6.0718045470450864E-3</v>
      </c>
      <c r="AB272" s="21">
        <f t="shared" si="62"/>
        <v>5.848407202773756E-3</v>
      </c>
      <c r="AC272" s="21">
        <f t="shared" si="62"/>
        <v>6.5316554440342876E-3</v>
      </c>
      <c r="AD272" s="21">
        <f t="shared" si="62"/>
        <v>7.1730932708586881E-3</v>
      </c>
      <c r="AE272" s="21">
        <f t="shared" si="62"/>
        <v>7.8638867999890547E-3</v>
      </c>
    </row>
    <row r="273" spans="1:31" x14ac:dyDescent="0.2">
      <c r="A273" s="80" t="s">
        <v>515</v>
      </c>
      <c r="B273" s="4" t="s">
        <v>495</v>
      </c>
      <c r="C273" s="27">
        <v>4.6245711877050486E-3</v>
      </c>
      <c r="D273" s="27">
        <v>4.6846185858642466E-3</v>
      </c>
      <c r="E273" s="27">
        <v>4.8996309069880267E-3</v>
      </c>
      <c r="F273" s="27">
        <v>5.0729186953087846E-3</v>
      </c>
      <c r="G273" s="27">
        <v>5.2576652848646101E-3</v>
      </c>
      <c r="H273" s="27">
        <v>5.5014688782044005E-3</v>
      </c>
      <c r="I273" s="27">
        <v>5.6843764627149155E-3</v>
      </c>
      <c r="J273" s="27">
        <v>6.1900521640352165E-3</v>
      </c>
      <c r="K273" s="27">
        <v>6.209321046742892E-3</v>
      </c>
      <c r="L273" s="27">
        <v>6.2575155211410443E-3</v>
      </c>
      <c r="M273" s="27">
        <v>6.2050143882286714E-3</v>
      </c>
      <c r="N273" s="27">
        <v>6.7923192133405906E-3</v>
      </c>
      <c r="O273" s="27">
        <v>6.7867585489601034E-3</v>
      </c>
      <c r="P273" s="27">
        <v>6.6672171846339327E-3</v>
      </c>
      <c r="Q273" s="27">
        <v>6.6285499448412201E-3</v>
      </c>
      <c r="R273" s="27">
        <v>6.6277793449854806E-3</v>
      </c>
      <c r="S273" s="27">
        <v>6.6582524556857417E-3</v>
      </c>
      <c r="T273" s="27">
        <v>6.6048312222067012E-3</v>
      </c>
      <c r="U273" s="27">
        <v>6.4058065769504267E-3</v>
      </c>
      <c r="V273" s="27">
        <v>6.2049382407273661E-3</v>
      </c>
      <c r="W273" s="27">
        <v>6.0342131061272746E-3</v>
      </c>
      <c r="X273" s="27">
        <v>5.9251289479844912E-3</v>
      </c>
      <c r="Y273" s="27">
        <v>6.2898868340668353E-3</v>
      </c>
      <c r="Z273" s="27">
        <v>6.4728452368179503E-3</v>
      </c>
      <c r="AA273" s="27">
        <v>6.0718045470450864E-3</v>
      </c>
      <c r="AB273" s="27">
        <v>5.848407202773756E-3</v>
      </c>
      <c r="AC273" s="27">
        <v>6.5316554440342876E-3</v>
      </c>
      <c r="AD273" s="27">
        <v>7.1730932708586881E-3</v>
      </c>
      <c r="AE273" s="27">
        <v>7.8638867999890547E-3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9.9781238818302004E-2</v>
      </c>
      <c r="D276" s="27">
        <v>0.10030967396783085</v>
      </c>
      <c r="E276" s="27">
        <v>0.10269730753308651</v>
      </c>
      <c r="F276" s="27">
        <v>0.10556285326450464</v>
      </c>
      <c r="G276" s="27">
        <v>0.10837886283669437</v>
      </c>
      <c r="H276" s="27">
        <v>0.10905623454280476</v>
      </c>
      <c r="I276" s="27">
        <v>0.10860000524422626</v>
      </c>
      <c r="J276" s="27">
        <v>0.11548539996141366</v>
      </c>
      <c r="K276" s="27">
        <v>0.11572886639234641</v>
      </c>
      <c r="L276" s="27">
        <v>0.11596630786947734</v>
      </c>
      <c r="M276" s="27">
        <v>0.1162083126837881</v>
      </c>
      <c r="N276" s="27">
        <v>0.11604363868943514</v>
      </c>
      <c r="O276" s="27">
        <v>0.11631547680395161</v>
      </c>
      <c r="P276" s="27">
        <v>0.11657489986319464</v>
      </c>
      <c r="Q276" s="27">
        <v>0.11683764676963368</v>
      </c>
      <c r="R276" s="27">
        <v>0.11709594853453544</v>
      </c>
      <c r="S276" s="27">
        <v>0.11732479552702406</v>
      </c>
      <c r="T276" s="27">
        <v>0.11755846873382521</v>
      </c>
      <c r="U276" s="27">
        <v>0.11374924950715026</v>
      </c>
      <c r="V276" s="27">
        <v>0.10994499114156107</v>
      </c>
      <c r="W276" s="27">
        <v>0.10614656251011176</v>
      </c>
      <c r="X276" s="27">
        <v>0.10440202945748188</v>
      </c>
      <c r="Y276" s="27">
        <v>0.1100996493169719</v>
      </c>
      <c r="Z276" s="27">
        <v>0.11577514954017759</v>
      </c>
      <c r="AA276" s="27">
        <v>0.10959016470877918</v>
      </c>
      <c r="AB276" s="27">
        <v>0.10344882476658201</v>
      </c>
      <c r="AC276" s="27">
        <v>0.11021296750734733</v>
      </c>
      <c r="AD276" s="27">
        <v>0.11706206409822792</v>
      </c>
      <c r="AE276" s="27">
        <v>0.12391195653192871</v>
      </c>
    </row>
    <row r="277" spans="1:31" x14ac:dyDescent="0.2">
      <c r="A277" s="80" t="s">
        <v>520</v>
      </c>
      <c r="B277" s="4" t="s">
        <v>521</v>
      </c>
      <c r="C277" s="21">
        <f t="shared" ref="C277:AE277" si="63">+C278+C279+C283+C284+C285</f>
        <v>0.17716627629457482</v>
      </c>
      <c r="D277" s="21">
        <f t="shared" si="63"/>
        <v>0.17704534511980788</v>
      </c>
      <c r="E277" s="21">
        <f t="shared" si="63"/>
        <v>0.18406099533699721</v>
      </c>
      <c r="F277" s="21">
        <f t="shared" si="63"/>
        <v>0.19179258986598077</v>
      </c>
      <c r="G277" s="21">
        <f t="shared" si="63"/>
        <v>0.19591951161381188</v>
      </c>
      <c r="H277" s="21">
        <f t="shared" si="63"/>
        <v>0.20128488639084149</v>
      </c>
      <c r="I277" s="21">
        <f t="shared" si="63"/>
        <v>0.20309090859896009</v>
      </c>
      <c r="J277" s="21">
        <f t="shared" si="63"/>
        <v>0.21236259973193886</v>
      </c>
      <c r="K277" s="21">
        <f t="shared" si="63"/>
        <v>0.20945209681161306</v>
      </c>
      <c r="L277" s="21">
        <f t="shared" si="63"/>
        <v>0.21288337450177841</v>
      </c>
      <c r="M277" s="21">
        <f t="shared" si="63"/>
        <v>0.20500825264607908</v>
      </c>
      <c r="N277" s="21">
        <f t="shared" si="63"/>
        <v>0.20773297790252557</v>
      </c>
      <c r="O277" s="21">
        <f t="shared" si="63"/>
        <v>0.21074885732774837</v>
      </c>
      <c r="P277" s="21">
        <f t="shared" si="63"/>
        <v>0.20292112244244084</v>
      </c>
      <c r="Q277" s="21">
        <f t="shared" si="63"/>
        <v>0.21399103041429543</v>
      </c>
      <c r="R277" s="21">
        <f t="shared" si="63"/>
        <v>0.20562980489612895</v>
      </c>
      <c r="S277" s="21">
        <f t="shared" si="63"/>
        <v>0.20829806875811338</v>
      </c>
      <c r="T277" s="21">
        <f t="shared" si="63"/>
        <v>0.21436277758082986</v>
      </c>
      <c r="U277" s="21">
        <f t="shared" si="63"/>
        <v>0.21696431594167817</v>
      </c>
      <c r="V277" s="21">
        <f t="shared" si="63"/>
        <v>0.22055690991966917</v>
      </c>
      <c r="W277" s="21">
        <f t="shared" si="63"/>
        <v>0.21385288703070232</v>
      </c>
      <c r="X277" s="21">
        <f t="shared" si="63"/>
        <v>0.20115593452700481</v>
      </c>
      <c r="Y277" s="21">
        <f t="shared" si="63"/>
        <v>0.19601309381399226</v>
      </c>
      <c r="Z277" s="21">
        <f t="shared" si="63"/>
        <v>0.20640570377085474</v>
      </c>
      <c r="AA277" s="21">
        <f t="shared" si="63"/>
        <v>0.20206230488034577</v>
      </c>
      <c r="AB277" s="21">
        <f t="shared" si="63"/>
        <v>0.19784004397186122</v>
      </c>
      <c r="AC277" s="21">
        <f t="shared" si="63"/>
        <v>0.21014606738706992</v>
      </c>
      <c r="AD277" s="21">
        <f t="shared" si="63"/>
        <v>0.22082734693935488</v>
      </c>
      <c r="AE277" s="21">
        <f t="shared" si="63"/>
        <v>0.23993916285578928</v>
      </c>
    </row>
    <row r="278" spans="1:31" x14ac:dyDescent="0.2">
      <c r="A278" s="80" t="s">
        <v>522</v>
      </c>
      <c r="B278" s="4" t="s">
        <v>491</v>
      </c>
      <c r="C278" s="27">
        <v>3.2636544882349496E-2</v>
      </c>
      <c r="D278" s="27">
        <v>3.1210049202250945E-2</v>
      </c>
      <c r="E278" s="27">
        <v>3.4464837886816146E-2</v>
      </c>
      <c r="F278" s="27">
        <v>3.8659291496282014E-2</v>
      </c>
      <c r="G278" s="27">
        <v>3.8702259615257521E-2</v>
      </c>
      <c r="H278" s="27">
        <v>4.2608591077792461E-2</v>
      </c>
      <c r="I278" s="27">
        <v>4.4325879273070835E-2</v>
      </c>
      <c r="J278" s="27">
        <v>4.367124886221161E-2</v>
      </c>
      <c r="K278" s="27">
        <v>4.2390879259061869E-2</v>
      </c>
      <c r="L278" s="27">
        <v>4.6394339982929439E-2</v>
      </c>
      <c r="M278" s="27">
        <v>3.9935060071477194E-2</v>
      </c>
      <c r="N278" s="27">
        <v>4.2901937948339554E-2</v>
      </c>
      <c r="O278" s="27">
        <v>4.6984700620742399E-2</v>
      </c>
      <c r="P278" s="27">
        <v>4.0218668079967101E-2</v>
      </c>
      <c r="Q278" s="27">
        <v>5.1938779937778491E-2</v>
      </c>
      <c r="R278" s="27">
        <v>4.4274826981108309E-2</v>
      </c>
      <c r="S278" s="27">
        <v>4.7979456177899046E-2</v>
      </c>
      <c r="T278" s="27">
        <v>5.5749870370519691E-2</v>
      </c>
      <c r="U278" s="27">
        <v>6.2138702932700844E-2</v>
      </c>
      <c r="V278" s="27">
        <v>6.555737762870345E-2</v>
      </c>
      <c r="W278" s="27">
        <v>6.5312889684082415E-2</v>
      </c>
      <c r="X278" s="27">
        <v>5.2431128159731895E-2</v>
      </c>
      <c r="Y278" s="27">
        <v>4.1663442718626806E-2</v>
      </c>
      <c r="Z278" s="27">
        <v>4.3538208726637433E-2</v>
      </c>
      <c r="AA278" s="27">
        <v>4.7977204048322973E-2</v>
      </c>
      <c r="AB278" s="27">
        <v>4.9330788541146857E-2</v>
      </c>
      <c r="AC278" s="27">
        <v>5.2178767056181602E-2</v>
      </c>
      <c r="AD278" s="27">
        <v>5.5026745571216354E-2</v>
      </c>
      <c r="AE278" s="27">
        <v>5.7874724086251092E-2</v>
      </c>
    </row>
    <row r="279" spans="1:31" x14ac:dyDescent="0.2">
      <c r="A279" s="80" t="s">
        <v>523</v>
      </c>
      <c r="B279" s="4" t="s">
        <v>493</v>
      </c>
      <c r="C279" s="21">
        <f t="shared" ref="C279:AE279" si="64">+C280+C281+C282</f>
        <v>5.2026425861681803E-3</v>
      </c>
      <c r="D279" s="21">
        <f t="shared" si="64"/>
        <v>5.2701959090972758E-3</v>
      </c>
      <c r="E279" s="21">
        <f t="shared" si="64"/>
        <v>5.5120847703615293E-3</v>
      </c>
      <c r="F279" s="21">
        <f t="shared" si="64"/>
        <v>5.7070335322223827E-3</v>
      </c>
      <c r="G279" s="21">
        <f t="shared" si="64"/>
        <v>5.9148734454726867E-3</v>
      </c>
      <c r="H279" s="21">
        <f t="shared" si="64"/>
        <v>6.1891524879799497E-3</v>
      </c>
      <c r="I279" s="21">
        <f t="shared" si="64"/>
        <v>6.3949235205542796E-3</v>
      </c>
      <c r="J279" s="21">
        <f t="shared" si="64"/>
        <v>6.9638086845396161E-3</v>
      </c>
      <c r="K279" s="21">
        <f t="shared" si="64"/>
        <v>6.9854861775857525E-3</v>
      </c>
      <c r="L279" s="21">
        <f t="shared" si="64"/>
        <v>7.0397049612836741E-3</v>
      </c>
      <c r="M279" s="21">
        <f t="shared" si="64"/>
        <v>6.9806411867572539E-3</v>
      </c>
      <c r="N279" s="21">
        <f t="shared" si="64"/>
        <v>7.6413591150081648E-3</v>
      </c>
      <c r="O279" s="21">
        <f t="shared" si="64"/>
        <v>7.6351033675801155E-3</v>
      </c>
      <c r="P279" s="21">
        <f t="shared" si="64"/>
        <v>7.5006193327131722E-3</v>
      </c>
      <c r="Q279" s="21">
        <f t="shared" si="64"/>
        <v>7.4571186879463704E-3</v>
      </c>
      <c r="R279" s="21">
        <f t="shared" si="64"/>
        <v>7.4562517631086653E-3</v>
      </c>
      <c r="S279" s="21">
        <f t="shared" si="64"/>
        <v>7.4905340126464569E-3</v>
      </c>
      <c r="T279" s="21">
        <f t="shared" si="64"/>
        <v>7.4304351249825373E-3</v>
      </c>
      <c r="U279" s="21">
        <f t="shared" si="64"/>
        <v>7.2065323990692281E-3</v>
      </c>
      <c r="V279" s="21">
        <f t="shared" si="64"/>
        <v>6.9805555208182863E-3</v>
      </c>
      <c r="W279" s="21">
        <f t="shared" si="64"/>
        <v>6.7884897443931834E-3</v>
      </c>
      <c r="X279" s="21">
        <f t="shared" si="64"/>
        <v>6.6657700664825518E-3</v>
      </c>
      <c r="Y279" s="21">
        <f t="shared" si="64"/>
        <v>7.0761226883251866E-3</v>
      </c>
      <c r="Z279" s="21">
        <f t="shared" si="64"/>
        <v>7.2819508914201917E-3</v>
      </c>
      <c r="AA279" s="21">
        <f t="shared" si="64"/>
        <v>6.8307801154257209E-3</v>
      </c>
      <c r="AB279" s="21">
        <f t="shared" si="64"/>
        <v>6.5794581031204747E-3</v>
      </c>
      <c r="AC279" s="21">
        <f t="shared" si="64"/>
        <v>7.3481123745385733E-3</v>
      </c>
      <c r="AD279" s="21">
        <f t="shared" si="64"/>
        <v>8.0697299297160241E-3</v>
      </c>
      <c r="AE279" s="21">
        <f t="shared" si="64"/>
        <v>8.8468726499876874E-3</v>
      </c>
    </row>
    <row r="280" spans="1:31" x14ac:dyDescent="0.2">
      <c r="A280" s="80" t="s">
        <v>524</v>
      </c>
      <c r="B280" s="4" t="s">
        <v>495</v>
      </c>
      <c r="C280" s="27">
        <v>5.2026425861681803E-3</v>
      </c>
      <c r="D280" s="27">
        <v>5.2701959090972758E-3</v>
      </c>
      <c r="E280" s="27">
        <v>5.5120847703615293E-3</v>
      </c>
      <c r="F280" s="27">
        <v>5.7070335322223827E-3</v>
      </c>
      <c r="G280" s="27">
        <v>5.9148734454726867E-3</v>
      </c>
      <c r="H280" s="27">
        <v>6.1891524879799497E-3</v>
      </c>
      <c r="I280" s="27">
        <v>6.3949235205542796E-3</v>
      </c>
      <c r="J280" s="27">
        <v>6.9638086845396161E-3</v>
      </c>
      <c r="K280" s="27">
        <v>6.9854861775857525E-3</v>
      </c>
      <c r="L280" s="27">
        <v>7.0397049612836741E-3</v>
      </c>
      <c r="M280" s="27">
        <v>6.9806411867572539E-3</v>
      </c>
      <c r="N280" s="27">
        <v>7.6413591150081648E-3</v>
      </c>
      <c r="O280" s="27">
        <v>7.6351033675801155E-3</v>
      </c>
      <c r="P280" s="27">
        <v>7.5006193327131722E-3</v>
      </c>
      <c r="Q280" s="27">
        <v>7.4571186879463704E-3</v>
      </c>
      <c r="R280" s="27">
        <v>7.4562517631086653E-3</v>
      </c>
      <c r="S280" s="27">
        <v>7.4905340126464569E-3</v>
      </c>
      <c r="T280" s="27">
        <v>7.4304351249825373E-3</v>
      </c>
      <c r="U280" s="27">
        <v>7.2065323990692281E-3</v>
      </c>
      <c r="V280" s="27">
        <v>6.9805555208182863E-3</v>
      </c>
      <c r="W280" s="27">
        <v>6.7884897443931834E-3</v>
      </c>
      <c r="X280" s="27">
        <v>6.6657700664825518E-3</v>
      </c>
      <c r="Y280" s="27">
        <v>7.0761226883251866E-3</v>
      </c>
      <c r="Z280" s="27">
        <v>7.2819508914201917E-3</v>
      </c>
      <c r="AA280" s="27">
        <v>6.8307801154257209E-3</v>
      </c>
      <c r="AB280" s="27">
        <v>6.5794581031204747E-3</v>
      </c>
      <c r="AC280" s="27">
        <v>7.3481123745385733E-3</v>
      </c>
      <c r="AD280" s="27">
        <v>8.0697299297160241E-3</v>
      </c>
      <c r="AE280" s="27">
        <v>8.8468726499876874E-3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0.11225389367058974</v>
      </c>
      <c r="D283" s="27">
        <v>0.11284838321380967</v>
      </c>
      <c r="E283" s="27">
        <v>0.1155344709747223</v>
      </c>
      <c r="F283" s="27">
        <v>0.11875820992256771</v>
      </c>
      <c r="G283" s="27">
        <v>0.12192622069128117</v>
      </c>
      <c r="H283" s="27">
        <v>0.12268826386065537</v>
      </c>
      <c r="I283" s="27">
        <v>0.12217500589975452</v>
      </c>
      <c r="J283" s="27">
        <v>0.12992107495659036</v>
      </c>
      <c r="K283" s="27">
        <v>0.13019497469138969</v>
      </c>
      <c r="L283" s="27">
        <v>0.130462096353162</v>
      </c>
      <c r="M283" s="27">
        <v>0.1307343517692616</v>
      </c>
      <c r="N283" s="27">
        <v>0.13054909352561453</v>
      </c>
      <c r="O283" s="27">
        <v>0.13085491140444555</v>
      </c>
      <c r="P283" s="27">
        <v>0.13114676234609393</v>
      </c>
      <c r="Q283" s="27">
        <v>0.13144235261583787</v>
      </c>
      <c r="R283" s="27">
        <v>0.13173294210135236</v>
      </c>
      <c r="S283" s="27">
        <v>0.13199039496790207</v>
      </c>
      <c r="T283" s="27">
        <v>0.13225327732555334</v>
      </c>
      <c r="U283" s="27">
        <v>0.127967905695544</v>
      </c>
      <c r="V283" s="27">
        <v>0.12368811503425618</v>
      </c>
      <c r="W283" s="27">
        <v>0.11941488282387573</v>
      </c>
      <c r="X283" s="27">
        <v>0.1174522831396671</v>
      </c>
      <c r="Y283" s="27">
        <v>0.12386210548159338</v>
      </c>
      <c r="Z283" s="27">
        <v>0.13024704323269976</v>
      </c>
      <c r="AA283" s="27">
        <v>0.12328893529737654</v>
      </c>
      <c r="AB283" s="27">
        <v>0.11637992786240473</v>
      </c>
      <c r="AC283" s="27">
        <v>0.12398958844576571</v>
      </c>
      <c r="AD283" s="27">
        <v>0.1316948221105064</v>
      </c>
      <c r="AE283" s="27">
        <v>0.1394009510984198</v>
      </c>
    </row>
    <row r="284" spans="1:31" x14ac:dyDescent="0.2">
      <c r="A284" s="80" t="s">
        <v>528</v>
      </c>
      <c r="B284" s="4" t="s">
        <v>503</v>
      </c>
      <c r="C284" s="27">
        <v>2.7067148331863567E-2</v>
      </c>
      <c r="D284" s="27">
        <v>2.7707757896012736E-2</v>
      </c>
      <c r="E284" s="27">
        <v>2.853002127874673E-2</v>
      </c>
      <c r="F284" s="27">
        <v>2.8652880950439674E-2</v>
      </c>
      <c r="G284" s="27">
        <v>2.9296252700135625E-2</v>
      </c>
      <c r="H284" s="27">
        <v>2.9735233919248118E-2</v>
      </c>
      <c r="I284" s="27">
        <v>3.0154066121018501E-2</v>
      </c>
      <c r="J284" s="27">
        <v>3.1771732630981077E-2</v>
      </c>
      <c r="K284" s="27">
        <v>2.9783544839787807E-2</v>
      </c>
      <c r="L284" s="27">
        <v>2.8970485680273089E-2</v>
      </c>
      <c r="M284" s="27">
        <v>2.7337738394686305E-2</v>
      </c>
      <c r="N284" s="27">
        <v>2.6596698359427403E-2</v>
      </c>
      <c r="O284" s="27">
        <v>2.5203524733957278E-2</v>
      </c>
      <c r="P284" s="27">
        <v>2.4013316447184772E-2</v>
      </c>
      <c r="Q284" s="27">
        <v>2.3152779172732712E-2</v>
      </c>
      <c r="R284" s="27">
        <v>2.206998247250579E-2</v>
      </c>
      <c r="S284" s="27">
        <v>2.0793779800627417E-2</v>
      </c>
      <c r="T284" s="27">
        <v>1.8870109573815713E-2</v>
      </c>
      <c r="U284" s="27">
        <v>1.9602060554560725E-2</v>
      </c>
      <c r="V284" s="27">
        <v>2.4293260340194103E-2</v>
      </c>
      <c r="W284" s="27">
        <v>2.2274129223466253E-2</v>
      </c>
      <c r="X284" s="27">
        <v>2.4553191515956623E-2</v>
      </c>
      <c r="Y284" s="27">
        <v>2.3402119130242406E-2</v>
      </c>
      <c r="Z284" s="27">
        <v>2.5327062675333491E-2</v>
      </c>
      <c r="AA284" s="27">
        <v>2.3955294349355338E-2</v>
      </c>
      <c r="AB284" s="27">
        <v>2.552118936104306E-2</v>
      </c>
      <c r="AC284" s="27">
        <v>2.6621934840026625E-2</v>
      </c>
      <c r="AD284" s="27">
        <v>2.6020570713059875E-2</v>
      </c>
      <c r="AE284" s="27">
        <v>3.3799340557944119E-2</v>
      </c>
    </row>
    <row r="285" spans="1:31" x14ac:dyDescent="0.2">
      <c r="A285" s="80" t="s">
        <v>529</v>
      </c>
      <c r="B285" s="4" t="s">
        <v>505</v>
      </c>
      <c r="C285" s="27">
        <v>6.0468236038205331E-6</v>
      </c>
      <c r="D285" s="27">
        <v>8.9588986372480154E-6</v>
      </c>
      <c r="E285" s="27">
        <v>1.9580426350505609E-5</v>
      </c>
      <c r="F285" s="27">
        <v>1.5173964468998091E-5</v>
      </c>
      <c r="G285" s="27">
        <v>7.9905161664888672E-5</v>
      </c>
      <c r="H285" s="27">
        <v>6.3645045165580766E-5</v>
      </c>
      <c r="I285" s="27">
        <v>4.1033784561932706E-5</v>
      </c>
      <c r="J285" s="27">
        <v>3.4734597616217868E-5</v>
      </c>
      <c r="K285" s="27">
        <v>9.7211843787934734E-5</v>
      </c>
      <c r="L285" s="27">
        <v>1.6747524130221437E-5</v>
      </c>
      <c r="M285" s="27">
        <v>2.0461223896724968E-5</v>
      </c>
      <c r="N285" s="27">
        <v>4.388895413591343E-5</v>
      </c>
      <c r="O285" s="27">
        <v>7.0617201023013778E-5</v>
      </c>
      <c r="P285" s="27">
        <v>4.1756236481865446E-5</v>
      </c>
      <c r="Q285" s="27">
        <v>0</v>
      </c>
      <c r="R285" s="27">
        <v>9.5801578053819492E-5</v>
      </c>
      <c r="S285" s="27">
        <v>4.3903799038377811E-5</v>
      </c>
      <c r="T285" s="27">
        <v>5.9085185958608078E-5</v>
      </c>
      <c r="U285" s="27">
        <v>4.9114359803372098E-5</v>
      </c>
      <c r="V285" s="27">
        <v>3.7601395697129015E-5</v>
      </c>
      <c r="W285" s="27">
        <v>6.2495554884756297E-5</v>
      </c>
      <c r="X285" s="27">
        <v>5.3561645166656635E-5</v>
      </c>
      <c r="Y285" s="27">
        <v>9.3037952045035727E-6</v>
      </c>
      <c r="Z285" s="27">
        <v>1.1438244763839077E-5</v>
      </c>
      <c r="AA285" s="27">
        <v>1.0091069865197394E-5</v>
      </c>
      <c r="AB285" s="27">
        <v>2.8680104146124081E-5</v>
      </c>
      <c r="AC285" s="27">
        <v>7.6646705573959204E-6</v>
      </c>
      <c r="AD285" s="27">
        <v>1.5478614856239131E-5</v>
      </c>
      <c r="AE285" s="27">
        <v>1.727446318658637E-5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5">+C288+C289+C290</f>
        <v>2.2634407062212089E-3</v>
      </c>
      <c r="D287" s="21">
        <f t="shared" si="65"/>
        <v>1.5637800381708142E-3</v>
      </c>
      <c r="E287" s="21">
        <f t="shared" si="65"/>
        <v>1.6852744986445753E-3</v>
      </c>
      <c r="F287" s="21">
        <f t="shared" si="65"/>
        <v>1.3803484676313089E-3</v>
      </c>
      <c r="G287" s="21">
        <f t="shared" si="65"/>
        <v>1.3048545403124307E-3</v>
      </c>
      <c r="H287" s="21">
        <f t="shared" si="65"/>
        <v>1.2473492499359513E-3</v>
      </c>
      <c r="I287" s="21">
        <f t="shared" si="65"/>
        <v>1.0046622229546321E-3</v>
      </c>
      <c r="J287" s="21">
        <f t="shared" si="65"/>
        <v>1.5764013088594929E-3</v>
      </c>
      <c r="K287" s="21">
        <f t="shared" si="65"/>
        <v>1.2715406670496606E-3</v>
      </c>
      <c r="L287" s="21">
        <f t="shared" si="65"/>
        <v>1.181109070804905E-3</v>
      </c>
      <c r="M287" s="21">
        <f t="shared" si="65"/>
        <v>1.0771727847266614E-3</v>
      </c>
      <c r="N287" s="21">
        <f t="shared" si="65"/>
        <v>1.2780305666820334E-3</v>
      </c>
      <c r="O287" s="21">
        <f t="shared" si="65"/>
        <v>1.3185308609024926E-3</v>
      </c>
      <c r="P287" s="21">
        <f t="shared" si="65"/>
        <v>1.3142487253289203E-3</v>
      </c>
      <c r="Q287" s="21">
        <f t="shared" si="65"/>
        <v>1.2983494556493629E-3</v>
      </c>
      <c r="R287" s="21">
        <f t="shared" si="65"/>
        <v>1.312136576606841E-3</v>
      </c>
      <c r="S287" s="21">
        <f t="shared" si="65"/>
        <v>1.1606071582160986E-3</v>
      </c>
      <c r="T287" s="21">
        <f t="shared" si="65"/>
        <v>8.0284898517759206E-4</v>
      </c>
      <c r="U287" s="21">
        <f t="shared" si="65"/>
        <v>9.6159781822295544E-4</v>
      </c>
      <c r="V287" s="21">
        <f t="shared" si="65"/>
        <v>9.1826582356808778E-4</v>
      </c>
      <c r="W287" s="21">
        <f t="shared" si="65"/>
        <v>1.1191496677832179E-3</v>
      </c>
      <c r="X287" s="21">
        <f t="shared" si="65"/>
        <v>1.1946748235500738E-3</v>
      </c>
      <c r="Y287" s="21">
        <f t="shared" si="65"/>
        <v>7.3658945918398311E-4</v>
      </c>
      <c r="Z287" s="21">
        <f t="shared" si="65"/>
        <v>1.3717178085792096E-3</v>
      </c>
      <c r="AA287" s="21">
        <f t="shared" si="65"/>
        <v>8.7126801060098463E-4</v>
      </c>
      <c r="AB287" s="21">
        <f t="shared" si="65"/>
        <v>9.6091204959364805E-4</v>
      </c>
      <c r="AC287" s="21">
        <f t="shared" si="65"/>
        <v>5.3680898498451816E-4</v>
      </c>
      <c r="AD287" s="21">
        <f t="shared" si="65"/>
        <v>2.8040605843865719E-5</v>
      </c>
      <c r="AE287" s="21">
        <f t="shared" si="65"/>
        <v>2.2381327500000004E-5</v>
      </c>
    </row>
    <row r="288" spans="1:31" x14ac:dyDescent="0.2">
      <c r="A288" s="80" t="s">
        <v>534</v>
      </c>
      <c r="B288" s="4" t="s">
        <v>798</v>
      </c>
      <c r="C288" s="27">
        <v>2.2295269326212089E-3</v>
      </c>
      <c r="D288" s="27">
        <v>1.5309150984408142E-3</v>
      </c>
      <c r="E288" s="27">
        <v>1.6534499285245753E-3</v>
      </c>
      <c r="F288" s="27">
        <v>1.3495558028613088E-3</v>
      </c>
      <c r="G288" s="27">
        <v>1.2750853166324308E-3</v>
      </c>
      <c r="H288" s="27">
        <v>1.2185950030859513E-3</v>
      </c>
      <c r="I288" s="27">
        <v>9.7599856947463211E-4</v>
      </c>
      <c r="J288" s="27">
        <v>1.546430087649493E-3</v>
      </c>
      <c r="K288" s="27">
        <v>1.2402753328096606E-3</v>
      </c>
      <c r="L288" s="27">
        <v>1.1486956774849049E-3</v>
      </c>
      <c r="M288" s="27">
        <v>1.0437363915266613E-3</v>
      </c>
      <c r="N288" s="27">
        <v>1.2438805022370334E-3</v>
      </c>
      <c r="O288" s="27">
        <v>1.2842819378024925E-3</v>
      </c>
      <c r="P288" s="27">
        <v>1.2805600794989203E-3</v>
      </c>
      <c r="Q288" s="27">
        <v>1.265773942329363E-3</v>
      </c>
      <c r="R288" s="27">
        <v>1.2812918679568411E-3</v>
      </c>
      <c r="S288" s="27">
        <v>1.1321109263960985E-3</v>
      </c>
      <c r="T288" s="27">
        <v>7.7753784435759211E-4</v>
      </c>
      <c r="U288" s="27">
        <v>9.4007995150295544E-4</v>
      </c>
      <c r="V288" s="27">
        <v>9.0119062549808774E-4</v>
      </c>
      <c r="W288" s="27">
        <v>1.1071441609832179E-3</v>
      </c>
      <c r="X288" s="27">
        <v>1.1822711504500738E-3</v>
      </c>
      <c r="Y288" s="27">
        <v>7.2378341453398307E-4</v>
      </c>
      <c r="Z288" s="27">
        <v>1.3587926907792096E-3</v>
      </c>
      <c r="AA288" s="27">
        <v>8.5822802490098465E-4</v>
      </c>
      <c r="AB288" s="27">
        <v>9.4775803704364803E-4</v>
      </c>
      <c r="AC288" s="27">
        <v>5.2357290548451813E-4</v>
      </c>
      <c r="AD288" s="27">
        <v>1.0231902343865717E-5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3.391377360000001E-5</v>
      </c>
      <c r="D289" s="27">
        <v>3.2864939730000002E-5</v>
      </c>
      <c r="E289" s="27">
        <v>3.1824570119999989E-5</v>
      </c>
      <c r="F289" s="27">
        <v>3.0792664769999992E-5</v>
      </c>
      <c r="G289" s="27">
        <v>2.9769223679999994E-5</v>
      </c>
      <c r="H289" s="27">
        <v>2.8754246850000001E-5</v>
      </c>
      <c r="I289" s="27">
        <v>2.8663653479999984E-5</v>
      </c>
      <c r="J289" s="27">
        <v>2.9971221209999986E-5</v>
      </c>
      <c r="K289" s="27">
        <v>3.1265334239999989E-5</v>
      </c>
      <c r="L289" s="27">
        <v>3.2413393319999992E-5</v>
      </c>
      <c r="M289" s="27">
        <v>3.3436393199999995E-5</v>
      </c>
      <c r="N289" s="27">
        <v>3.4150064444999999E-5</v>
      </c>
      <c r="O289" s="27">
        <v>3.4248923100000005E-5</v>
      </c>
      <c r="P289" s="27">
        <v>3.3688645829999993E-5</v>
      </c>
      <c r="Q289" s="27">
        <v>3.2575513320000003E-5</v>
      </c>
      <c r="R289" s="27">
        <v>3.084470865E-5</v>
      </c>
      <c r="S289" s="27">
        <v>2.8496231820000001E-5</v>
      </c>
      <c r="T289" s="27">
        <v>2.5311140820000001E-5</v>
      </c>
      <c r="U289" s="27">
        <v>2.1517866720000004E-5</v>
      </c>
      <c r="V289" s="27">
        <v>1.7075198070000006E-5</v>
      </c>
      <c r="W289" s="27">
        <v>1.2005506800000003E-5</v>
      </c>
      <c r="X289" s="27">
        <v>1.2403673100000002E-5</v>
      </c>
      <c r="Y289" s="27">
        <v>1.2806044650000005E-5</v>
      </c>
      <c r="Z289" s="27">
        <v>1.2925117800000002E-5</v>
      </c>
      <c r="AA289" s="27">
        <v>1.3039985700000001E-5</v>
      </c>
      <c r="AB289" s="27">
        <v>1.315401255E-5</v>
      </c>
      <c r="AC289" s="27">
        <v>1.3236079500000001E-5</v>
      </c>
      <c r="AD289" s="27">
        <v>1.7808703500000001E-5</v>
      </c>
      <c r="AE289" s="27">
        <v>2.2381327500000004E-5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6">+C292+C293</f>
        <v>0</v>
      </c>
      <c r="D291" s="21">
        <f t="shared" si="66"/>
        <v>0</v>
      </c>
      <c r="E291" s="21">
        <f t="shared" si="66"/>
        <v>0</v>
      </c>
      <c r="F291" s="21">
        <f t="shared" si="66"/>
        <v>0</v>
      </c>
      <c r="G291" s="21">
        <f t="shared" si="66"/>
        <v>0</v>
      </c>
      <c r="H291" s="21">
        <f t="shared" si="66"/>
        <v>0</v>
      </c>
      <c r="I291" s="21">
        <f t="shared" si="66"/>
        <v>0</v>
      </c>
      <c r="J291" s="21">
        <f t="shared" si="66"/>
        <v>0</v>
      </c>
      <c r="K291" s="21">
        <f t="shared" si="66"/>
        <v>0</v>
      </c>
      <c r="L291" s="21">
        <f t="shared" si="66"/>
        <v>0</v>
      </c>
      <c r="M291" s="21">
        <f t="shared" si="66"/>
        <v>0</v>
      </c>
      <c r="N291" s="21">
        <f t="shared" si="66"/>
        <v>0</v>
      </c>
      <c r="O291" s="21">
        <f t="shared" si="66"/>
        <v>0</v>
      </c>
      <c r="P291" s="21">
        <f t="shared" si="66"/>
        <v>0</v>
      </c>
      <c r="Q291" s="21">
        <f t="shared" si="66"/>
        <v>0</v>
      </c>
      <c r="R291" s="21">
        <f t="shared" si="66"/>
        <v>0</v>
      </c>
      <c r="S291" s="21">
        <f t="shared" si="66"/>
        <v>0</v>
      </c>
      <c r="T291" s="21">
        <f t="shared" si="66"/>
        <v>0</v>
      </c>
      <c r="U291" s="21">
        <f t="shared" si="66"/>
        <v>0</v>
      </c>
      <c r="V291" s="21">
        <f t="shared" si="66"/>
        <v>0</v>
      </c>
      <c r="W291" s="21">
        <f t="shared" si="66"/>
        <v>0</v>
      </c>
      <c r="X291" s="21">
        <f t="shared" si="66"/>
        <v>0</v>
      </c>
      <c r="Y291" s="21">
        <f t="shared" si="66"/>
        <v>0</v>
      </c>
      <c r="Z291" s="21">
        <f t="shared" si="66"/>
        <v>0</v>
      </c>
      <c r="AA291" s="21">
        <f t="shared" si="66"/>
        <v>0</v>
      </c>
      <c r="AB291" s="21">
        <f t="shared" si="66"/>
        <v>0</v>
      </c>
      <c r="AC291" s="21">
        <f t="shared" si="66"/>
        <v>0</v>
      </c>
      <c r="AD291" s="21">
        <f t="shared" si="66"/>
        <v>0</v>
      </c>
      <c r="AE291" s="21">
        <f t="shared" si="66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7">+C298+C383+C391+C399+C407+C415+C423+C424</f>
        <v>1.8901908964133542E-2</v>
      </c>
      <c r="D297" s="28">
        <f t="shared" si="67"/>
        <v>9.7319376759949557E-3</v>
      </c>
      <c r="E297" s="28">
        <f t="shared" si="67"/>
        <v>8.1932609560058517E-3</v>
      </c>
      <c r="F297" s="28">
        <f t="shared" si="67"/>
        <v>8.6980719057147202E-3</v>
      </c>
      <c r="G297" s="28">
        <f t="shared" si="67"/>
        <v>1.4606992595421113E-2</v>
      </c>
      <c r="H297" s="28">
        <f t="shared" si="67"/>
        <v>1.2255316339321764E-2</v>
      </c>
      <c r="I297" s="28">
        <f t="shared" si="67"/>
        <v>0.35458248794827468</v>
      </c>
      <c r="J297" s="28">
        <f t="shared" si="67"/>
        <v>2.0346115775414758E-2</v>
      </c>
      <c r="K297" s="28">
        <f t="shared" si="67"/>
        <v>1.2584424584073284</v>
      </c>
      <c r="L297" s="28">
        <f t="shared" si="67"/>
        <v>4.7986120898939666E-2</v>
      </c>
      <c r="M297" s="28">
        <f t="shared" si="67"/>
        <v>2.9555994545288704E-3</v>
      </c>
      <c r="N297" s="28">
        <f t="shared" si="67"/>
        <v>1.3259428133375016E-3</v>
      </c>
      <c r="O297" s="28">
        <f t="shared" si="67"/>
        <v>9.588696826836228E-2</v>
      </c>
      <c r="P297" s="28">
        <f t="shared" si="67"/>
        <v>1.6531037849626673E-3</v>
      </c>
      <c r="Q297" s="28">
        <f t="shared" si="67"/>
        <v>3.9893620204061193E-3</v>
      </c>
      <c r="R297" s="28">
        <f t="shared" si="67"/>
        <v>2.3569055141958741E-3</v>
      </c>
      <c r="S297" s="28">
        <f t="shared" si="67"/>
        <v>8.4464016191609006E-3</v>
      </c>
      <c r="T297" s="28">
        <f t="shared" si="67"/>
        <v>2.9452750452784587E-3</v>
      </c>
      <c r="U297" s="28">
        <f t="shared" si="67"/>
        <v>0.34018200780721619</v>
      </c>
      <c r="V297" s="28">
        <f t="shared" si="67"/>
        <v>2.5831524283205478E-2</v>
      </c>
      <c r="W297" s="28">
        <f t="shared" si="67"/>
        <v>2.3772375427804986E-4</v>
      </c>
      <c r="X297" s="28">
        <f t="shared" si="67"/>
        <v>9.3757654429696283E-4</v>
      </c>
      <c r="Y297" s="28">
        <f t="shared" si="67"/>
        <v>1.1821322634796514E-2</v>
      </c>
      <c r="Z297" s="28">
        <f t="shared" si="67"/>
        <v>1.3225830760677603E-2</v>
      </c>
      <c r="AA297" s="28">
        <f t="shared" si="67"/>
        <v>6.2362883981299043E-2</v>
      </c>
      <c r="AB297" s="28">
        <f t="shared" si="67"/>
        <v>9.2486083674318376E-2</v>
      </c>
      <c r="AC297" s="28">
        <f t="shared" si="67"/>
        <v>4.2953420878124253E-2</v>
      </c>
      <c r="AD297" s="28">
        <f t="shared" si="67"/>
        <v>1.0765706127060107E-3</v>
      </c>
      <c r="AE297" s="28">
        <f t="shared" si="67"/>
        <v>6.7261321853974961E-3</v>
      </c>
    </row>
    <row r="298" spans="1:31" x14ac:dyDescent="0.2">
      <c r="A298" s="9" t="s">
        <v>549</v>
      </c>
      <c r="B298" s="4" t="s">
        <v>550</v>
      </c>
      <c r="C298" s="21">
        <f t="shared" ref="C298:AE298" si="68">+C299+C367</f>
        <v>1.8676923833105284E-2</v>
      </c>
      <c r="D298" s="21">
        <f t="shared" si="68"/>
        <v>9.6595951581828141E-3</v>
      </c>
      <c r="E298" s="21">
        <f t="shared" si="68"/>
        <v>8.1263632507938485E-3</v>
      </c>
      <c r="F298" s="21">
        <f t="shared" si="68"/>
        <v>8.6413339526550705E-3</v>
      </c>
      <c r="G298" s="21">
        <f t="shared" si="68"/>
        <v>1.4376112886505284E-2</v>
      </c>
      <c r="H298" s="21">
        <f t="shared" si="68"/>
        <v>1.2186363201024793E-2</v>
      </c>
      <c r="I298" s="21">
        <f t="shared" si="68"/>
        <v>0.35304568478291987</v>
      </c>
      <c r="J298" s="21">
        <f t="shared" si="68"/>
        <v>2.0263308873309769E-2</v>
      </c>
      <c r="K298" s="21">
        <f t="shared" si="68"/>
        <v>1.2384198522611276</v>
      </c>
      <c r="L298" s="21">
        <f t="shared" si="68"/>
        <v>4.7442160981296097E-2</v>
      </c>
      <c r="M298" s="21">
        <f t="shared" si="68"/>
        <v>2.9324422628861794E-3</v>
      </c>
      <c r="N298" s="21">
        <f t="shared" si="68"/>
        <v>1.29768134827935E-3</v>
      </c>
      <c r="O298" s="21">
        <f t="shared" si="68"/>
        <v>9.5275250777705642E-2</v>
      </c>
      <c r="P298" s="21">
        <f t="shared" si="68"/>
        <v>1.5995350109626674E-3</v>
      </c>
      <c r="Q298" s="21">
        <f t="shared" si="68"/>
        <v>3.9133183996061189E-3</v>
      </c>
      <c r="R298" s="21">
        <f t="shared" si="68"/>
        <v>2.0702929104904088E-3</v>
      </c>
      <c r="S298" s="21">
        <f t="shared" si="68"/>
        <v>8.2739342051609006E-3</v>
      </c>
      <c r="T298" s="21">
        <f t="shared" si="68"/>
        <v>2.6982301086784588E-3</v>
      </c>
      <c r="U298" s="21">
        <f t="shared" si="68"/>
        <v>0.15728169805524961</v>
      </c>
      <c r="V298" s="21">
        <f t="shared" si="68"/>
        <v>2.4070881299245516E-2</v>
      </c>
      <c r="W298" s="21">
        <f t="shared" si="68"/>
        <v>2.2960544827804987E-4</v>
      </c>
      <c r="X298" s="21">
        <f t="shared" si="68"/>
        <v>8.4963300469696279E-4</v>
      </c>
      <c r="Y298" s="21">
        <f t="shared" si="68"/>
        <v>1.1492924762876966E-2</v>
      </c>
      <c r="Z298" s="21">
        <f t="shared" si="68"/>
        <v>1.3132420912677604E-2</v>
      </c>
      <c r="AA298" s="21">
        <f t="shared" si="68"/>
        <v>6.1525102459099042E-2</v>
      </c>
      <c r="AB298" s="21">
        <f t="shared" si="68"/>
        <v>9.1732201712898379E-2</v>
      </c>
      <c r="AC298" s="21">
        <f t="shared" si="68"/>
        <v>4.2559339908884254E-2</v>
      </c>
      <c r="AD298" s="21">
        <f t="shared" si="68"/>
        <v>1.0559179476660107E-3</v>
      </c>
      <c r="AE298" s="21">
        <f t="shared" si="68"/>
        <v>6.6313335797614963E-3</v>
      </c>
    </row>
    <row r="299" spans="1:31" x14ac:dyDescent="0.2">
      <c r="A299" s="9" t="s">
        <v>551</v>
      </c>
      <c r="B299" s="4" t="s">
        <v>552</v>
      </c>
      <c r="C299" s="21">
        <f t="shared" ref="C299:AE299" si="69">+C300+C349+C364</f>
        <v>1.8676923833105284E-2</v>
      </c>
      <c r="D299" s="21">
        <f t="shared" si="69"/>
        <v>9.6595951581828141E-3</v>
      </c>
      <c r="E299" s="21">
        <f t="shared" si="69"/>
        <v>8.1263632507938485E-3</v>
      </c>
      <c r="F299" s="21">
        <f t="shared" si="69"/>
        <v>8.6413339526550705E-3</v>
      </c>
      <c r="G299" s="21">
        <f t="shared" si="69"/>
        <v>1.4376112886505284E-2</v>
      </c>
      <c r="H299" s="21">
        <f t="shared" si="69"/>
        <v>1.2186363201024793E-2</v>
      </c>
      <c r="I299" s="21">
        <f t="shared" si="69"/>
        <v>0.35304568478291987</v>
      </c>
      <c r="J299" s="21">
        <f t="shared" si="69"/>
        <v>2.0263308873309769E-2</v>
      </c>
      <c r="K299" s="21">
        <f t="shared" si="69"/>
        <v>1.2384198522611276</v>
      </c>
      <c r="L299" s="21">
        <f t="shared" si="69"/>
        <v>4.7442160981296097E-2</v>
      </c>
      <c r="M299" s="21">
        <f t="shared" si="69"/>
        <v>2.9324422628861794E-3</v>
      </c>
      <c r="N299" s="21">
        <f t="shared" si="69"/>
        <v>1.29768134827935E-3</v>
      </c>
      <c r="O299" s="21">
        <f t="shared" si="69"/>
        <v>9.5275250777705642E-2</v>
      </c>
      <c r="P299" s="21">
        <f t="shared" si="69"/>
        <v>1.5995350109626674E-3</v>
      </c>
      <c r="Q299" s="21">
        <f t="shared" si="69"/>
        <v>3.9133183996061189E-3</v>
      </c>
      <c r="R299" s="21">
        <f t="shared" si="69"/>
        <v>2.0702929104904088E-3</v>
      </c>
      <c r="S299" s="21">
        <f t="shared" si="69"/>
        <v>8.2739342051609006E-3</v>
      </c>
      <c r="T299" s="21">
        <f t="shared" si="69"/>
        <v>2.6982301086784588E-3</v>
      </c>
      <c r="U299" s="21">
        <f t="shared" si="69"/>
        <v>0.15728169805524961</v>
      </c>
      <c r="V299" s="21">
        <f t="shared" si="69"/>
        <v>2.4070881299245516E-2</v>
      </c>
      <c r="W299" s="21">
        <f t="shared" si="69"/>
        <v>2.2960544827804987E-4</v>
      </c>
      <c r="X299" s="21">
        <f t="shared" si="69"/>
        <v>8.4963300469696279E-4</v>
      </c>
      <c r="Y299" s="21">
        <f t="shared" si="69"/>
        <v>1.1492924762876966E-2</v>
      </c>
      <c r="Z299" s="21">
        <f t="shared" si="69"/>
        <v>1.3132420912677604E-2</v>
      </c>
      <c r="AA299" s="21">
        <f t="shared" si="69"/>
        <v>6.1525102459099042E-2</v>
      </c>
      <c r="AB299" s="21">
        <f t="shared" si="69"/>
        <v>9.1732201712898379E-2</v>
      </c>
      <c r="AC299" s="21">
        <f t="shared" si="69"/>
        <v>4.2559339908884254E-2</v>
      </c>
      <c r="AD299" s="21">
        <f t="shared" si="69"/>
        <v>1.0559179476660107E-3</v>
      </c>
      <c r="AE299" s="21">
        <f t="shared" si="69"/>
        <v>6.6313335797614963E-3</v>
      </c>
    </row>
    <row r="300" spans="1:31" x14ac:dyDescent="0.2">
      <c r="A300" s="9" t="s">
        <v>553</v>
      </c>
      <c r="B300" s="4" t="s">
        <v>554</v>
      </c>
      <c r="C300" s="21">
        <f t="shared" ref="C300:AE300" si="70">+C301+C341</f>
        <v>0</v>
      </c>
      <c r="D300" s="21">
        <f t="shared" si="70"/>
        <v>0</v>
      </c>
      <c r="E300" s="21">
        <f t="shared" si="70"/>
        <v>0</v>
      </c>
      <c r="F300" s="21">
        <f t="shared" si="70"/>
        <v>0</v>
      </c>
      <c r="G300" s="21">
        <f t="shared" si="70"/>
        <v>0</v>
      </c>
      <c r="H300" s="21">
        <f t="shared" si="70"/>
        <v>0</v>
      </c>
      <c r="I300" s="21">
        <f t="shared" si="70"/>
        <v>0</v>
      </c>
      <c r="J300" s="21">
        <f t="shared" si="70"/>
        <v>0</v>
      </c>
      <c r="K300" s="21">
        <f t="shared" si="70"/>
        <v>0</v>
      </c>
      <c r="L300" s="21">
        <f t="shared" si="70"/>
        <v>0</v>
      </c>
      <c r="M300" s="21">
        <f t="shared" si="70"/>
        <v>0</v>
      </c>
      <c r="N300" s="21">
        <f t="shared" si="70"/>
        <v>0</v>
      </c>
      <c r="O300" s="21">
        <f t="shared" si="70"/>
        <v>0</v>
      </c>
      <c r="P300" s="21">
        <f t="shared" si="70"/>
        <v>0</v>
      </c>
      <c r="Q300" s="21">
        <f t="shared" si="70"/>
        <v>0</v>
      </c>
      <c r="R300" s="21">
        <f t="shared" si="70"/>
        <v>0</v>
      </c>
      <c r="S300" s="21">
        <f t="shared" si="70"/>
        <v>0</v>
      </c>
      <c r="T300" s="21">
        <f t="shared" si="70"/>
        <v>0</v>
      </c>
      <c r="U300" s="21">
        <f t="shared" si="70"/>
        <v>0</v>
      </c>
      <c r="V300" s="21">
        <f t="shared" si="70"/>
        <v>0</v>
      </c>
      <c r="W300" s="21">
        <f t="shared" si="70"/>
        <v>0</v>
      </c>
      <c r="X300" s="21">
        <f t="shared" si="70"/>
        <v>0</v>
      </c>
      <c r="Y300" s="21">
        <f t="shared" si="70"/>
        <v>0</v>
      </c>
      <c r="Z300" s="21">
        <f t="shared" si="70"/>
        <v>0</v>
      </c>
      <c r="AA300" s="21">
        <f t="shared" si="70"/>
        <v>0</v>
      </c>
      <c r="AB300" s="21">
        <f t="shared" si="70"/>
        <v>0</v>
      </c>
      <c r="AC300" s="21">
        <f t="shared" si="70"/>
        <v>0</v>
      </c>
      <c r="AD300" s="21">
        <f t="shared" si="70"/>
        <v>0</v>
      </c>
      <c r="AE300" s="21">
        <f t="shared" si="70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1">+C302+C315+C328</f>
        <v>0</v>
      </c>
      <c r="D301" s="21">
        <f t="shared" si="71"/>
        <v>0</v>
      </c>
      <c r="E301" s="21">
        <f t="shared" si="71"/>
        <v>0</v>
      </c>
      <c r="F301" s="21">
        <f t="shared" si="71"/>
        <v>0</v>
      </c>
      <c r="G301" s="21">
        <f t="shared" si="71"/>
        <v>0</v>
      </c>
      <c r="H301" s="21">
        <f t="shared" si="71"/>
        <v>0</v>
      </c>
      <c r="I301" s="21">
        <f t="shared" si="71"/>
        <v>0</v>
      </c>
      <c r="J301" s="21">
        <f t="shared" si="71"/>
        <v>0</v>
      </c>
      <c r="K301" s="21">
        <f t="shared" si="71"/>
        <v>0</v>
      </c>
      <c r="L301" s="21">
        <f t="shared" si="71"/>
        <v>0</v>
      </c>
      <c r="M301" s="21">
        <f t="shared" si="71"/>
        <v>0</v>
      </c>
      <c r="N301" s="21">
        <f t="shared" si="71"/>
        <v>0</v>
      </c>
      <c r="O301" s="21">
        <f t="shared" si="71"/>
        <v>0</v>
      </c>
      <c r="P301" s="21">
        <f t="shared" si="71"/>
        <v>0</v>
      </c>
      <c r="Q301" s="21">
        <f t="shared" si="71"/>
        <v>0</v>
      </c>
      <c r="R301" s="21">
        <f t="shared" si="71"/>
        <v>0</v>
      </c>
      <c r="S301" s="21">
        <f t="shared" si="71"/>
        <v>0</v>
      </c>
      <c r="T301" s="21">
        <f t="shared" si="71"/>
        <v>0</v>
      </c>
      <c r="U301" s="21">
        <f t="shared" si="71"/>
        <v>0</v>
      </c>
      <c r="V301" s="21">
        <f t="shared" si="71"/>
        <v>0</v>
      </c>
      <c r="W301" s="21">
        <f t="shared" si="71"/>
        <v>0</v>
      </c>
      <c r="X301" s="21">
        <f t="shared" si="71"/>
        <v>0</v>
      </c>
      <c r="Y301" s="21">
        <f t="shared" si="71"/>
        <v>0</v>
      </c>
      <c r="Z301" s="21">
        <f t="shared" si="71"/>
        <v>0</v>
      </c>
      <c r="AA301" s="21">
        <f t="shared" si="71"/>
        <v>0</v>
      </c>
      <c r="AB301" s="21">
        <f t="shared" si="71"/>
        <v>0</v>
      </c>
      <c r="AC301" s="21">
        <f t="shared" si="71"/>
        <v>0</v>
      </c>
      <c r="AD301" s="21">
        <f t="shared" si="71"/>
        <v>0</v>
      </c>
      <c r="AE301" s="21">
        <f t="shared" si="71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2">+C303+C304+C305+C306+C307+C308+C309+C310+C311+C312+C313+C314</f>
        <v>0</v>
      </c>
      <c r="D302" s="21">
        <f t="shared" si="72"/>
        <v>0</v>
      </c>
      <c r="E302" s="21">
        <f t="shared" si="72"/>
        <v>0</v>
      </c>
      <c r="F302" s="21">
        <f t="shared" si="72"/>
        <v>0</v>
      </c>
      <c r="G302" s="21">
        <f t="shared" si="72"/>
        <v>0</v>
      </c>
      <c r="H302" s="21">
        <f t="shared" si="72"/>
        <v>0</v>
      </c>
      <c r="I302" s="21">
        <f t="shared" si="72"/>
        <v>0</v>
      </c>
      <c r="J302" s="21">
        <f t="shared" si="72"/>
        <v>0</v>
      </c>
      <c r="K302" s="21">
        <f t="shared" si="72"/>
        <v>0</v>
      </c>
      <c r="L302" s="21">
        <f t="shared" si="72"/>
        <v>0</v>
      </c>
      <c r="M302" s="21">
        <f t="shared" si="72"/>
        <v>0</v>
      </c>
      <c r="N302" s="21">
        <f t="shared" si="72"/>
        <v>0</v>
      </c>
      <c r="O302" s="21">
        <f t="shared" si="72"/>
        <v>0</v>
      </c>
      <c r="P302" s="21">
        <f t="shared" si="72"/>
        <v>0</v>
      </c>
      <c r="Q302" s="21">
        <f t="shared" si="72"/>
        <v>0</v>
      </c>
      <c r="R302" s="21">
        <f t="shared" si="72"/>
        <v>0</v>
      </c>
      <c r="S302" s="21">
        <f t="shared" si="72"/>
        <v>0</v>
      </c>
      <c r="T302" s="21">
        <f t="shared" si="72"/>
        <v>0</v>
      </c>
      <c r="U302" s="21">
        <f t="shared" si="72"/>
        <v>0</v>
      </c>
      <c r="V302" s="21">
        <f t="shared" si="72"/>
        <v>0</v>
      </c>
      <c r="W302" s="21">
        <f t="shared" si="72"/>
        <v>0</v>
      </c>
      <c r="X302" s="21">
        <f t="shared" si="72"/>
        <v>0</v>
      </c>
      <c r="Y302" s="21">
        <f t="shared" si="72"/>
        <v>0</v>
      </c>
      <c r="Z302" s="21">
        <f t="shared" si="72"/>
        <v>0</v>
      </c>
      <c r="AA302" s="21">
        <f t="shared" si="72"/>
        <v>0</v>
      </c>
      <c r="AB302" s="21">
        <f t="shared" si="72"/>
        <v>0</v>
      </c>
      <c r="AC302" s="21">
        <f t="shared" si="72"/>
        <v>0</v>
      </c>
      <c r="AD302" s="21">
        <f t="shared" si="72"/>
        <v>0</v>
      </c>
      <c r="AE302" s="21">
        <f t="shared" si="72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3">+C316+C317+C318+C319+C320+C321+C322+C323+C324+C325+C326+C327</f>
        <v>0</v>
      </c>
      <c r="D315" s="21">
        <f t="shared" si="73"/>
        <v>0</v>
      </c>
      <c r="E315" s="21">
        <f t="shared" si="73"/>
        <v>0</v>
      </c>
      <c r="F315" s="21">
        <f t="shared" si="73"/>
        <v>0</v>
      </c>
      <c r="G315" s="21">
        <f t="shared" si="73"/>
        <v>0</v>
      </c>
      <c r="H315" s="21">
        <f t="shared" si="73"/>
        <v>0</v>
      </c>
      <c r="I315" s="21">
        <f t="shared" si="73"/>
        <v>0</v>
      </c>
      <c r="J315" s="21">
        <f t="shared" si="73"/>
        <v>0</v>
      </c>
      <c r="K315" s="21">
        <f t="shared" si="73"/>
        <v>0</v>
      </c>
      <c r="L315" s="21">
        <f t="shared" si="73"/>
        <v>0</v>
      </c>
      <c r="M315" s="21">
        <f t="shared" si="73"/>
        <v>0</v>
      </c>
      <c r="N315" s="21">
        <f t="shared" si="73"/>
        <v>0</v>
      </c>
      <c r="O315" s="21">
        <f t="shared" si="73"/>
        <v>0</v>
      </c>
      <c r="P315" s="21">
        <f t="shared" si="73"/>
        <v>0</v>
      </c>
      <c r="Q315" s="21">
        <f t="shared" si="73"/>
        <v>0</v>
      </c>
      <c r="R315" s="21">
        <f t="shared" si="73"/>
        <v>0</v>
      </c>
      <c r="S315" s="21">
        <f t="shared" si="73"/>
        <v>0</v>
      </c>
      <c r="T315" s="21">
        <f t="shared" si="73"/>
        <v>0</v>
      </c>
      <c r="U315" s="21">
        <f t="shared" si="73"/>
        <v>0</v>
      </c>
      <c r="V315" s="21">
        <f t="shared" si="73"/>
        <v>0</v>
      </c>
      <c r="W315" s="21">
        <f t="shared" si="73"/>
        <v>0</v>
      </c>
      <c r="X315" s="21">
        <f t="shared" si="73"/>
        <v>0</v>
      </c>
      <c r="Y315" s="21">
        <f t="shared" si="73"/>
        <v>0</v>
      </c>
      <c r="Z315" s="21">
        <f t="shared" si="73"/>
        <v>0</v>
      </c>
      <c r="AA315" s="21">
        <f t="shared" si="73"/>
        <v>0</v>
      </c>
      <c r="AB315" s="21">
        <f t="shared" si="73"/>
        <v>0</v>
      </c>
      <c r="AC315" s="21">
        <f t="shared" si="73"/>
        <v>0</v>
      </c>
      <c r="AD315" s="21">
        <f t="shared" si="73"/>
        <v>0</v>
      </c>
      <c r="AE315" s="21">
        <f t="shared" si="73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4">+C329+C330+C331+C332+C333+C334+C335+C336+C337+C338+C339+C340</f>
        <v>0</v>
      </c>
      <c r="D328" s="21">
        <f t="shared" si="74"/>
        <v>0</v>
      </c>
      <c r="E328" s="21">
        <f t="shared" si="74"/>
        <v>0</v>
      </c>
      <c r="F328" s="21">
        <f t="shared" si="74"/>
        <v>0</v>
      </c>
      <c r="G328" s="21">
        <f t="shared" si="74"/>
        <v>0</v>
      </c>
      <c r="H328" s="21">
        <f t="shared" si="74"/>
        <v>0</v>
      </c>
      <c r="I328" s="21">
        <f t="shared" si="74"/>
        <v>0</v>
      </c>
      <c r="J328" s="21">
        <f t="shared" si="74"/>
        <v>0</v>
      </c>
      <c r="K328" s="21">
        <f t="shared" si="74"/>
        <v>0</v>
      </c>
      <c r="L328" s="21">
        <f t="shared" si="74"/>
        <v>0</v>
      </c>
      <c r="M328" s="21">
        <f t="shared" si="74"/>
        <v>0</v>
      </c>
      <c r="N328" s="21">
        <f t="shared" si="74"/>
        <v>0</v>
      </c>
      <c r="O328" s="21">
        <f t="shared" si="74"/>
        <v>0</v>
      </c>
      <c r="P328" s="21">
        <f t="shared" si="74"/>
        <v>0</v>
      </c>
      <c r="Q328" s="21">
        <f t="shared" si="74"/>
        <v>0</v>
      </c>
      <c r="R328" s="21">
        <f t="shared" si="74"/>
        <v>0</v>
      </c>
      <c r="S328" s="21">
        <f t="shared" si="74"/>
        <v>0</v>
      </c>
      <c r="T328" s="21">
        <f t="shared" si="74"/>
        <v>0</v>
      </c>
      <c r="U328" s="21">
        <f t="shared" si="74"/>
        <v>0</v>
      </c>
      <c r="V328" s="21">
        <f t="shared" si="74"/>
        <v>0</v>
      </c>
      <c r="W328" s="21">
        <f t="shared" si="74"/>
        <v>0</v>
      </c>
      <c r="X328" s="21">
        <f t="shared" si="74"/>
        <v>0</v>
      </c>
      <c r="Y328" s="21">
        <f t="shared" si="74"/>
        <v>0</v>
      </c>
      <c r="Z328" s="21">
        <f t="shared" si="74"/>
        <v>0</v>
      </c>
      <c r="AA328" s="21">
        <f t="shared" si="74"/>
        <v>0</v>
      </c>
      <c r="AB328" s="21">
        <f t="shared" si="74"/>
        <v>0</v>
      </c>
      <c r="AC328" s="21">
        <f t="shared" si="74"/>
        <v>0</v>
      </c>
      <c r="AD328" s="21">
        <f t="shared" si="74"/>
        <v>0</v>
      </c>
      <c r="AE328" s="21">
        <f t="shared" si="74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5">+C342+C343+C344+C345+C346+C347+C348</f>
        <v>0</v>
      </c>
      <c r="D341" s="21">
        <f t="shared" si="75"/>
        <v>0</v>
      </c>
      <c r="E341" s="21">
        <f t="shared" si="75"/>
        <v>0</v>
      </c>
      <c r="F341" s="21">
        <f t="shared" si="75"/>
        <v>0</v>
      </c>
      <c r="G341" s="21">
        <f t="shared" si="75"/>
        <v>0</v>
      </c>
      <c r="H341" s="21">
        <f t="shared" si="75"/>
        <v>0</v>
      </c>
      <c r="I341" s="21">
        <f t="shared" si="75"/>
        <v>0</v>
      </c>
      <c r="J341" s="21">
        <f t="shared" si="75"/>
        <v>0</v>
      </c>
      <c r="K341" s="21">
        <f t="shared" si="75"/>
        <v>0</v>
      </c>
      <c r="L341" s="21">
        <f t="shared" si="75"/>
        <v>0</v>
      </c>
      <c r="M341" s="21">
        <f t="shared" si="75"/>
        <v>0</v>
      </c>
      <c r="N341" s="21">
        <f t="shared" si="75"/>
        <v>0</v>
      </c>
      <c r="O341" s="21">
        <f t="shared" si="75"/>
        <v>0</v>
      </c>
      <c r="P341" s="21">
        <f t="shared" si="75"/>
        <v>0</v>
      </c>
      <c r="Q341" s="21">
        <f t="shared" si="75"/>
        <v>0</v>
      </c>
      <c r="R341" s="21">
        <f t="shared" si="75"/>
        <v>0</v>
      </c>
      <c r="S341" s="21">
        <f t="shared" si="75"/>
        <v>0</v>
      </c>
      <c r="T341" s="21">
        <f t="shared" si="75"/>
        <v>0</v>
      </c>
      <c r="U341" s="21">
        <f t="shared" si="75"/>
        <v>0</v>
      </c>
      <c r="V341" s="21">
        <f t="shared" si="75"/>
        <v>0</v>
      </c>
      <c r="W341" s="21">
        <f t="shared" si="75"/>
        <v>0</v>
      </c>
      <c r="X341" s="21">
        <f t="shared" si="75"/>
        <v>0</v>
      </c>
      <c r="Y341" s="21">
        <f t="shared" si="75"/>
        <v>0</v>
      </c>
      <c r="Z341" s="21">
        <f t="shared" si="75"/>
        <v>0</v>
      </c>
      <c r="AA341" s="21">
        <f t="shared" si="75"/>
        <v>0</v>
      </c>
      <c r="AB341" s="21">
        <f t="shared" si="75"/>
        <v>0</v>
      </c>
      <c r="AC341" s="21">
        <f t="shared" si="75"/>
        <v>0</v>
      </c>
      <c r="AD341" s="21">
        <f t="shared" si="75"/>
        <v>0</v>
      </c>
      <c r="AE341" s="21">
        <f t="shared" si="75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6">+C350+C355+C358+C363</f>
        <v>1.8676923833105284E-2</v>
      </c>
      <c r="D349" s="21">
        <f t="shared" si="76"/>
        <v>9.6595951581828141E-3</v>
      </c>
      <c r="E349" s="21">
        <f t="shared" si="76"/>
        <v>8.1263632507938485E-3</v>
      </c>
      <c r="F349" s="21">
        <f t="shared" si="76"/>
        <v>8.6413339526550705E-3</v>
      </c>
      <c r="G349" s="21">
        <f t="shared" si="76"/>
        <v>1.4376112886505284E-2</v>
      </c>
      <c r="H349" s="21">
        <f t="shared" si="76"/>
        <v>1.2186363201024793E-2</v>
      </c>
      <c r="I349" s="21">
        <f t="shared" si="76"/>
        <v>0.35304568478291987</v>
      </c>
      <c r="J349" s="21">
        <f t="shared" si="76"/>
        <v>2.0263308873309769E-2</v>
      </c>
      <c r="K349" s="21">
        <f t="shared" si="76"/>
        <v>1.2384198522611276</v>
      </c>
      <c r="L349" s="21">
        <f t="shared" si="76"/>
        <v>4.7442160981296097E-2</v>
      </c>
      <c r="M349" s="21">
        <f t="shared" si="76"/>
        <v>2.9324422628861794E-3</v>
      </c>
      <c r="N349" s="21">
        <f t="shared" si="76"/>
        <v>1.29768134827935E-3</v>
      </c>
      <c r="O349" s="21">
        <f t="shared" si="76"/>
        <v>9.5275250777705642E-2</v>
      </c>
      <c r="P349" s="21">
        <f t="shared" si="76"/>
        <v>1.5995350109626674E-3</v>
      </c>
      <c r="Q349" s="21">
        <f t="shared" si="76"/>
        <v>3.9133183996061189E-3</v>
      </c>
      <c r="R349" s="21">
        <f t="shared" si="76"/>
        <v>2.0702929104904088E-3</v>
      </c>
      <c r="S349" s="21">
        <f t="shared" si="76"/>
        <v>8.2739342051609006E-3</v>
      </c>
      <c r="T349" s="21">
        <f t="shared" si="76"/>
        <v>2.6982301086784588E-3</v>
      </c>
      <c r="U349" s="21">
        <f t="shared" si="76"/>
        <v>0.15728169805524961</v>
      </c>
      <c r="V349" s="21">
        <f t="shared" si="76"/>
        <v>2.4070881299245516E-2</v>
      </c>
      <c r="W349" s="21">
        <f t="shared" si="76"/>
        <v>2.2960544827804987E-4</v>
      </c>
      <c r="X349" s="21">
        <f t="shared" si="76"/>
        <v>8.4963300469696279E-4</v>
      </c>
      <c r="Y349" s="21">
        <f t="shared" si="76"/>
        <v>1.1492924762876966E-2</v>
      </c>
      <c r="Z349" s="21">
        <f t="shared" si="76"/>
        <v>1.3132420912677604E-2</v>
      </c>
      <c r="AA349" s="21">
        <f t="shared" si="76"/>
        <v>6.1525102459099042E-2</v>
      </c>
      <c r="AB349" s="21">
        <f t="shared" si="76"/>
        <v>9.1732201712898379E-2</v>
      </c>
      <c r="AC349" s="21">
        <f t="shared" si="76"/>
        <v>4.2559339908884254E-2</v>
      </c>
      <c r="AD349" s="21">
        <f t="shared" si="76"/>
        <v>1.0559179476660107E-3</v>
      </c>
      <c r="AE349" s="21">
        <f t="shared" si="76"/>
        <v>6.6313335797614963E-3</v>
      </c>
    </row>
    <row r="350" spans="1:31" x14ac:dyDescent="0.2">
      <c r="A350" s="9" t="s">
        <v>608</v>
      </c>
      <c r="B350" s="4" t="s">
        <v>609</v>
      </c>
      <c r="C350" s="21">
        <f t="shared" ref="C350:AE350" si="77">+C351+C352+C353+C354</f>
        <v>0</v>
      </c>
      <c r="D350" s="21">
        <f t="shared" si="77"/>
        <v>0</v>
      </c>
      <c r="E350" s="21">
        <f t="shared" si="77"/>
        <v>0</v>
      </c>
      <c r="F350" s="21">
        <f t="shared" si="77"/>
        <v>0</v>
      </c>
      <c r="G350" s="21">
        <f t="shared" si="77"/>
        <v>0</v>
      </c>
      <c r="H350" s="21">
        <f t="shared" si="77"/>
        <v>0</v>
      </c>
      <c r="I350" s="21">
        <f t="shared" si="77"/>
        <v>0</v>
      </c>
      <c r="J350" s="21">
        <f t="shared" si="77"/>
        <v>0</v>
      </c>
      <c r="K350" s="21">
        <f t="shared" si="77"/>
        <v>0</v>
      </c>
      <c r="L350" s="21">
        <f t="shared" si="77"/>
        <v>0</v>
      </c>
      <c r="M350" s="21">
        <f t="shared" si="77"/>
        <v>0</v>
      </c>
      <c r="N350" s="21">
        <f t="shared" si="77"/>
        <v>0</v>
      </c>
      <c r="O350" s="21">
        <f t="shared" si="77"/>
        <v>0</v>
      </c>
      <c r="P350" s="21">
        <f t="shared" si="77"/>
        <v>0</v>
      </c>
      <c r="Q350" s="21">
        <f t="shared" si="77"/>
        <v>0</v>
      </c>
      <c r="R350" s="21">
        <f t="shared" si="77"/>
        <v>0</v>
      </c>
      <c r="S350" s="21">
        <f t="shared" si="77"/>
        <v>0</v>
      </c>
      <c r="T350" s="21">
        <f t="shared" si="77"/>
        <v>0</v>
      </c>
      <c r="U350" s="21">
        <f t="shared" si="77"/>
        <v>0</v>
      </c>
      <c r="V350" s="21">
        <f t="shared" si="77"/>
        <v>0</v>
      </c>
      <c r="W350" s="21">
        <f t="shared" si="77"/>
        <v>0</v>
      </c>
      <c r="X350" s="21">
        <f t="shared" si="77"/>
        <v>0</v>
      </c>
      <c r="Y350" s="21">
        <f t="shared" si="77"/>
        <v>0</v>
      </c>
      <c r="Z350" s="21">
        <f t="shared" si="77"/>
        <v>0</v>
      </c>
      <c r="AA350" s="21">
        <f t="shared" si="77"/>
        <v>0</v>
      </c>
      <c r="AB350" s="21">
        <f t="shared" si="77"/>
        <v>0</v>
      </c>
      <c r="AC350" s="21">
        <f t="shared" si="77"/>
        <v>0</v>
      </c>
      <c r="AD350" s="21">
        <f t="shared" si="77"/>
        <v>0</v>
      </c>
      <c r="AE350" s="21">
        <f t="shared" si="77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8">+C356+C357</f>
        <v>0</v>
      </c>
      <c r="D355" s="21">
        <f t="shared" si="78"/>
        <v>0</v>
      </c>
      <c r="E355" s="21">
        <f t="shared" si="78"/>
        <v>0</v>
      </c>
      <c r="F355" s="21">
        <f t="shared" si="78"/>
        <v>0</v>
      </c>
      <c r="G355" s="21">
        <f t="shared" si="78"/>
        <v>0</v>
      </c>
      <c r="H355" s="21">
        <f t="shared" si="78"/>
        <v>0</v>
      </c>
      <c r="I355" s="21">
        <f t="shared" si="78"/>
        <v>0</v>
      </c>
      <c r="J355" s="21">
        <f t="shared" si="78"/>
        <v>0</v>
      </c>
      <c r="K355" s="21">
        <f t="shared" si="78"/>
        <v>0</v>
      </c>
      <c r="L355" s="21">
        <f t="shared" si="78"/>
        <v>0</v>
      </c>
      <c r="M355" s="21">
        <f t="shared" si="78"/>
        <v>0</v>
      </c>
      <c r="N355" s="21">
        <f t="shared" si="78"/>
        <v>0</v>
      </c>
      <c r="O355" s="21">
        <f t="shared" si="78"/>
        <v>0</v>
      </c>
      <c r="P355" s="21">
        <f t="shared" si="78"/>
        <v>0</v>
      </c>
      <c r="Q355" s="21">
        <f t="shared" si="78"/>
        <v>0</v>
      </c>
      <c r="R355" s="21">
        <f t="shared" si="78"/>
        <v>0</v>
      </c>
      <c r="S355" s="21">
        <f t="shared" si="78"/>
        <v>0</v>
      </c>
      <c r="T355" s="21">
        <f t="shared" si="78"/>
        <v>0</v>
      </c>
      <c r="U355" s="21">
        <f t="shared" si="78"/>
        <v>0</v>
      </c>
      <c r="V355" s="21">
        <f t="shared" si="78"/>
        <v>0</v>
      </c>
      <c r="W355" s="21">
        <f t="shared" si="78"/>
        <v>0</v>
      </c>
      <c r="X355" s="21">
        <f t="shared" si="78"/>
        <v>0</v>
      </c>
      <c r="Y355" s="21">
        <f t="shared" si="78"/>
        <v>0</v>
      </c>
      <c r="Z355" s="21">
        <f t="shared" si="78"/>
        <v>0</v>
      </c>
      <c r="AA355" s="21">
        <f t="shared" si="78"/>
        <v>0</v>
      </c>
      <c r="AB355" s="21">
        <f t="shared" si="78"/>
        <v>0</v>
      </c>
      <c r="AC355" s="21">
        <f t="shared" si="78"/>
        <v>0</v>
      </c>
      <c r="AD355" s="21">
        <f t="shared" si="78"/>
        <v>0</v>
      </c>
      <c r="AE355" s="21">
        <f t="shared" si="78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9">+C359+C362</f>
        <v>1.2678100633352637E-2</v>
      </c>
      <c r="D358" s="21">
        <f t="shared" si="79"/>
        <v>2.4463637076253455E-3</v>
      </c>
      <c r="E358" s="21">
        <f t="shared" si="79"/>
        <v>3.3556863805664526E-3</v>
      </c>
      <c r="F358" s="21">
        <f t="shared" si="79"/>
        <v>2.6287726741819929E-3</v>
      </c>
      <c r="G358" s="21">
        <f t="shared" si="79"/>
        <v>9.8495743603094002E-3</v>
      </c>
      <c r="H358" s="21">
        <f t="shared" si="79"/>
        <v>8.164383760628972E-3</v>
      </c>
      <c r="I358" s="21">
        <f t="shared" si="79"/>
        <v>0.34943561167196358</v>
      </c>
      <c r="J358" s="21">
        <f t="shared" si="79"/>
        <v>1.6175137620362968E-2</v>
      </c>
      <c r="K358" s="21">
        <f t="shared" si="79"/>
        <v>1.2350450928633958</v>
      </c>
      <c r="L358" s="21">
        <f t="shared" si="79"/>
        <v>4.2938677367945786E-2</v>
      </c>
      <c r="M358" s="21">
        <f t="shared" si="79"/>
        <v>5.9918880140310518E-4</v>
      </c>
      <c r="N358" s="21">
        <f t="shared" si="79"/>
        <v>4.3601092053604639E-4</v>
      </c>
      <c r="O358" s="21">
        <f t="shared" si="79"/>
        <v>9.4288592568609914E-2</v>
      </c>
      <c r="P358" s="21">
        <f t="shared" si="79"/>
        <v>1.0804621693641648E-3</v>
      </c>
      <c r="Q358" s="21">
        <f t="shared" si="79"/>
        <v>3.4312103767083929E-3</v>
      </c>
      <c r="R358" s="21">
        <f t="shared" si="79"/>
        <v>1.8725136808591368E-3</v>
      </c>
      <c r="S358" s="21">
        <f t="shared" si="79"/>
        <v>7.9304051045368616E-3</v>
      </c>
      <c r="T358" s="21">
        <f t="shared" si="79"/>
        <v>2.3419311238010478E-3</v>
      </c>
      <c r="U358" s="21">
        <f t="shared" si="79"/>
        <v>0.156140550051386</v>
      </c>
      <c r="V358" s="21">
        <f t="shared" si="79"/>
        <v>2.2961503940306431E-2</v>
      </c>
      <c r="W358" s="21">
        <f t="shared" si="79"/>
        <v>2.692738785036671E-5</v>
      </c>
      <c r="X358" s="21">
        <f t="shared" si="79"/>
        <v>6.6929085945942974E-4</v>
      </c>
      <c r="Y358" s="21">
        <f t="shared" si="79"/>
        <v>1.0615070042903673E-2</v>
      </c>
      <c r="Z358" s="21">
        <f t="shared" si="79"/>
        <v>1.2715862118782385E-2</v>
      </c>
      <c r="AA358" s="21">
        <f t="shared" si="79"/>
        <v>6.1244221944212973E-2</v>
      </c>
      <c r="AB358" s="21">
        <f t="shared" si="79"/>
        <v>9.1424065127743592E-2</v>
      </c>
      <c r="AC358" s="21">
        <f t="shared" si="79"/>
        <v>4.1781393790615406E-2</v>
      </c>
      <c r="AD358" s="21">
        <f t="shared" si="79"/>
        <v>9.9617716751299219E-4</v>
      </c>
      <c r="AE358" s="21">
        <f t="shared" si="79"/>
        <v>6.598807640475564E-3</v>
      </c>
    </row>
    <row r="359" spans="1:31" x14ac:dyDescent="0.2">
      <c r="A359" s="9" t="s">
        <v>622</v>
      </c>
      <c r="B359" s="4" t="s">
        <v>623</v>
      </c>
      <c r="C359" s="21">
        <f t="shared" ref="C359:AE359" si="80">+C360+C361</f>
        <v>1.2371977788124416E-2</v>
      </c>
      <c r="D359" s="21">
        <f t="shared" si="80"/>
        <v>2.1466738099046347E-3</v>
      </c>
      <c r="E359" s="21">
        <f t="shared" si="80"/>
        <v>3.3370521968269866E-3</v>
      </c>
      <c r="F359" s="21">
        <f t="shared" si="80"/>
        <v>2.5875875674457208E-3</v>
      </c>
      <c r="G359" s="21">
        <f t="shared" si="80"/>
        <v>9.6104158874748529E-3</v>
      </c>
      <c r="H359" s="21">
        <f t="shared" si="80"/>
        <v>8.1404085688113158E-3</v>
      </c>
      <c r="I359" s="21">
        <f t="shared" si="80"/>
        <v>0.34649164801926474</v>
      </c>
      <c r="J359" s="21">
        <f t="shared" si="80"/>
        <v>1.612763825518759E-2</v>
      </c>
      <c r="K359" s="21">
        <f t="shared" si="80"/>
        <v>1.2331356231309083</v>
      </c>
      <c r="L359" s="21">
        <f t="shared" si="80"/>
        <v>4.21718035591723E-2</v>
      </c>
      <c r="M359" s="21">
        <f t="shared" si="80"/>
        <v>5.5387331508636561E-4</v>
      </c>
      <c r="N359" s="21">
        <f t="shared" si="80"/>
        <v>3.4770625364329033E-4</v>
      </c>
      <c r="O359" s="21">
        <f t="shared" si="80"/>
        <v>9.3972025085362121E-2</v>
      </c>
      <c r="P359" s="21">
        <f t="shared" si="80"/>
        <v>1.034185871202653E-3</v>
      </c>
      <c r="Q359" s="21">
        <f t="shared" si="80"/>
        <v>3.4027835078377501E-3</v>
      </c>
      <c r="R359" s="21">
        <f t="shared" si="80"/>
        <v>1.8623218770973753E-3</v>
      </c>
      <c r="S359" s="21">
        <f t="shared" si="80"/>
        <v>7.7265690293016314E-3</v>
      </c>
      <c r="T359" s="21">
        <f t="shared" si="80"/>
        <v>2.2176186633231293E-3</v>
      </c>
      <c r="U359" s="21">
        <f t="shared" si="80"/>
        <v>0.15589936731372439</v>
      </c>
      <c r="V359" s="21">
        <f t="shared" si="80"/>
        <v>2.2382148192792328E-2</v>
      </c>
      <c r="W359" s="21">
        <f t="shared" si="80"/>
        <v>2.692738785036671E-5</v>
      </c>
      <c r="X359" s="21">
        <f t="shared" si="80"/>
        <v>5.3472643024563167E-4</v>
      </c>
      <c r="Y359" s="21">
        <f t="shared" si="80"/>
        <v>1.0492111991630677E-2</v>
      </c>
      <c r="Z359" s="21">
        <f t="shared" si="80"/>
        <v>1.2634111949985682E-2</v>
      </c>
      <c r="AA359" s="21">
        <f t="shared" si="80"/>
        <v>6.0841282817710417E-2</v>
      </c>
      <c r="AB359" s="21">
        <f t="shared" si="80"/>
        <v>9.0516845614273464E-2</v>
      </c>
      <c r="AC359" s="21">
        <f t="shared" si="80"/>
        <v>4.1220991990234032E-2</v>
      </c>
      <c r="AD359" s="21">
        <f t="shared" si="80"/>
        <v>9.2513486012908751E-4</v>
      </c>
      <c r="AE359" s="21">
        <f t="shared" si="80"/>
        <v>6.5427767682691906E-3</v>
      </c>
    </row>
    <row r="360" spans="1:31" x14ac:dyDescent="0.2">
      <c r="A360" s="9" t="s">
        <v>624</v>
      </c>
      <c r="B360" s="4" t="s">
        <v>556</v>
      </c>
      <c r="C360" s="27">
        <v>1.2354840843927949E-2</v>
      </c>
      <c r="D360" s="27">
        <v>2.0135031694522051E-3</v>
      </c>
      <c r="E360" s="27">
        <v>3.2803854900322871E-3</v>
      </c>
      <c r="F360" s="27">
        <v>2.4205849525780814E-3</v>
      </c>
      <c r="G360" s="27">
        <v>9.3749291722926061E-3</v>
      </c>
      <c r="H360" s="27">
        <v>8.0824901478391518E-3</v>
      </c>
      <c r="I360" s="27">
        <v>0.34626778078033643</v>
      </c>
      <c r="J360" s="27">
        <v>1.5982067315098877E-2</v>
      </c>
      <c r="K360" s="27">
        <v>1.2297630336828556</v>
      </c>
      <c r="L360" s="27">
        <v>3.9497885836298617E-2</v>
      </c>
      <c r="M360" s="27">
        <v>5.3669078134084168E-4</v>
      </c>
      <c r="N360" s="27">
        <v>3.4136454459434491E-4</v>
      </c>
      <c r="O360" s="27">
        <v>9.3166963970382807E-2</v>
      </c>
      <c r="P360" s="27">
        <v>1.0021878876058576E-3</v>
      </c>
      <c r="Q360" s="27">
        <v>3.3187205458423481E-3</v>
      </c>
      <c r="R360" s="27">
        <v>1.7265378945311841E-3</v>
      </c>
      <c r="S360" s="27">
        <v>7.5702607830628243E-3</v>
      </c>
      <c r="T360" s="27">
        <v>1.9039744385663199E-3</v>
      </c>
      <c r="U360" s="27">
        <v>0.15457899318655982</v>
      </c>
      <c r="V360" s="27">
        <v>2.1836012885179869E-2</v>
      </c>
      <c r="W360" s="27">
        <v>2.3001033486036076E-5</v>
      </c>
      <c r="X360" s="27">
        <v>3.1234885400032705E-4</v>
      </c>
      <c r="Y360" s="27">
        <v>1.0288652134682384E-2</v>
      </c>
      <c r="Z360" s="27">
        <v>1.2371860169413379E-2</v>
      </c>
      <c r="AA360" s="27">
        <v>6.053645050989178E-2</v>
      </c>
      <c r="AB360" s="27">
        <v>8.7190991433307399E-2</v>
      </c>
      <c r="AC360" s="27">
        <v>3.907305489411507E-2</v>
      </c>
      <c r="AD360" s="27">
        <v>6.7380000665918016E-4</v>
      </c>
      <c r="AE360" s="27">
        <v>3.151944050007537E-3</v>
      </c>
    </row>
    <row r="361" spans="1:31" x14ac:dyDescent="0.2">
      <c r="A361" s="9" t="s">
        <v>625</v>
      </c>
      <c r="B361" s="4" t="s">
        <v>592</v>
      </c>
      <c r="C361" s="27">
        <v>1.713694419646592E-5</v>
      </c>
      <c r="D361" s="27">
        <v>1.3317064045242951E-4</v>
      </c>
      <c r="E361" s="27">
        <v>5.6666706794699627E-5</v>
      </c>
      <c r="F361" s="27">
        <v>1.6700261486763922E-4</v>
      </c>
      <c r="G361" s="27">
        <v>2.3548671518224646E-4</v>
      </c>
      <c r="H361" s="27">
        <v>5.7918420972163064E-5</v>
      </c>
      <c r="I361" s="27">
        <v>2.2386723892831007E-4</v>
      </c>
      <c r="J361" s="27">
        <v>1.4557094008871445E-4</v>
      </c>
      <c r="K361" s="27">
        <v>3.3725894480527881E-3</v>
      </c>
      <c r="L361" s="27">
        <v>2.6739177228736824E-3</v>
      </c>
      <c r="M361" s="27">
        <v>1.7182533745523882E-5</v>
      </c>
      <c r="N361" s="27">
        <v>6.3417090489453874E-6</v>
      </c>
      <c r="O361" s="27">
        <v>8.0506111497930736E-4</v>
      </c>
      <c r="P361" s="27">
        <v>3.1997983596795313E-5</v>
      </c>
      <c r="Q361" s="27">
        <v>8.4062961995402103E-5</v>
      </c>
      <c r="R361" s="27">
        <v>1.3578398256619122E-4</v>
      </c>
      <c r="S361" s="27">
        <v>1.5630824623880693E-4</v>
      </c>
      <c r="T361" s="27">
        <v>3.1364422475680954E-4</v>
      </c>
      <c r="U361" s="27">
        <v>1.320374127164573E-3</v>
      </c>
      <c r="V361" s="27">
        <v>5.4613530761246111E-4</v>
      </c>
      <c r="W361" s="27">
        <v>3.9263543643306337E-6</v>
      </c>
      <c r="X361" s="27">
        <v>2.2237757624530459E-4</v>
      </c>
      <c r="Y361" s="27">
        <v>2.0345985694829273E-4</v>
      </c>
      <c r="Z361" s="27">
        <v>2.622517805723024E-4</v>
      </c>
      <c r="AA361" s="27">
        <v>3.0483230781863614E-4</v>
      </c>
      <c r="AB361" s="27">
        <v>3.3258541809660595E-3</v>
      </c>
      <c r="AC361" s="27">
        <v>2.1479370961189591E-3</v>
      </c>
      <c r="AD361" s="27">
        <v>2.5133485346990735E-4</v>
      </c>
      <c r="AE361" s="27">
        <v>3.3908327182616536E-3</v>
      </c>
    </row>
    <row r="362" spans="1:31" x14ac:dyDescent="0.2">
      <c r="A362" s="9" t="s">
        <v>626</v>
      </c>
      <c r="B362" s="4" t="s">
        <v>627</v>
      </c>
      <c r="C362" s="27">
        <v>3.0612284522822094E-4</v>
      </c>
      <c r="D362" s="27">
        <v>2.9968989772071093E-4</v>
      </c>
      <c r="E362" s="27">
        <v>1.8634183739465989E-5</v>
      </c>
      <c r="F362" s="27">
        <v>4.1185106736271968E-5</v>
      </c>
      <c r="G362" s="27">
        <v>2.3915847283454759E-4</v>
      </c>
      <c r="H362" s="27">
        <v>2.3975191817656882E-5</v>
      </c>
      <c r="I362" s="27">
        <v>2.9439636526988173E-3</v>
      </c>
      <c r="J362" s="27">
        <v>4.7499365175377635E-5</v>
      </c>
      <c r="K362" s="27">
        <v>1.9094697324874453E-3</v>
      </c>
      <c r="L362" s="27">
        <v>7.6687380877348812E-4</v>
      </c>
      <c r="M362" s="27">
        <v>4.5315486316739566E-5</v>
      </c>
      <c r="N362" s="27">
        <v>8.8304666892756039E-5</v>
      </c>
      <c r="O362" s="27">
        <v>3.1656748324779423E-4</v>
      </c>
      <c r="P362" s="27">
        <v>4.627629816151184E-5</v>
      </c>
      <c r="Q362" s="27">
        <v>2.8426868870642981E-5</v>
      </c>
      <c r="R362" s="27">
        <v>1.0191803761761533E-5</v>
      </c>
      <c r="S362" s="27">
        <v>2.0383607523523069E-4</v>
      </c>
      <c r="T362" s="27">
        <v>1.2431246047791839E-4</v>
      </c>
      <c r="U362" s="27">
        <v>2.4118273766159326E-4</v>
      </c>
      <c r="V362" s="27">
        <v>5.7935574751410252E-4</v>
      </c>
      <c r="W362" s="27">
        <v>0</v>
      </c>
      <c r="X362" s="27">
        <v>1.3456442921379807E-4</v>
      </c>
      <c r="Y362" s="27">
        <v>1.2295805127299648E-4</v>
      </c>
      <c r="Z362" s="27">
        <v>8.1750168796702129E-5</v>
      </c>
      <c r="AA362" s="27">
        <v>4.0293912650255886E-4</v>
      </c>
      <c r="AB362" s="27">
        <v>9.0721951347012266E-4</v>
      </c>
      <c r="AC362" s="27">
        <v>5.6040180038137498E-4</v>
      </c>
      <c r="AD362" s="27">
        <v>7.1042307383904614E-5</v>
      </c>
      <c r="AE362" s="27">
        <v>5.6030872206373312E-5</v>
      </c>
    </row>
    <row r="363" spans="1:31" x14ac:dyDescent="0.2">
      <c r="A363" s="9" t="s">
        <v>628</v>
      </c>
      <c r="B363" s="4" t="s">
        <v>629</v>
      </c>
      <c r="C363" s="27">
        <v>5.9988231997526479E-3</v>
      </c>
      <c r="D363" s="27">
        <v>7.2132314505574694E-3</v>
      </c>
      <c r="E363" s="27">
        <v>4.7706768702273968E-3</v>
      </c>
      <c r="F363" s="27">
        <v>6.0125612784730784E-3</v>
      </c>
      <c r="G363" s="27">
        <v>4.5265385261958838E-3</v>
      </c>
      <c r="H363" s="27">
        <v>4.0219794403958198E-3</v>
      </c>
      <c r="I363" s="27">
        <v>3.6100731109562807E-3</v>
      </c>
      <c r="J363" s="27">
        <v>4.0881712529468005E-3</v>
      </c>
      <c r="K363" s="27">
        <v>3.3747593977318203E-3</v>
      </c>
      <c r="L363" s="27">
        <v>4.5034836133503097E-3</v>
      </c>
      <c r="M363" s="27">
        <v>2.333253461483074E-3</v>
      </c>
      <c r="N363" s="27">
        <v>8.616704277433037E-4</v>
      </c>
      <c r="O363" s="27">
        <v>9.8665820909572669E-4</v>
      </c>
      <c r="P363" s="27">
        <v>5.1907284159850278E-4</v>
      </c>
      <c r="Q363" s="27">
        <v>4.821080228977259E-4</v>
      </c>
      <c r="R363" s="27">
        <v>1.9777922963127193E-4</v>
      </c>
      <c r="S363" s="27">
        <v>3.4352910062403983E-4</v>
      </c>
      <c r="T363" s="27">
        <v>3.5629898487741092E-4</v>
      </c>
      <c r="U363" s="27">
        <v>1.1411480038636048E-3</v>
      </c>
      <c r="V363" s="27">
        <v>1.1093773589390861E-3</v>
      </c>
      <c r="W363" s="27">
        <v>2.0267806042768318E-4</v>
      </c>
      <c r="X363" s="27">
        <v>1.8034214523753302E-4</v>
      </c>
      <c r="Y363" s="27">
        <v>8.7785471997329318E-4</v>
      </c>
      <c r="Z363" s="27">
        <v>4.1655879389521994E-4</v>
      </c>
      <c r="AA363" s="27">
        <v>2.8088051488606744E-4</v>
      </c>
      <c r="AB363" s="27">
        <v>3.081365851547913E-4</v>
      </c>
      <c r="AC363" s="27">
        <v>7.7794611826884866E-4</v>
      </c>
      <c r="AD363" s="27">
        <v>5.9740780153018549E-5</v>
      </c>
      <c r="AE363" s="27">
        <v>3.2525939285931909E-5</v>
      </c>
    </row>
    <row r="364" spans="1:31" x14ac:dyDescent="0.2">
      <c r="A364" s="9" t="s">
        <v>630</v>
      </c>
      <c r="B364" s="4" t="s">
        <v>631</v>
      </c>
      <c r="C364" s="21">
        <f t="shared" ref="C364:AE364" si="81">+C365+C366</f>
        <v>0</v>
      </c>
      <c r="D364" s="21">
        <f t="shared" si="81"/>
        <v>0</v>
      </c>
      <c r="E364" s="21">
        <f t="shared" si="81"/>
        <v>0</v>
      </c>
      <c r="F364" s="21">
        <f t="shared" si="81"/>
        <v>0</v>
      </c>
      <c r="G364" s="21">
        <f t="shared" si="81"/>
        <v>0</v>
      </c>
      <c r="H364" s="21">
        <f t="shared" si="81"/>
        <v>0</v>
      </c>
      <c r="I364" s="21">
        <f t="shared" si="81"/>
        <v>0</v>
      </c>
      <c r="J364" s="21">
        <f t="shared" si="81"/>
        <v>0</v>
      </c>
      <c r="K364" s="21">
        <f t="shared" si="81"/>
        <v>0</v>
      </c>
      <c r="L364" s="21">
        <f t="shared" si="81"/>
        <v>0</v>
      </c>
      <c r="M364" s="21">
        <f t="shared" si="81"/>
        <v>0</v>
      </c>
      <c r="N364" s="21">
        <f t="shared" si="81"/>
        <v>0</v>
      </c>
      <c r="O364" s="21">
        <f t="shared" si="81"/>
        <v>0</v>
      </c>
      <c r="P364" s="21">
        <f t="shared" si="81"/>
        <v>0</v>
      </c>
      <c r="Q364" s="21">
        <f t="shared" si="81"/>
        <v>0</v>
      </c>
      <c r="R364" s="21">
        <f t="shared" si="81"/>
        <v>0</v>
      </c>
      <c r="S364" s="21">
        <f t="shared" si="81"/>
        <v>0</v>
      </c>
      <c r="T364" s="21">
        <f t="shared" si="81"/>
        <v>0</v>
      </c>
      <c r="U364" s="21">
        <f t="shared" si="81"/>
        <v>0</v>
      </c>
      <c r="V364" s="21">
        <f t="shared" si="81"/>
        <v>0</v>
      </c>
      <c r="W364" s="21">
        <f t="shared" si="81"/>
        <v>0</v>
      </c>
      <c r="X364" s="21">
        <f t="shared" si="81"/>
        <v>0</v>
      </c>
      <c r="Y364" s="21">
        <f t="shared" si="81"/>
        <v>0</v>
      </c>
      <c r="Z364" s="21">
        <f t="shared" si="81"/>
        <v>0</v>
      </c>
      <c r="AA364" s="21">
        <f t="shared" si="81"/>
        <v>0</v>
      </c>
      <c r="AB364" s="21">
        <f t="shared" si="81"/>
        <v>0</v>
      </c>
      <c r="AC364" s="21">
        <f t="shared" si="81"/>
        <v>0</v>
      </c>
      <c r="AD364" s="21">
        <f t="shared" si="81"/>
        <v>0</v>
      </c>
      <c r="AE364" s="21">
        <f t="shared" si="8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2">C368+C371+C374+C377+C380</f>
        <v>0</v>
      </c>
      <c r="D367" s="21">
        <f t="shared" si="82"/>
        <v>0</v>
      </c>
      <c r="E367" s="21">
        <f t="shared" si="82"/>
        <v>0</v>
      </c>
      <c r="F367" s="21">
        <f t="shared" si="82"/>
        <v>0</v>
      </c>
      <c r="G367" s="21">
        <f t="shared" si="82"/>
        <v>0</v>
      </c>
      <c r="H367" s="21">
        <f t="shared" si="82"/>
        <v>0</v>
      </c>
      <c r="I367" s="21">
        <f t="shared" si="82"/>
        <v>0</v>
      </c>
      <c r="J367" s="21">
        <f t="shared" si="82"/>
        <v>0</v>
      </c>
      <c r="K367" s="21">
        <f t="shared" si="82"/>
        <v>0</v>
      </c>
      <c r="L367" s="21">
        <f t="shared" si="82"/>
        <v>0</v>
      </c>
      <c r="M367" s="21">
        <f t="shared" si="82"/>
        <v>0</v>
      </c>
      <c r="N367" s="21">
        <f t="shared" si="82"/>
        <v>0</v>
      </c>
      <c r="O367" s="21">
        <f t="shared" si="82"/>
        <v>0</v>
      </c>
      <c r="P367" s="21">
        <f t="shared" si="82"/>
        <v>0</v>
      </c>
      <c r="Q367" s="21">
        <f t="shared" si="82"/>
        <v>0</v>
      </c>
      <c r="R367" s="21">
        <f t="shared" si="82"/>
        <v>0</v>
      </c>
      <c r="S367" s="21">
        <f t="shared" si="82"/>
        <v>0</v>
      </c>
      <c r="T367" s="21">
        <f t="shared" si="82"/>
        <v>0</v>
      </c>
      <c r="U367" s="21">
        <f t="shared" si="82"/>
        <v>0</v>
      </c>
      <c r="V367" s="21">
        <f t="shared" si="82"/>
        <v>0</v>
      </c>
      <c r="W367" s="21">
        <f t="shared" si="82"/>
        <v>0</v>
      </c>
      <c r="X367" s="21">
        <f t="shared" si="82"/>
        <v>0</v>
      </c>
      <c r="Y367" s="21">
        <f t="shared" si="82"/>
        <v>0</v>
      </c>
      <c r="Z367" s="21">
        <f t="shared" si="82"/>
        <v>0</v>
      </c>
      <c r="AA367" s="21">
        <f t="shared" si="82"/>
        <v>0</v>
      </c>
      <c r="AB367" s="21">
        <f t="shared" si="82"/>
        <v>0</v>
      </c>
      <c r="AC367" s="21">
        <f t="shared" si="82"/>
        <v>0</v>
      </c>
      <c r="AD367" s="21">
        <f t="shared" si="82"/>
        <v>0</v>
      </c>
      <c r="AE367" s="21">
        <f t="shared" si="82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3">+C369+C370</f>
        <v>0</v>
      </c>
      <c r="D368" s="21">
        <f t="shared" si="83"/>
        <v>0</v>
      </c>
      <c r="E368" s="21">
        <f t="shared" si="83"/>
        <v>0</v>
      </c>
      <c r="F368" s="21">
        <f t="shared" si="83"/>
        <v>0</v>
      </c>
      <c r="G368" s="21">
        <f t="shared" si="83"/>
        <v>0</v>
      </c>
      <c r="H368" s="21">
        <f t="shared" si="83"/>
        <v>0</v>
      </c>
      <c r="I368" s="21">
        <f t="shared" si="83"/>
        <v>0</v>
      </c>
      <c r="J368" s="21">
        <f t="shared" si="83"/>
        <v>0</v>
      </c>
      <c r="K368" s="21">
        <f t="shared" si="83"/>
        <v>0</v>
      </c>
      <c r="L368" s="21">
        <f t="shared" si="83"/>
        <v>0</v>
      </c>
      <c r="M368" s="21">
        <f t="shared" si="83"/>
        <v>0</v>
      </c>
      <c r="N368" s="21">
        <f t="shared" si="83"/>
        <v>0</v>
      </c>
      <c r="O368" s="21">
        <f t="shared" si="83"/>
        <v>0</v>
      </c>
      <c r="P368" s="21">
        <f t="shared" si="83"/>
        <v>0</v>
      </c>
      <c r="Q368" s="21">
        <f t="shared" si="83"/>
        <v>0</v>
      </c>
      <c r="R368" s="21">
        <f t="shared" si="83"/>
        <v>0</v>
      </c>
      <c r="S368" s="21">
        <f t="shared" si="83"/>
        <v>0</v>
      </c>
      <c r="T368" s="21">
        <f t="shared" si="83"/>
        <v>0</v>
      </c>
      <c r="U368" s="21">
        <f t="shared" si="83"/>
        <v>0</v>
      </c>
      <c r="V368" s="21">
        <f t="shared" si="83"/>
        <v>0</v>
      </c>
      <c r="W368" s="21">
        <f t="shared" si="83"/>
        <v>0</v>
      </c>
      <c r="X368" s="21">
        <f t="shared" si="83"/>
        <v>0</v>
      </c>
      <c r="Y368" s="21">
        <f t="shared" si="83"/>
        <v>0</v>
      </c>
      <c r="Z368" s="21">
        <f t="shared" si="83"/>
        <v>0</v>
      </c>
      <c r="AA368" s="21">
        <f t="shared" si="83"/>
        <v>0</v>
      </c>
      <c r="AB368" s="21">
        <f t="shared" si="83"/>
        <v>0</v>
      </c>
      <c r="AC368" s="21">
        <f t="shared" si="83"/>
        <v>0</v>
      </c>
      <c r="AD368" s="21">
        <f t="shared" si="83"/>
        <v>0</v>
      </c>
      <c r="AE368" s="21">
        <f t="shared" si="83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4">+C372+C373</f>
        <v>0</v>
      </c>
      <c r="D371" s="21">
        <f t="shared" si="84"/>
        <v>0</v>
      </c>
      <c r="E371" s="21">
        <f t="shared" si="84"/>
        <v>0</v>
      </c>
      <c r="F371" s="21">
        <f t="shared" si="84"/>
        <v>0</v>
      </c>
      <c r="G371" s="21">
        <f t="shared" si="84"/>
        <v>0</v>
      </c>
      <c r="H371" s="21">
        <f t="shared" si="84"/>
        <v>0</v>
      </c>
      <c r="I371" s="21">
        <f t="shared" si="84"/>
        <v>0</v>
      </c>
      <c r="J371" s="21">
        <f t="shared" si="84"/>
        <v>0</v>
      </c>
      <c r="K371" s="21">
        <f t="shared" si="84"/>
        <v>0</v>
      </c>
      <c r="L371" s="21">
        <f t="shared" si="84"/>
        <v>0</v>
      </c>
      <c r="M371" s="21">
        <f t="shared" si="84"/>
        <v>0</v>
      </c>
      <c r="N371" s="21">
        <f t="shared" si="84"/>
        <v>0</v>
      </c>
      <c r="O371" s="21">
        <f t="shared" si="84"/>
        <v>0</v>
      </c>
      <c r="P371" s="21">
        <f t="shared" si="84"/>
        <v>0</v>
      </c>
      <c r="Q371" s="21">
        <f t="shared" si="84"/>
        <v>0</v>
      </c>
      <c r="R371" s="21">
        <f t="shared" si="84"/>
        <v>0</v>
      </c>
      <c r="S371" s="21">
        <f t="shared" si="84"/>
        <v>0</v>
      </c>
      <c r="T371" s="21">
        <f t="shared" si="84"/>
        <v>0</v>
      </c>
      <c r="U371" s="21">
        <f t="shared" si="84"/>
        <v>0</v>
      </c>
      <c r="V371" s="21">
        <f t="shared" si="84"/>
        <v>0</v>
      </c>
      <c r="W371" s="21">
        <f t="shared" si="84"/>
        <v>0</v>
      </c>
      <c r="X371" s="21">
        <f t="shared" si="84"/>
        <v>0</v>
      </c>
      <c r="Y371" s="21">
        <f t="shared" si="84"/>
        <v>0</v>
      </c>
      <c r="Z371" s="21">
        <f t="shared" si="84"/>
        <v>0</v>
      </c>
      <c r="AA371" s="21">
        <f t="shared" si="84"/>
        <v>0</v>
      </c>
      <c r="AB371" s="21">
        <f t="shared" si="84"/>
        <v>0</v>
      </c>
      <c r="AC371" s="21">
        <f t="shared" si="84"/>
        <v>0</v>
      </c>
      <c r="AD371" s="21">
        <f t="shared" si="84"/>
        <v>0</v>
      </c>
      <c r="AE371" s="21">
        <f t="shared" si="84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5">+C375+C376</f>
        <v>0</v>
      </c>
      <c r="D374" s="21">
        <f t="shared" si="85"/>
        <v>0</v>
      </c>
      <c r="E374" s="21">
        <f t="shared" si="85"/>
        <v>0</v>
      </c>
      <c r="F374" s="21">
        <f t="shared" si="85"/>
        <v>0</v>
      </c>
      <c r="G374" s="21">
        <f t="shared" si="85"/>
        <v>0</v>
      </c>
      <c r="H374" s="21">
        <f t="shared" si="85"/>
        <v>0</v>
      </c>
      <c r="I374" s="21">
        <f t="shared" si="85"/>
        <v>0</v>
      </c>
      <c r="J374" s="21">
        <f t="shared" si="85"/>
        <v>0</v>
      </c>
      <c r="K374" s="21">
        <f t="shared" si="85"/>
        <v>0</v>
      </c>
      <c r="L374" s="21">
        <f t="shared" si="85"/>
        <v>0</v>
      </c>
      <c r="M374" s="21">
        <f t="shared" si="85"/>
        <v>0</v>
      </c>
      <c r="N374" s="21">
        <f t="shared" si="85"/>
        <v>0</v>
      </c>
      <c r="O374" s="21">
        <f t="shared" si="85"/>
        <v>0</v>
      </c>
      <c r="P374" s="21">
        <f t="shared" si="85"/>
        <v>0</v>
      </c>
      <c r="Q374" s="21">
        <f t="shared" si="85"/>
        <v>0</v>
      </c>
      <c r="R374" s="21">
        <f t="shared" si="85"/>
        <v>0</v>
      </c>
      <c r="S374" s="21">
        <f t="shared" si="85"/>
        <v>0</v>
      </c>
      <c r="T374" s="21">
        <f t="shared" si="85"/>
        <v>0</v>
      </c>
      <c r="U374" s="21">
        <f t="shared" si="85"/>
        <v>0</v>
      </c>
      <c r="V374" s="21">
        <f t="shared" si="85"/>
        <v>0</v>
      </c>
      <c r="W374" s="21">
        <f t="shared" si="85"/>
        <v>0</v>
      </c>
      <c r="X374" s="21">
        <f t="shared" si="85"/>
        <v>0</v>
      </c>
      <c r="Y374" s="21">
        <f t="shared" si="85"/>
        <v>0</v>
      </c>
      <c r="Z374" s="21">
        <f t="shared" si="85"/>
        <v>0</v>
      </c>
      <c r="AA374" s="21">
        <f t="shared" si="85"/>
        <v>0</v>
      </c>
      <c r="AB374" s="21">
        <f t="shared" si="85"/>
        <v>0</v>
      </c>
      <c r="AC374" s="21">
        <f t="shared" si="85"/>
        <v>0</v>
      </c>
      <c r="AD374" s="21">
        <f t="shared" si="85"/>
        <v>0</v>
      </c>
      <c r="AE374" s="21">
        <f t="shared" si="85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6">+C378+C379</f>
        <v>0</v>
      </c>
      <c r="D377" s="21">
        <f t="shared" si="86"/>
        <v>0</v>
      </c>
      <c r="E377" s="21">
        <f t="shared" si="86"/>
        <v>0</v>
      </c>
      <c r="F377" s="21">
        <f t="shared" si="86"/>
        <v>0</v>
      </c>
      <c r="G377" s="21">
        <f t="shared" si="86"/>
        <v>0</v>
      </c>
      <c r="H377" s="21">
        <f t="shared" si="86"/>
        <v>0</v>
      </c>
      <c r="I377" s="21">
        <f t="shared" si="86"/>
        <v>0</v>
      </c>
      <c r="J377" s="21">
        <f t="shared" si="86"/>
        <v>0</v>
      </c>
      <c r="K377" s="21">
        <f t="shared" si="86"/>
        <v>0</v>
      </c>
      <c r="L377" s="21">
        <f t="shared" si="86"/>
        <v>0</v>
      </c>
      <c r="M377" s="21">
        <f t="shared" si="86"/>
        <v>0</v>
      </c>
      <c r="N377" s="21">
        <f t="shared" si="86"/>
        <v>0</v>
      </c>
      <c r="O377" s="21">
        <f t="shared" si="86"/>
        <v>0</v>
      </c>
      <c r="P377" s="21">
        <f t="shared" si="86"/>
        <v>0</v>
      </c>
      <c r="Q377" s="21">
        <f t="shared" si="86"/>
        <v>0</v>
      </c>
      <c r="R377" s="21">
        <f t="shared" si="86"/>
        <v>0</v>
      </c>
      <c r="S377" s="21">
        <f t="shared" si="86"/>
        <v>0</v>
      </c>
      <c r="T377" s="21">
        <f t="shared" si="86"/>
        <v>0</v>
      </c>
      <c r="U377" s="21">
        <f t="shared" si="86"/>
        <v>0</v>
      </c>
      <c r="V377" s="21">
        <f t="shared" si="86"/>
        <v>0</v>
      </c>
      <c r="W377" s="21">
        <f t="shared" si="86"/>
        <v>0</v>
      </c>
      <c r="X377" s="21">
        <f t="shared" si="86"/>
        <v>0</v>
      </c>
      <c r="Y377" s="21">
        <f t="shared" si="86"/>
        <v>0</v>
      </c>
      <c r="Z377" s="21">
        <f t="shared" si="86"/>
        <v>0</v>
      </c>
      <c r="AA377" s="21">
        <f t="shared" si="86"/>
        <v>0</v>
      </c>
      <c r="AB377" s="21">
        <f t="shared" si="86"/>
        <v>0</v>
      </c>
      <c r="AC377" s="21">
        <f t="shared" si="86"/>
        <v>0</v>
      </c>
      <c r="AD377" s="21">
        <f t="shared" si="86"/>
        <v>0</v>
      </c>
      <c r="AE377" s="21">
        <f t="shared" si="86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7">+C381+C382</f>
        <v>0</v>
      </c>
      <c r="D380" s="21">
        <f t="shared" si="87"/>
        <v>0</v>
      </c>
      <c r="E380" s="21">
        <f t="shared" si="87"/>
        <v>0</v>
      </c>
      <c r="F380" s="21">
        <f t="shared" si="87"/>
        <v>0</v>
      </c>
      <c r="G380" s="21">
        <f t="shared" si="87"/>
        <v>0</v>
      </c>
      <c r="H380" s="21">
        <f t="shared" si="87"/>
        <v>0</v>
      </c>
      <c r="I380" s="21">
        <f t="shared" si="87"/>
        <v>0</v>
      </c>
      <c r="J380" s="21">
        <f t="shared" si="87"/>
        <v>0</v>
      </c>
      <c r="K380" s="21">
        <f t="shared" si="87"/>
        <v>0</v>
      </c>
      <c r="L380" s="21">
        <f t="shared" si="87"/>
        <v>0</v>
      </c>
      <c r="M380" s="21">
        <f t="shared" si="87"/>
        <v>0</v>
      </c>
      <c r="N380" s="21">
        <f t="shared" si="87"/>
        <v>0</v>
      </c>
      <c r="O380" s="21">
        <f t="shared" si="87"/>
        <v>0</v>
      </c>
      <c r="P380" s="21">
        <f t="shared" si="87"/>
        <v>0</v>
      </c>
      <c r="Q380" s="21">
        <f t="shared" si="87"/>
        <v>0</v>
      </c>
      <c r="R380" s="21">
        <f t="shared" si="87"/>
        <v>0</v>
      </c>
      <c r="S380" s="21">
        <f t="shared" si="87"/>
        <v>0</v>
      </c>
      <c r="T380" s="21">
        <f t="shared" si="87"/>
        <v>0</v>
      </c>
      <c r="U380" s="21">
        <f t="shared" si="87"/>
        <v>0</v>
      </c>
      <c r="V380" s="21">
        <f t="shared" si="87"/>
        <v>0</v>
      </c>
      <c r="W380" s="21">
        <f t="shared" si="87"/>
        <v>0</v>
      </c>
      <c r="X380" s="21">
        <f t="shared" si="87"/>
        <v>0</v>
      </c>
      <c r="Y380" s="21">
        <f t="shared" si="87"/>
        <v>0</v>
      </c>
      <c r="Z380" s="21">
        <f t="shared" si="87"/>
        <v>0</v>
      </c>
      <c r="AA380" s="21">
        <f t="shared" si="87"/>
        <v>0</v>
      </c>
      <c r="AB380" s="21">
        <f t="shared" si="87"/>
        <v>0</v>
      </c>
      <c r="AC380" s="21">
        <f t="shared" si="87"/>
        <v>0</v>
      </c>
      <c r="AD380" s="21">
        <f t="shared" si="87"/>
        <v>0</v>
      </c>
      <c r="AE380" s="21">
        <f t="shared" si="87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8">+C384+C385</f>
        <v>7.8613262282591737E-6</v>
      </c>
      <c r="D383" s="21">
        <f t="shared" si="88"/>
        <v>7.6961262121411365E-6</v>
      </c>
      <c r="E383" s="21">
        <f t="shared" si="88"/>
        <v>4.78531412002439E-7</v>
      </c>
      <c r="F383" s="21">
        <f t="shared" si="88"/>
        <v>1.0576458596487026E-6</v>
      </c>
      <c r="G383" s="21">
        <f t="shared" si="88"/>
        <v>6.1416611158274805E-6</v>
      </c>
      <c r="H383" s="21">
        <f t="shared" si="88"/>
        <v>6.1569009697129094E-7</v>
      </c>
      <c r="I383" s="21">
        <f t="shared" si="88"/>
        <v>7.5601867154831173E-5</v>
      </c>
      <c r="J383" s="21">
        <f t="shared" si="88"/>
        <v>1.2197979049896565E-6</v>
      </c>
      <c r="K383" s="21">
        <f t="shared" si="88"/>
        <v>4.9035753861753106E-5</v>
      </c>
      <c r="L383" s="21">
        <f t="shared" si="88"/>
        <v>1.9693548784905468E-5</v>
      </c>
      <c r="M383" s="21">
        <f t="shared" si="88"/>
        <v>1.1637152426912814E-6</v>
      </c>
      <c r="N383" s="21">
        <f t="shared" si="88"/>
        <v>2.2676902581516853E-6</v>
      </c>
      <c r="O383" s="21">
        <f t="shared" si="88"/>
        <v>8.1295476566427082E-6</v>
      </c>
      <c r="P383" s="21">
        <f t="shared" si="88"/>
        <v>8.8200000000000035E-8</v>
      </c>
      <c r="Q383" s="21">
        <f t="shared" si="88"/>
        <v>1.3230000000000001E-6</v>
      </c>
      <c r="R383" s="21">
        <f t="shared" si="88"/>
        <v>5.4243000000000016E-6</v>
      </c>
      <c r="S383" s="21">
        <f t="shared" si="88"/>
        <v>1.3230000000000004E-7</v>
      </c>
      <c r="T383" s="21">
        <f t="shared" si="88"/>
        <v>3.2634000000000008E-6</v>
      </c>
      <c r="U383" s="21">
        <f t="shared" si="88"/>
        <v>5.9971590000000013E-5</v>
      </c>
      <c r="V383" s="21">
        <f t="shared" si="88"/>
        <v>4.1895000000000003E-6</v>
      </c>
      <c r="W383" s="21">
        <f t="shared" si="88"/>
        <v>0</v>
      </c>
      <c r="X383" s="21">
        <f t="shared" si="88"/>
        <v>3.0869999999999995E-7</v>
      </c>
      <c r="Y383" s="21">
        <f t="shared" si="88"/>
        <v>0</v>
      </c>
      <c r="Z383" s="21">
        <f t="shared" si="88"/>
        <v>0</v>
      </c>
      <c r="AA383" s="21">
        <f t="shared" si="88"/>
        <v>3.01203E-5</v>
      </c>
      <c r="AB383" s="21">
        <f t="shared" si="88"/>
        <v>8.0262000000000012E-6</v>
      </c>
      <c r="AC383" s="21">
        <f t="shared" si="88"/>
        <v>4.4761500000000012E-6</v>
      </c>
      <c r="AD383" s="21">
        <f t="shared" si="88"/>
        <v>1.3230000000000001E-6</v>
      </c>
      <c r="AE383" s="21">
        <f t="shared" si="88"/>
        <v>0</v>
      </c>
    </row>
    <row r="384" spans="1:31" x14ac:dyDescent="0.2">
      <c r="A384" s="9" t="s">
        <v>669</v>
      </c>
      <c r="B384" s="4" t="s">
        <v>670</v>
      </c>
      <c r="C384" s="27">
        <v>7.8613262282591737E-6</v>
      </c>
      <c r="D384" s="27">
        <v>7.6961262121411365E-6</v>
      </c>
      <c r="E384" s="27">
        <v>4.78531412002439E-7</v>
      </c>
      <c r="F384" s="27">
        <v>1.0576458596487026E-6</v>
      </c>
      <c r="G384" s="27">
        <v>6.1416611158274805E-6</v>
      </c>
      <c r="H384" s="27">
        <v>6.1569009697129094E-7</v>
      </c>
      <c r="I384" s="27">
        <v>7.5601867154831173E-5</v>
      </c>
      <c r="J384" s="27">
        <v>1.2197979049896565E-6</v>
      </c>
      <c r="K384" s="27">
        <v>4.9035753861753106E-5</v>
      </c>
      <c r="L384" s="27">
        <v>1.9693548784905468E-5</v>
      </c>
      <c r="M384" s="27">
        <v>1.1637152426912814E-6</v>
      </c>
      <c r="N384" s="27">
        <v>2.2676902581516853E-6</v>
      </c>
      <c r="O384" s="27">
        <v>8.1295476566427082E-6</v>
      </c>
      <c r="P384" s="27">
        <v>8.8200000000000035E-8</v>
      </c>
      <c r="Q384" s="27">
        <v>1.3230000000000001E-6</v>
      </c>
      <c r="R384" s="27">
        <v>5.4243000000000016E-6</v>
      </c>
      <c r="S384" s="27">
        <v>1.3230000000000004E-7</v>
      </c>
      <c r="T384" s="27">
        <v>3.2634000000000008E-6</v>
      </c>
      <c r="U384" s="27">
        <v>5.9971590000000013E-5</v>
      </c>
      <c r="V384" s="27">
        <v>4.1895000000000003E-6</v>
      </c>
      <c r="W384" s="27">
        <v>0</v>
      </c>
      <c r="X384" s="27">
        <v>3.0869999999999995E-7</v>
      </c>
      <c r="Y384" s="27">
        <v>0</v>
      </c>
      <c r="Z384" s="27">
        <v>0</v>
      </c>
      <c r="AA384" s="27">
        <v>3.01203E-5</v>
      </c>
      <c r="AB384" s="27">
        <v>8.0262000000000012E-6</v>
      </c>
      <c r="AC384" s="27">
        <v>4.4761500000000012E-6</v>
      </c>
      <c r="AD384" s="27">
        <v>1.3230000000000001E-6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9">+C392+C393</f>
        <v>2.1712380480000003E-4</v>
      </c>
      <c r="D391" s="21">
        <f t="shared" si="89"/>
        <v>6.4646391600000003E-5</v>
      </c>
      <c r="E391" s="21">
        <f t="shared" si="89"/>
        <v>6.6419173799999988E-5</v>
      </c>
      <c r="F391" s="21">
        <f t="shared" si="89"/>
        <v>5.5680307199999999E-5</v>
      </c>
      <c r="G391" s="21">
        <f t="shared" si="89"/>
        <v>2.2473804780000003E-4</v>
      </c>
      <c r="H391" s="21">
        <f t="shared" si="89"/>
        <v>6.8337448200000002E-5</v>
      </c>
      <c r="I391" s="21">
        <f t="shared" si="89"/>
        <v>1.4612012981999999E-3</v>
      </c>
      <c r="J391" s="21">
        <f t="shared" si="89"/>
        <v>8.1587104200000018E-5</v>
      </c>
      <c r="K391" s="21">
        <f t="shared" si="89"/>
        <v>1.9973570392338949E-2</v>
      </c>
      <c r="L391" s="21">
        <f t="shared" si="89"/>
        <v>5.2426636885866444E-4</v>
      </c>
      <c r="M391" s="21">
        <f t="shared" si="89"/>
        <v>2.1993476399999996E-5</v>
      </c>
      <c r="N391" s="21">
        <f t="shared" si="89"/>
        <v>2.59937748E-5</v>
      </c>
      <c r="O391" s="21">
        <f t="shared" si="89"/>
        <v>6.0358794299999997E-4</v>
      </c>
      <c r="P391" s="21">
        <f t="shared" si="89"/>
        <v>5.3480573999999993E-5</v>
      </c>
      <c r="Q391" s="21">
        <f t="shared" si="89"/>
        <v>7.4720620800000032E-5</v>
      </c>
      <c r="R391" s="21">
        <f t="shared" si="89"/>
        <v>2.8118830370546516E-4</v>
      </c>
      <c r="S391" s="21">
        <f t="shared" si="89"/>
        <v>1.72335114E-4</v>
      </c>
      <c r="T391" s="21">
        <f t="shared" si="89"/>
        <v>2.4378153659999999E-4</v>
      </c>
      <c r="U391" s="21">
        <f t="shared" si="89"/>
        <v>0.18284033816196654</v>
      </c>
      <c r="V391" s="21">
        <f t="shared" si="89"/>
        <v>1.7564534839599594E-3</v>
      </c>
      <c r="W391" s="21">
        <f t="shared" si="89"/>
        <v>8.1183059999999996E-6</v>
      </c>
      <c r="X391" s="21">
        <f t="shared" si="89"/>
        <v>8.763483960000002E-5</v>
      </c>
      <c r="Y391" s="21">
        <f t="shared" si="89"/>
        <v>3.2839787191954857E-4</v>
      </c>
      <c r="Z391" s="21">
        <f t="shared" si="89"/>
        <v>9.3409847999999999E-5</v>
      </c>
      <c r="AA391" s="21">
        <f t="shared" si="89"/>
        <v>8.0766122219999993E-4</v>
      </c>
      <c r="AB391" s="21">
        <f t="shared" si="89"/>
        <v>7.4585576141999999E-4</v>
      </c>
      <c r="AC391" s="21">
        <f t="shared" si="89"/>
        <v>3.8960481923999994E-4</v>
      </c>
      <c r="AD391" s="21">
        <f t="shared" si="89"/>
        <v>1.9329665040000006E-5</v>
      </c>
      <c r="AE391" s="21">
        <f t="shared" si="89"/>
        <v>9.4798605636000005E-5</v>
      </c>
    </row>
    <row r="392" spans="1:31" x14ac:dyDescent="0.2">
      <c r="A392" s="9" t="s">
        <v>679</v>
      </c>
      <c r="B392" s="4" t="s">
        <v>680</v>
      </c>
      <c r="C392" s="27">
        <v>2.1712380480000003E-4</v>
      </c>
      <c r="D392" s="27">
        <v>6.4646391600000003E-5</v>
      </c>
      <c r="E392" s="27">
        <v>6.6419173799999988E-5</v>
      </c>
      <c r="F392" s="27">
        <v>5.5680307199999999E-5</v>
      </c>
      <c r="G392" s="27">
        <v>2.2473804780000003E-4</v>
      </c>
      <c r="H392" s="27">
        <v>6.8337448200000002E-5</v>
      </c>
      <c r="I392" s="27">
        <v>1.4612012981999999E-3</v>
      </c>
      <c r="J392" s="27">
        <v>8.1587104200000018E-5</v>
      </c>
      <c r="K392" s="27">
        <v>1.7183551895999999E-3</v>
      </c>
      <c r="L392" s="27">
        <v>3.4483760639999995E-4</v>
      </c>
      <c r="M392" s="27">
        <v>2.1993476399999996E-5</v>
      </c>
      <c r="N392" s="27">
        <v>2.59937748E-5</v>
      </c>
      <c r="O392" s="27">
        <v>6.0358794299999997E-4</v>
      </c>
      <c r="P392" s="27">
        <v>5.3480573999999993E-5</v>
      </c>
      <c r="Q392" s="27">
        <v>7.4720620800000032E-5</v>
      </c>
      <c r="R392" s="27">
        <v>9.1316597400000011E-5</v>
      </c>
      <c r="S392" s="27">
        <v>1.72335114E-4</v>
      </c>
      <c r="T392" s="27">
        <v>2.4378153659999999E-4</v>
      </c>
      <c r="U392" s="27">
        <v>1.2223549296000002E-3</v>
      </c>
      <c r="V392" s="27">
        <v>3.102639875999999E-4</v>
      </c>
      <c r="W392" s="27">
        <v>8.1183059999999996E-6</v>
      </c>
      <c r="X392" s="27">
        <v>8.763483960000002E-5</v>
      </c>
      <c r="Y392" s="27">
        <v>2.806823502E-4</v>
      </c>
      <c r="Z392" s="27">
        <v>9.3409847999999999E-5</v>
      </c>
      <c r="AA392" s="27">
        <v>8.0766122219999993E-4</v>
      </c>
      <c r="AB392" s="27">
        <v>7.4585576141999999E-4</v>
      </c>
      <c r="AC392" s="27">
        <v>3.8960481923999994E-4</v>
      </c>
      <c r="AD392" s="27">
        <v>1.9329665040000006E-5</v>
      </c>
      <c r="AE392" s="27">
        <v>9.4798605636000005E-5</v>
      </c>
    </row>
    <row r="393" spans="1:31" x14ac:dyDescent="0.2">
      <c r="A393" s="9" t="s">
        <v>681</v>
      </c>
      <c r="B393" s="4" t="s">
        <v>682</v>
      </c>
      <c r="C393" s="21">
        <f t="shared" ref="C393:AE393" si="90">+C394+C395+C396+C397+C398</f>
        <v>0</v>
      </c>
      <c r="D393" s="21">
        <f t="shared" si="90"/>
        <v>0</v>
      </c>
      <c r="E393" s="21">
        <f t="shared" si="90"/>
        <v>0</v>
      </c>
      <c r="F393" s="21">
        <f t="shared" si="90"/>
        <v>0</v>
      </c>
      <c r="G393" s="21">
        <f t="shared" si="90"/>
        <v>0</v>
      </c>
      <c r="H393" s="21">
        <f t="shared" si="90"/>
        <v>0</v>
      </c>
      <c r="I393" s="21">
        <f t="shared" si="90"/>
        <v>0</v>
      </c>
      <c r="J393" s="21">
        <f t="shared" si="90"/>
        <v>0</v>
      </c>
      <c r="K393" s="21">
        <f t="shared" si="90"/>
        <v>1.8255215202738949E-2</v>
      </c>
      <c r="L393" s="21">
        <f t="shared" si="90"/>
        <v>1.7942876245866451E-4</v>
      </c>
      <c r="M393" s="21">
        <f t="shared" si="90"/>
        <v>0</v>
      </c>
      <c r="N393" s="21">
        <f t="shared" si="90"/>
        <v>0</v>
      </c>
      <c r="O393" s="21">
        <f t="shared" si="90"/>
        <v>0</v>
      </c>
      <c r="P393" s="21">
        <f t="shared" si="90"/>
        <v>0</v>
      </c>
      <c r="Q393" s="21">
        <f t="shared" si="90"/>
        <v>0</v>
      </c>
      <c r="R393" s="21">
        <f t="shared" si="90"/>
        <v>1.8987170630546514E-4</v>
      </c>
      <c r="S393" s="21">
        <f t="shared" si="90"/>
        <v>0</v>
      </c>
      <c r="T393" s="21">
        <f t="shared" si="90"/>
        <v>0</v>
      </c>
      <c r="U393" s="21">
        <f t="shared" si="90"/>
        <v>0.18161798323236655</v>
      </c>
      <c r="V393" s="21">
        <f t="shared" si="90"/>
        <v>1.4461894963599595E-3</v>
      </c>
      <c r="W393" s="21">
        <f t="shared" si="90"/>
        <v>0</v>
      </c>
      <c r="X393" s="21">
        <f t="shared" si="90"/>
        <v>0</v>
      </c>
      <c r="Y393" s="21">
        <f t="shared" si="90"/>
        <v>4.7715521719548578E-5</v>
      </c>
      <c r="Z393" s="21">
        <f t="shared" si="90"/>
        <v>0</v>
      </c>
      <c r="AA393" s="21">
        <f t="shared" si="90"/>
        <v>0</v>
      </c>
      <c r="AB393" s="21">
        <f t="shared" si="90"/>
        <v>0</v>
      </c>
      <c r="AC393" s="21">
        <f t="shared" si="90"/>
        <v>0</v>
      </c>
      <c r="AD393" s="21">
        <f t="shared" si="90"/>
        <v>0</v>
      </c>
      <c r="AE393" s="21">
        <f t="shared" si="90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1.8255215202738949E-2</v>
      </c>
      <c r="L394" s="27">
        <v>1.7942876245866451E-4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1.8987170630546514E-4</v>
      </c>
      <c r="S394" s="27">
        <v>0</v>
      </c>
      <c r="T394" s="27">
        <v>0</v>
      </c>
      <c r="U394" s="27">
        <v>0.18161798323236655</v>
      </c>
      <c r="V394" s="27">
        <v>1.4461894963599595E-3</v>
      </c>
      <c r="W394" s="27">
        <v>0</v>
      </c>
      <c r="X394" s="27">
        <v>0</v>
      </c>
      <c r="Y394" s="27">
        <v>4.7715521719548578E-5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1">+C400+C401</f>
        <v>0</v>
      </c>
      <c r="D399" s="21">
        <f t="shared" si="91"/>
        <v>0</v>
      </c>
      <c r="E399" s="21">
        <f t="shared" si="91"/>
        <v>0</v>
      </c>
      <c r="F399" s="21">
        <f t="shared" si="91"/>
        <v>0</v>
      </c>
      <c r="G399" s="21">
        <f t="shared" si="91"/>
        <v>0</v>
      </c>
      <c r="H399" s="21">
        <f t="shared" si="91"/>
        <v>0</v>
      </c>
      <c r="I399" s="21">
        <f t="shared" si="91"/>
        <v>0</v>
      </c>
      <c r="J399" s="21">
        <f t="shared" si="91"/>
        <v>0</v>
      </c>
      <c r="K399" s="21">
        <f t="shared" si="91"/>
        <v>0</v>
      </c>
      <c r="L399" s="21">
        <f t="shared" si="91"/>
        <v>0</v>
      </c>
      <c r="M399" s="21">
        <f t="shared" si="91"/>
        <v>0</v>
      </c>
      <c r="N399" s="21">
        <f t="shared" si="91"/>
        <v>0</v>
      </c>
      <c r="O399" s="21">
        <f t="shared" si="91"/>
        <v>0</v>
      </c>
      <c r="P399" s="21">
        <f t="shared" si="91"/>
        <v>0</v>
      </c>
      <c r="Q399" s="21">
        <f t="shared" si="91"/>
        <v>0</v>
      </c>
      <c r="R399" s="21">
        <f t="shared" si="91"/>
        <v>0</v>
      </c>
      <c r="S399" s="21">
        <f t="shared" si="91"/>
        <v>0</v>
      </c>
      <c r="T399" s="21">
        <f t="shared" si="91"/>
        <v>0</v>
      </c>
      <c r="U399" s="21">
        <f t="shared" si="91"/>
        <v>0</v>
      </c>
      <c r="V399" s="21">
        <f t="shared" si="91"/>
        <v>0</v>
      </c>
      <c r="W399" s="21">
        <f t="shared" si="91"/>
        <v>0</v>
      </c>
      <c r="X399" s="21">
        <f t="shared" si="91"/>
        <v>0</v>
      </c>
      <c r="Y399" s="21">
        <f t="shared" si="91"/>
        <v>0</v>
      </c>
      <c r="Z399" s="21">
        <f t="shared" si="91"/>
        <v>0</v>
      </c>
      <c r="AA399" s="21">
        <f t="shared" si="91"/>
        <v>0</v>
      </c>
      <c r="AB399" s="21">
        <f t="shared" si="91"/>
        <v>0</v>
      </c>
      <c r="AC399" s="21">
        <f t="shared" si="91"/>
        <v>0</v>
      </c>
      <c r="AD399" s="21">
        <f t="shared" si="91"/>
        <v>0</v>
      </c>
      <c r="AE399" s="21">
        <f t="shared" si="9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2">+C408+C409</f>
        <v>0</v>
      </c>
      <c r="D407" s="21">
        <f t="shared" si="92"/>
        <v>0</v>
      </c>
      <c r="E407" s="21">
        <f t="shared" si="92"/>
        <v>0</v>
      </c>
      <c r="F407" s="21">
        <f t="shared" si="92"/>
        <v>0</v>
      </c>
      <c r="G407" s="21">
        <f t="shared" si="92"/>
        <v>0</v>
      </c>
      <c r="H407" s="21">
        <f t="shared" si="92"/>
        <v>0</v>
      </c>
      <c r="I407" s="21">
        <f t="shared" si="92"/>
        <v>0</v>
      </c>
      <c r="J407" s="21">
        <f t="shared" si="92"/>
        <v>0</v>
      </c>
      <c r="K407" s="21">
        <f t="shared" si="92"/>
        <v>0</v>
      </c>
      <c r="L407" s="21">
        <f t="shared" si="92"/>
        <v>0</v>
      </c>
      <c r="M407" s="21">
        <f t="shared" si="92"/>
        <v>0</v>
      </c>
      <c r="N407" s="21">
        <f t="shared" si="92"/>
        <v>0</v>
      </c>
      <c r="O407" s="21">
        <f t="shared" si="92"/>
        <v>0</v>
      </c>
      <c r="P407" s="21">
        <f t="shared" si="92"/>
        <v>0</v>
      </c>
      <c r="Q407" s="21">
        <f t="shared" si="92"/>
        <v>0</v>
      </c>
      <c r="R407" s="21">
        <f t="shared" si="92"/>
        <v>0</v>
      </c>
      <c r="S407" s="21">
        <f t="shared" si="92"/>
        <v>0</v>
      </c>
      <c r="T407" s="21">
        <f t="shared" si="92"/>
        <v>0</v>
      </c>
      <c r="U407" s="21">
        <f t="shared" si="92"/>
        <v>0</v>
      </c>
      <c r="V407" s="21">
        <f t="shared" si="92"/>
        <v>0</v>
      </c>
      <c r="W407" s="21">
        <f t="shared" si="92"/>
        <v>0</v>
      </c>
      <c r="X407" s="21">
        <f t="shared" si="92"/>
        <v>0</v>
      </c>
      <c r="Y407" s="21">
        <f t="shared" si="92"/>
        <v>0</v>
      </c>
      <c r="Z407" s="21">
        <f t="shared" si="92"/>
        <v>0</v>
      </c>
      <c r="AA407" s="21">
        <f t="shared" si="92"/>
        <v>0</v>
      </c>
      <c r="AB407" s="21">
        <f t="shared" si="92"/>
        <v>0</v>
      </c>
      <c r="AC407" s="21">
        <f t="shared" si="92"/>
        <v>0</v>
      </c>
      <c r="AD407" s="21">
        <f t="shared" si="92"/>
        <v>0</v>
      </c>
      <c r="AE407" s="21">
        <f t="shared" si="92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3">+C410+C411+C412+C413+C414</f>
        <v>0</v>
      </c>
      <c r="D409" s="21">
        <f t="shared" si="93"/>
        <v>0</v>
      </c>
      <c r="E409" s="21">
        <f t="shared" si="93"/>
        <v>0</v>
      </c>
      <c r="F409" s="21">
        <f t="shared" si="93"/>
        <v>0</v>
      </c>
      <c r="G409" s="21">
        <f t="shared" si="93"/>
        <v>0</v>
      </c>
      <c r="H409" s="21">
        <f t="shared" si="93"/>
        <v>0</v>
      </c>
      <c r="I409" s="21">
        <f t="shared" si="93"/>
        <v>0</v>
      </c>
      <c r="J409" s="21">
        <f t="shared" si="93"/>
        <v>0</v>
      </c>
      <c r="K409" s="21">
        <f t="shared" si="93"/>
        <v>0</v>
      </c>
      <c r="L409" s="21">
        <f t="shared" si="93"/>
        <v>0</v>
      </c>
      <c r="M409" s="21">
        <f t="shared" si="93"/>
        <v>0</v>
      </c>
      <c r="N409" s="21">
        <f t="shared" si="93"/>
        <v>0</v>
      </c>
      <c r="O409" s="21">
        <f t="shared" si="93"/>
        <v>0</v>
      </c>
      <c r="P409" s="21">
        <f t="shared" si="93"/>
        <v>0</v>
      </c>
      <c r="Q409" s="21">
        <f t="shared" si="93"/>
        <v>0</v>
      </c>
      <c r="R409" s="21">
        <f t="shared" si="93"/>
        <v>0</v>
      </c>
      <c r="S409" s="21">
        <f t="shared" si="93"/>
        <v>0</v>
      </c>
      <c r="T409" s="21">
        <f t="shared" si="93"/>
        <v>0</v>
      </c>
      <c r="U409" s="21">
        <f t="shared" si="93"/>
        <v>0</v>
      </c>
      <c r="V409" s="21">
        <f t="shared" si="93"/>
        <v>0</v>
      </c>
      <c r="W409" s="21">
        <f t="shared" si="93"/>
        <v>0</v>
      </c>
      <c r="X409" s="21">
        <f t="shared" si="93"/>
        <v>0</v>
      </c>
      <c r="Y409" s="21">
        <f t="shared" si="93"/>
        <v>0</v>
      </c>
      <c r="Z409" s="21">
        <f t="shared" si="93"/>
        <v>0</v>
      </c>
      <c r="AA409" s="21">
        <f t="shared" si="93"/>
        <v>0</v>
      </c>
      <c r="AB409" s="21">
        <f t="shared" si="93"/>
        <v>0</v>
      </c>
      <c r="AC409" s="21">
        <f t="shared" si="93"/>
        <v>0</v>
      </c>
      <c r="AD409" s="21">
        <f t="shared" si="93"/>
        <v>0</v>
      </c>
      <c r="AE409" s="21">
        <f t="shared" si="93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4">+C416+C417</f>
        <v>0</v>
      </c>
      <c r="D415" s="21">
        <f t="shared" si="94"/>
        <v>0</v>
      </c>
      <c r="E415" s="21">
        <f t="shared" si="94"/>
        <v>0</v>
      </c>
      <c r="F415" s="21">
        <f t="shared" si="94"/>
        <v>0</v>
      </c>
      <c r="G415" s="21">
        <f t="shared" si="94"/>
        <v>0</v>
      </c>
      <c r="H415" s="21">
        <f t="shared" si="94"/>
        <v>0</v>
      </c>
      <c r="I415" s="21">
        <f t="shared" si="94"/>
        <v>0</v>
      </c>
      <c r="J415" s="21">
        <f t="shared" si="94"/>
        <v>0</v>
      </c>
      <c r="K415" s="21">
        <f t="shared" si="94"/>
        <v>0</v>
      </c>
      <c r="L415" s="21">
        <f t="shared" si="94"/>
        <v>0</v>
      </c>
      <c r="M415" s="21">
        <f t="shared" si="94"/>
        <v>0</v>
      </c>
      <c r="N415" s="21">
        <f t="shared" si="94"/>
        <v>0</v>
      </c>
      <c r="O415" s="21">
        <f t="shared" si="94"/>
        <v>0</v>
      </c>
      <c r="P415" s="21">
        <f t="shared" si="94"/>
        <v>0</v>
      </c>
      <c r="Q415" s="21">
        <f t="shared" si="94"/>
        <v>0</v>
      </c>
      <c r="R415" s="21">
        <f t="shared" si="94"/>
        <v>0</v>
      </c>
      <c r="S415" s="21">
        <f t="shared" si="94"/>
        <v>0</v>
      </c>
      <c r="T415" s="21">
        <f t="shared" si="94"/>
        <v>0</v>
      </c>
      <c r="U415" s="21">
        <f t="shared" si="94"/>
        <v>0</v>
      </c>
      <c r="V415" s="21">
        <f t="shared" si="94"/>
        <v>0</v>
      </c>
      <c r="W415" s="21">
        <f t="shared" si="94"/>
        <v>0</v>
      </c>
      <c r="X415" s="21">
        <f t="shared" si="94"/>
        <v>0</v>
      </c>
      <c r="Y415" s="21">
        <f t="shared" si="94"/>
        <v>0</v>
      </c>
      <c r="Z415" s="21">
        <f t="shared" si="94"/>
        <v>0</v>
      </c>
      <c r="AA415" s="21">
        <f t="shared" si="94"/>
        <v>0</v>
      </c>
      <c r="AB415" s="21">
        <f t="shared" si="94"/>
        <v>0</v>
      </c>
      <c r="AC415" s="21">
        <f t="shared" si="94"/>
        <v>0</v>
      </c>
      <c r="AD415" s="21">
        <f t="shared" si="94"/>
        <v>0</v>
      </c>
      <c r="AE415" s="21">
        <f t="shared" si="94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5">+C418+C419+C420+C421+C422</f>
        <v>0</v>
      </c>
      <c r="D417" s="21">
        <f t="shared" si="95"/>
        <v>0</v>
      </c>
      <c r="E417" s="21">
        <f t="shared" si="95"/>
        <v>0</v>
      </c>
      <c r="F417" s="21">
        <f t="shared" si="95"/>
        <v>0</v>
      </c>
      <c r="G417" s="21">
        <f t="shared" si="95"/>
        <v>0</v>
      </c>
      <c r="H417" s="21">
        <f t="shared" si="95"/>
        <v>0</v>
      </c>
      <c r="I417" s="21">
        <f t="shared" si="95"/>
        <v>0</v>
      </c>
      <c r="J417" s="21">
        <f t="shared" si="95"/>
        <v>0</v>
      </c>
      <c r="K417" s="21">
        <f t="shared" si="95"/>
        <v>0</v>
      </c>
      <c r="L417" s="21">
        <f t="shared" si="95"/>
        <v>0</v>
      </c>
      <c r="M417" s="21">
        <f t="shared" si="95"/>
        <v>0</v>
      </c>
      <c r="N417" s="21">
        <f t="shared" si="95"/>
        <v>0</v>
      </c>
      <c r="O417" s="21">
        <f t="shared" si="95"/>
        <v>0</v>
      </c>
      <c r="P417" s="21">
        <f t="shared" si="95"/>
        <v>0</v>
      </c>
      <c r="Q417" s="21">
        <f t="shared" si="95"/>
        <v>0</v>
      </c>
      <c r="R417" s="21">
        <f t="shared" si="95"/>
        <v>0</v>
      </c>
      <c r="S417" s="21">
        <f t="shared" si="95"/>
        <v>0</v>
      </c>
      <c r="T417" s="21">
        <f t="shared" si="95"/>
        <v>0</v>
      </c>
      <c r="U417" s="21">
        <f t="shared" si="95"/>
        <v>0</v>
      </c>
      <c r="V417" s="21">
        <f t="shared" si="95"/>
        <v>0</v>
      </c>
      <c r="W417" s="21">
        <f t="shared" si="95"/>
        <v>0</v>
      </c>
      <c r="X417" s="21">
        <f t="shared" si="95"/>
        <v>0</v>
      </c>
      <c r="Y417" s="21">
        <f t="shared" si="95"/>
        <v>0</v>
      </c>
      <c r="Z417" s="21">
        <f t="shared" si="95"/>
        <v>0</v>
      </c>
      <c r="AA417" s="21">
        <f t="shared" si="95"/>
        <v>0</v>
      </c>
      <c r="AB417" s="21">
        <f t="shared" si="95"/>
        <v>0</v>
      </c>
      <c r="AC417" s="21">
        <f t="shared" si="95"/>
        <v>0</v>
      </c>
      <c r="AD417" s="21">
        <f t="shared" si="95"/>
        <v>0</v>
      </c>
      <c r="AE417" s="21">
        <f t="shared" si="95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6">+C426+C430+C431+C434</f>
        <v>4.3340728653374502E-2</v>
      </c>
      <c r="D425" s="28">
        <f t="shared" si="96"/>
        <v>4.0612668847659066E-2</v>
      </c>
      <c r="E425" s="28">
        <f t="shared" si="96"/>
        <v>4.0064004127671068E-2</v>
      </c>
      <c r="F425" s="28">
        <f t="shared" si="96"/>
        <v>3.9693396790633252E-2</v>
      </c>
      <c r="G425" s="28">
        <f t="shared" si="96"/>
        <v>3.8721776226051642E-2</v>
      </c>
      <c r="H425" s="28">
        <f t="shared" si="96"/>
        <v>4.3441879233824768E-2</v>
      </c>
      <c r="I425" s="28">
        <f t="shared" si="96"/>
        <v>4.7277648450273227E-2</v>
      </c>
      <c r="J425" s="28">
        <f t="shared" si="96"/>
        <v>4.3854737621618289E-2</v>
      </c>
      <c r="K425" s="28">
        <f t="shared" si="96"/>
        <v>4.0656401716179812E-2</v>
      </c>
      <c r="L425" s="28">
        <f t="shared" si="96"/>
        <v>4.0159266638745639E-2</v>
      </c>
      <c r="M425" s="28">
        <f t="shared" si="96"/>
        <v>4.2696168201172807E-2</v>
      </c>
      <c r="N425" s="28">
        <f t="shared" si="96"/>
        <v>2.7723587282775134E-2</v>
      </c>
      <c r="O425" s="28">
        <f t="shared" si="96"/>
        <v>2.3458668847578443E-2</v>
      </c>
      <c r="P425" s="28">
        <f t="shared" si="96"/>
        <v>2.7829734055835838E-2</v>
      </c>
      <c r="Q425" s="28">
        <f t="shared" si="96"/>
        <v>5.150549104096673E-2</v>
      </c>
      <c r="R425" s="28">
        <f t="shared" si="96"/>
        <v>4.31408626335021E-2</v>
      </c>
      <c r="S425" s="28">
        <f t="shared" si="96"/>
        <v>4.4728778098462492E-2</v>
      </c>
      <c r="T425" s="28">
        <f t="shared" si="96"/>
        <v>3.9082689155501019E-2</v>
      </c>
      <c r="U425" s="28">
        <f t="shared" si="96"/>
        <v>4.2660201291969679E-2</v>
      </c>
      <c r="V425" s="28">
        <f t="shared" si="96"/>
        <v>4.3490077851384187E-2</v>
      </c>
      <c r="W425" s="28">
        <f t="shared" si="96"/>
        <v>4.3112562083785257E-2</v>
      </c>
      <c r="X425" s="28">
        <f t="shared" si="96"/>
        <v>4.1802880519509866E-2</v>
      </c>
      <c r="Y425" s="28">
        <f t="shared" si="96"/>
        <v>4.1239696461466524E-2</v>
      </c>
      <c r="Z425" s="28">
        <f t="shared" si="96"/>
        <v>3.8035329489965922E-2</v>
      </c>
      <c r="AA425" s="28">
        <f t="shared" si="96"/>
        <v>4.0725604694847019E-2</v>
      </c>
      <c r="AB425" s="28">
        <f t="shared" si="96"/>
        <v>4.1308524592339704E-2</v>
      </c>
      <c r="AC425" s="28">
        <f t="shared" si="96"/>
        <v>4.8067635136964472E-2</v>
      </c>
      <c r="AD425" s="28">
        <f t="shared" si="96"/>
        <v>4.7118224146780172E-2</v>
      </c>
      <c r="AE425" s="28">
        <f t="shared" si="96"/>
        <v>4.7300968530466767E-2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:AE431" si="97">+C432+C433</f>
        <v>2.1397633824700793E-3</v>
      </c>
      <c r="D431" s="21">
        <f t="shared" si="97"/>
        <v>2.1817671999058478E-3</v>
      </c>
      <c r="E431" s="21">
        <f t="shared" si="97"/>
        <v>2.3274635115112033E-3</v>
      </c>
      <c r="F431" s="21">
        <f t="shared" si="97"/>
        <v>2.3527350347657175E-3</v>
      </c>
      <c r="G431" s="21">
        <f t="shared" si="97"/>
        <v>2.3638965321434243E-3</v>
      </c>
      <c r="H431" s="21">
        <f t="shared" si="97"/>
        <v>2.4126903279579385E-3</v>
      </c>
      <c r="I431" s="21">
        <f t="shared" si="97"/>
        <v>2.4635861798613773E-3</v>
      </c>
      <c r="J431" s="21">
        <f t="shared" si="97"/>
        <v>2.5215320285690234E-3</v>
      </c>
      <c r="K431" s="21">
        <f t="shared" si="97"/>
        <v>2.5475273609452342E-3</v>
      </c>
      <c r="L431" s="21">
        <f t="shared" si="97"/>
        <v>2.5216632804391397E-3</v>
      </c>
      <c r="M431" s="21">
        <f t="shared" si="97"/>
        <v>2.5567086793905134E-3</v>
      </c>
      <c r="N431" s="21">
        <f t="shared" si="97"/>
        <v>2.5686135059162273E-3</v>
      </c>
      <c r="O431" s="21">
        <f t="shared" si="97"/>
        <v>3.1859535789768674E-3</v>
      </c>
      <c r="P431" s="21">
        <f t="shared" si="97"/>
        <v>3.5554688700356828E-3</v>
      </c>
      <c r="Q431" s="21">
        <f t="shared" si="97"/>
        <v>3.6106513640265831E-3</v>
      </c>
      <c r="R431" s="21">
        <f t="shared" si="97"/>
        <v>3.4470434944274776E-3</v>
      </c>
      <c r="S431" s="21">
        <f t="shared" si="97"/>
        <v>3.5140693310458057E-3</v>
      </c>
      <c r="T431" s="21">
        <f t="shared" si="97"/>
        <v>3.5968382991325826E-3</v>
      </c>
      <c r="U431" s="21">
        <f t="shared" si="97"/>
        <v>3.8658359932268213E-3</v>
      </c>
      <c r="V431" s="21">
        <f t="shared" si="97"/>
        <v>3.9794884577533142E-3</v>
      </c>
      <c r="W431" s="21">
        <f t="shared" si="97"/>
        <v>4.0372776748312227E-3</v>
      </c>
      <c r="X431" s="21">
        <f t="shared" si="97"/>
        <v>4.3743089606261328E-3</v>
      </c>
      <c r="Y431" s="21">
        <f t="shared" si="97"/>
        <v>4.6726292725747494E-3</v>
      </c>
      <c r="Z431" s="21">
        <f t="shared" si="97"/>
        <v>4.8007081445493862E-3</v>
      </c>
      <c r="AA431" s="21">
        <f t="shared" si="97"/>
        <v>4.692577246308934E-3</v>
      </c>
      <c r="AB431" s="21">
        <f t="shared" si="97"/>
        <v>4.8232323625122331E-3</v>
      </c>
      <c r="AC431" s="21">
        <f t="shared" si="97"/>
        <v>4.6922050304423263E-3</v>
      </c>
      <c r="AD431" s="21">
        <f t="shared" si="97"/>
        <v>4.8672875199559928E-3</v>
      </c>
      <c r="AE431" s="21">
        <f t="shared" si="97"/>
        <v>5.3158578960484154E-3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2.1397633824700793E-3</v>
      </c>
      <c r="D433" s="27">
        <v>2.1817671999058478E-3</v>
      </c>
      <c r="E433" s="27">
        <v>2.3274635115112033E-3</v>
      </c>
      <c r="F433" s="27">
        <v>2.3527350347657175E-3</v>
      </c>
      <c r="G433" s="27">
        <v>2.3638965321434243E-3</v>
      </c>
      <c r="H433" s="27">
        <v>2.4126903279579385E-3</v>
      </c>
      <c r="I433" s="27">
        <v>2.4635861798613773E-3</v>
      </c>
      <c r="J433" s="27">
        <v>2.5215320285690234E-3</v>
      </c>
      <c r="K433" s="27">
        <v>2.5475273609452342E-3</v>
      </c>
      <c r="L433" s="27">
        <v>2.5216632804391397E-3</v>
      </c>
      <c r="M433" s="27">
        <v>2.5567086793905134E-3</v>
      </c>
      <c r="N433" s="27">
        <v>2.5686135059162273E-3</v>
      </c>
      <c r="O433" s="27">
        <v>3.1859535789768674E-3</v>
      </c>
      <c r="P433" s="27">
        <v>3.5554688700356828E-3</v>
      </c>
      <c r="Q433" s="27">
        <v>3.6106513640265831E-3</v>
      </c>
      <c r="R433" s="27">
        <v>3.4470434944274776E-3</v>
      </c>
      <c r="S433" s="27">
        <v>3.5140693310458057E-3</v>
      </c>
      <c r="T433" s="27">
        <v>3.5968382991325826E-3</v>
      </c>
      <c r="U433" s="27">
        <v>3.8658359932268213E-3</v>
      </c>
      <c r="V433" s="27">
        <v>3.9794884577533142E-3</v>
      </c>
      <c r="W433" s="27">
        <v>4.0372776748312227E-3</v>
      </c>
      <c r="X433" s="27">
        <v>4.3743089606261328E-3</v>
      </c>
      <c r="Y433" s="27">
        <v>4.6726292725747494E-3</v>
      </c>
      <c r="Z433" s="27">
        <v>4.8007081445493862E-3</v>
      </c>
      <c r="AA433" s="27">
        <v>4.692577246308934E-3</v>
      </c>
      <c r="AB433" s="27">
        <v>4.8232323625122331E-3</v>
      </c>
      <c r="AC433" s="27">
        <v>4.6922050304423263E-3</v>
      </c>
      <c r="AD433" s="27">
        <v>4.8672875199559928E-3</v>
      </c>
      <c r="AE433" s="27">
        <v>5.3158578960484154E-3</v>
      </c>
    </row>
    <row r="434" spans="1:31" x14ac:dyDescent="0.2">
      <c r="A434" s="80" t="s">
        <v>736</v>
      </c>
      <c r="B434" s="4" t="s">
        <v>737</v>
      </c>
      <c r="C434" s="21">
        <f>+C435</f>
        <v>4.1200965270904423E-2</v>
      </c>
      <c r="D434" s="21">
        <f t="shared" ref="D434:AE434" si="98">+D435</f>
        <v>3.8430901647753216E-2</v>
      </c>
      <c r="E434" s="21">
        <f t="shared" si="98"/>
        <v>3.7736540616159865E-2</v>
      </c>
      <c r="F434" s="21">
        <f t="shared" si="98"/>
        <v>3.7340661755867532E-2</v>
      </c>
      <c r="G434" s="21">
        <f t="shared" si="98"/>
        <v>3.6357879693908218E-2</v>
      </c>
      <c r="H434" s="21">
        <f t="shared" si="98"/>
        <v>4.1029188905866827E-2</v>
      </c>
      <c r="I434" s="21">
        <f t="shared" si="98"/>
        <v>4.4814062270411847E-2</v>
      </c>
      <c r="J434" s="21">
        <f t="shared" si="98"/>
        <v>4.1333205593049267E-2</v>
      </c>
      <c r="K434" s="21">
        <f t="shared" si="98"/>
        <v>3.8108874355234579E-2</v>
      </c>
      <c r="L434" s="21">
        <f t="shared" si="98"/>
        <v>3.7637603358306501E-2</v>
      </c>
      <c r="M434" s="21">
        <f t="shared" si="98"/>
        <v>4.0139459521782293E-2</v>
      </c>
      <c r="N434" s="21">
        <f t="shared" si="98"/>
        <v>2.5154973776858908E-2</v>
      </c>
      <c r="O434" s="21">
        <f t="shared" si="98"/>
        <v>2.0272715268601575E-2</v>
      </c>
      <c r="P434" s="21">
        <f t="shared" si="98"/>
        <v>2.4274265185800156E-2</v>
      </c>
      <c r="Q434" s="21">
        <f t="shared" si="98"/>
        <v>4.7894839676940144E-2</v>
      </c>
      <c r="R434" s="21">
        <f t="shared" si="98"/>
        <v>3.9693819139074625E-2</v>
      </c>
      <c r="S434" s="21">
        <f t="shared" si="98"/>
        <v>4.1214708767416688E-2</v>
      </c>
      <c r="T434" s="21">
        <f t="shared" si="98"/>
        <v>3.5485850856368434E-2</v>
      </c>
      <c r="U434" s="21">
        <f t="shared" si="98"/>
        <v>3.8794365298742861E-2</v>
      </c>
      <c r="V434" s="21">
        <f t="shared" si="98"/>
        <v>3.9510589393630877E-2</v>
      </c>
      <c r="W434" s="21">
        <f t="shared" si="98"/>
        <v>3.9075284408954032E-2</v>
      </c>
      <c r="X434" s="21">
        <f t="shared" si="98"/>
        <v>3.7428571558883732E-2</v>
      </c>
      <c r="Y434" s="21">
        <f t="shared" si="98"/>
        <v>3.6567067188891772E-2</v>
      </c>
      <c r="Z434" s="21">
        <f t="shared" si="98"/>
        <v>3.3234621345416535E-2</v>
      </c>
      <c r="AA434" s="21">
        <f t="shared" si="98"/>
        <v>3.6033027448538084E-2</v>
      </c>
      <c r="AB434" s="21">
        <f t="shared" si="98"/>
        <v>3.6485292229827472E-2</v>
      </c>
      <c r="AC434" s="21">
        <f t="shared" si="98"/>
        <v>4.3375430106522145E-2</v>
      </c>
      <c r="AD434" s="21">
        <f t="shared" si="98"/>
        <v>4.2250936626824179E-2</v>
      </c>
      <c r="AE434" s="21">
        <f t="shared" si="98"/>
        <v>4.198511063441835E-2</v>
      </c>
    </row>
    <row r="435" spans="1:31" x14ac:dyDescent="0.2">
      <c r="A435" s="80" t="s">
        <v>738</v>
      </c>
      <c r="B435" s="4" t="s">
        <v>739</v>
      </c>
      <c r="C435" s="27">
        <v>4.1200965270904423E-2</v>
      </c>
      <c r="D435" s="27">
        <v>3.8430901647753216E-2</v>
      </c>
      <c r="E435" s="27">
        <v>3.7736540616159865E-2</v>
      </c>
      <c r="F435" s="27">
        <v>3.7340661755867532E-2</v>
      </c>
      <c r="G435" s="27">
        <v>3.6357879693908218E-2</v>
      </c>
      <c r="H435" s="27">
        <v>4.1029188905866827E-2</v>
      </c>
      <c r="I435" s="27">
        <v>4.4814062270411847E-2</v>
      </c>
      <c r="J435" s="27">
        <v>4.1333205593049267E-2</v>
      </c>
      <c r="K435" s="27">
        <v>3.8108874355234579E-2</v>
      </c>
      <c r="L435" s="27">
        <v>3.7637603358306501E-2</v>
      </c>
      <c r="M435" s="27">
        <v>4.0139459521782293E-2</v>
      </c>
      <c r="N435" s="27">
        <v>2.5154973776858908E-2</v>
      </c>
      <c r="O435" s="27">
        <v>2.0272715268601575E-2</v>
      </c>
      <c r="P435" s="27">
        <v>2.4274265185800156E-2</v>
      </c>
      <c r="Q435" s="27">
        <v>4.7894839676940144E-2</v>
      </c>
      <c r="R435" s="27">
        <v>3.9693819139074625E-2</v>
      </c>
      <c r="S435" s="27">
        <v>4.1214708767416688E-2</v>
      </c>
      <c r="T435" s="27">
        <v>3.5485850856368434E-2</v>
      </c>
      <c r="U435" s="27">
        <v>3.8794365298742861E-2</v>
      </c>
      <c r="V435" s="27">
        <v>3.9510589393630877E-2</v>
      </c>
      <c r="W435" s="27">
        <v>3.9075284408954032E-2</v>
      </c>
      <c r="X435" s="27">
        <v>3.7428571558883732E-2</v>
      </c>
      <c r="Y435" s="27">
        <v>3.6567067188891772E-2</v>
      </c>
      <c r="Z435" s="27">
        <v>3.3234621345416535E-2</v>
      </c>
      <c r="AA435" s="27">
        <v>3.6033027448538084E-2</v>
      </c>
      <c r="AB435" s="27">
        <v>3.6485292229827472E-2</v>
      </c>
      <c r="AC435" s="27">
        <v>4.3375430106522145E-2</v>
      </c>
      <c r="AD435" s="27">
        <v>4.2250936626824179E-2</v>
      </c>
      <c r="AE435" s="27">
        <v>4.198511063441835E-2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9">+C441+C442</f>
        <v>0</v>
      </c>
      <c r="D440" s="21">
        <f t="shared" si="99"/>
        <v>0</v>
      </c>
      <c r="E440" s="21">
        <f t="shared" si="99"/>
        <v>0</v>
      </c>
      <c r="F440" s="21">
        <f t="shared" si="99"/>
        <v>0</v>
      </c>
      <c r="G440" s="21">
        <f t="shared" si="99"/>
        <v>0</v>
      </c>
      <c r="H440" s="21">
        <f t="shared" si="99"/>
        <v>0</v>
      </c>
      <c r="I440" s="21">
        <f t="shared" si="99"/>
        <v>0</v>
      </c>
      <c r="J440" s="21">
        <f t="shared" si="99"/>
        <v>0</v>
      </c>
      <c r="K440" s="21">
        <f t="shared" si="99"/>
        <v>0</v>
      </c>
      <c r="L440" s="21">
        <f t="shared" si="99"/>
        <v>0</v>
      </c>
      <c r="M440" s="21">
        <f t="shared" si="99"/>
        <v>0</v>
      </c>
      <c r="N440" s="21">
        <f t="shared" si="99"/>
        <v>0</v>
      </c>
      <c r="O440" s="21">
        <f t="shared" si="99"/>
        <v>0</v>
      </c>
      <c r="P440" s="21">
        <f t="shared" si="99"/>
        <v>0</v>
      </c>
      <c r="Q440" s="21">
        <f t="shared" si="99"/>
        <v>0</v>
      </c>
      <c r="R440" s="21">
        <f t="shared" si="99"/>
        <v>0</v>
      </c>
      <c r="S440" s="21">
        <f t="shared" si="99"/>
        <v>0</v>
      </c>
      <c r="T440" s="21">
        <f t="shared" si="99"/>
        <v>0</v>
      </c>
      <c r="U440" s="21">
        <f t="shared" si="99"/>
        <v>0</v>
      </c>
      <c r="V440" s="21">
        <f t="shared" si="99"/>
        <v>0</v>
      </c>
      <c r="W440" s="21">
        <f t="shared" si="99"/>
        <v>0</v>
      </c>
      <c r="X440" s="21">
        <f t="shared" si="99"/>
        <v>0</v>
      </c>
      <c r="Y440" s="21">
        <f t="shared" si="99"/>
        <v>0</v>
      </c>
      <c r="Z440" s="21">
        <f t="shared" si="99"/>
        <v>0</v>
      </c>
      <c r="AA440" s="21">
        <f t="shared" si="99"/>
        <v>0</v>
      </c>
      <c r="AB440" s="21">
        <f t="shared" si="99"/>
        <v>0</v>
      </c>
      <c r="AC440" s="21">
        <f t="shared" si="99"/>
        <v>0</v>
      </c>
      <c r="AD440" s="21">
        <f t="shared" si="99"/>
        <v>0</v>
      </c>
      <c r="AE440" s="21">
        <f t="shared" si="99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100">+D455-D4</f>
        <v>0</v>
      </c>
      <c r="E453" s="29">
        <f t="shared" si="100"/>
        <v>0</v>
      </c>
      <c r="F453" s="29">
        <f t="shared" si="100"/>
        <v>0</v>
      </c>
      <c r="G453" s="29">
        <f t="shared" si="100"/>
        <v>0</v>
      </c>
      <c r="H453" s="29">
        <f t="shared" si="100"/>
        <v>0</v>
      </c>
      <c r="I453" s="29">
        <f t="shared" si="100"/>
        <v>0</v>
      </c>
      <c r="J453" s="29">
        <f t="shared" si="100"/>
        <v>0</v>
      </c>
      <c r="K453" s="29">
        <f t="shared" si="100"/>
        <v>0</v>
      </c>
      <c r="L453" s="29">
        <f t="shared" si="100"/>
        <v>0</v>
      </c>
      <c r="M453" s="29">
        <f t="shared" si="100"/>
        <v>0</v>
      </c>
      <c r="N453" s="29">
        <f t="shared" si="100"/>
        <v>0</v>
      </c>
      <c r="O453" s="29">
        <f t="shared" si="100"/>
        <v>0</v>
      </c>
      <c r="P453" s="29">
        <f t="shared" si="100"/>
        <v>0</v>
      </c>
      <c r="Q453" s="29">
        <f t="shared" si="100"/>
        <v>0</v>
      </c>
      <c r="R453" s="29">
        <f t="shared" si="100"/>
        <v>0</v>
      </c>
      <c r="S453" s="29">
        <f t="shared" si="100"/>
        <v>0</v>
      </c>
      <c r="T453" s="29">
        <f t="shared" si="100"/>
        <v>0</v>
      </c>
      <c r="U453" s="29">
        <f t="shared" si="100"/>
        <v>0</v>
      </c>
      <c r="V453" s="29">
        <f t="shared" si="100"/>
        <v>0</v>
      </c>
      <c r="W453" s="29">
        <f t="shared" si="100"/>
        <v>0</v>
      </c>
      <c r="X453" s="29">
        <f t="shared" si="100"/>
        <v>0</v>
      </c>
      <c r="Y453" s="29">
        <f t="shared" si="100"/>
        <v>0</v>
      </c>
      <c r="Z453" s="29">
        <f t="shared" si="100"/>
        <v>0</v>
      </c>
      <c r="AA453" s="29">
        <f t="shared" si="100"/>
        <v>0</v>
      </c>
      <c r="AB453" s="29">
        <f t="shared" si="100"/>
        <v>0</v>
      </c>
      <c r="AC453" s="29">
        <f t="shared" si="100"/>
        <v>0</v>
      </c>
      <c r="AD453" s="29">
        <f t="shared" si="100"/>
        <v>0</v>
      </c>
      <c r="AE453" s="29">
        <f t="shared" si="100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101">+C456+C471+C524+C555+C576</f>
        <v>1.6644785011302421</v>
      </c>
      <c r="D455" s="28">
        <f t="shared" si="101"/>
        <v>1.6609874194689933</v>
      </c>
      <c r="E455" s="28">
        <f t="shared" si="101"/>
        <v>1.7289973756343757</v>
      </c>
      <c r="F455" s="28">
        <f t="shared" si="101"/>
        <v>1.7920180939936596</v>
      </c>
      <c r="G455" s="28">
        <f t="shared" si="101"/>
        <v>1.8994059050243375</v>
      </c>
      <c r="H455" s="28">
        <f t="shared" si="101"/>
        <v>1.9297860968647373</v>
      </c>
      <c r="I455" s="28">
        <f t="shared" si="101"/>
        <v>2.2777710183902036</v>
      </c>
      <c r="J455" s="28">
        <f t="shared" si="101"/>
        <v>2.033105075217863</v>
      </c>
      <c r="K455" s="28">
        <f t="shared" si="101"/>
        <v>3.3094791674483366</v>
      </c>
      <c r="L455" s="28">
        <f t="shared" si="101"/>
        <v>2.0525665731232023</v>
      </c>
      <c r="M455" s="28">
        <f t="shared" si="101"/>
        <v>1.9720838427315739</v>
      </c>
      <c r="N455" s="28">
        <f t="shared" si="101"/>
        <v>1.9955690840478253</v>
      </c>
      <c r="O455" s="28">
        <f t="shared" si="101"/>
        <v>2.1329866223077483</v>
      </c>
      <c r="P455" s="28">
        <f t="shared" si="101"/>
        <v>1.9702338511878765</v>
      </c>
      <c r="Q455" s="28">
        <f t="shared" si="101"/>
        <v>2.0393844839523925</v>
      </c>
      <c r="R455" s="28">
        <f t="shared" si="101"/>
        <v>2.0870220452129482</v>
      </c>
      <c r="S455" s="28">
        <f t="shared" si="101"/>
        <v>2.0520059929348116</v>
      </c>
      <c r="T455" s="28">
        <f t="shared" si="101"/>
        <v>2.104435763627615</v>
      </c>
      <c r="U455" s="28">
        <f t="shared" si="101"/>
        <v>2.4348366160453194</v>
      </c>
      <c r="V455" s="28">
        <f t="shared" si="101"/>
        <v>2.1126165773093502</v>
      </c>
      <c r="W455" s="28">
        <f t="shared" si="101"/>
        <v>2.0473986539123628</v>
      </c>
      <c r="X455" s="28">
        <f t="shared" si="101"/>
        <v>1.9463231986289775</v>
      </c>
      <c r="Y455" s="28">
        <f t="shared" si="101"/>
        <v>1.9158118701541755</v>
      </c>
      <c r="Z455" s="28">
        <f t="shared" si="101"/>
        <v>2.0076682171709788</v>
      </c>
      <c r="AA455" s="28">
        <f t="shared" si="101"/>
        <v>2.0048628031556266</v>
      </c>
      <c r="AB455" s="28">
        <f t="shared" si="101"/>
        <v>2.0031749320635606</v>
      </c>
      <c r="AC455" s="28">
        <f t="shared" si="101"/>
        <v>2.0638285611865821</v>
      </c>
      <c r="AD455" s="28">
        <f t="shared" si="101"/>
        <v>2.1415551170678353</v>
      </c>
      <c r="AE455" s="28">
        <f t="shared" si="101"/>
        <v>2.3104347391456175</v>
      </c>
    </row>
    <row r="456" spans="1:32" x14ac:dyDescent="0.2">
      <c r="A456" s="6" t="s">
        <v>19</v>
      </c>
      <c r="B456" s="7" t="s">
        <v>20</v>
      </c>
      <c r="C456" s="28">
        <f t="shared" ref="C456:AE456" si="102">+C457+C463+C467</f>
        <v>6.2137043171082873E-2</v>
      </c>
      <c r="D456" s="28">
        <f t="shared" si="102"/>
        <v>6.4137815881897445E-2</v>
      </c>
      <c r="E456" s="28">
        <f t="shared" si="102"/>
        <v>6.7732942780670824E-2</v>
      </c>
      <c r="F456" s="28">
        <f t="shared" si="102"/>
        <v>7.2272540632819154E-2</v>
      </c>
      <c r="G456" s="28">
        <f t="shared" si="102"/>
        <v>7.6472528984719582E-2</v>
      </c>
      <c r="H456" s="28">
        <f t="shared" si="102"/>
        <v>7.9876596980349213E-2</v>
      </c>
      <c r="I456" s="28">
        <f t="shared" si="102"/>
        <v>8.4559930705419534E-2</v>
      </c>
      <c r="J456" s="28">
        <f t="shared" si="102"/>
        <v>8.8626490541356587E-2</v>
      </c>
      <c r="K456" s="28">
        <f t="shared" si="102"/>
        <v>9.0211915985161761E-2</v>
      </c>
      <c r="L456" s="28">
        <f t="shared" si="102"/>
        <v>9.3554469207975069E-2</v>
      </c>
      <c r="M456" s="28">
        <f t="shared" si="102"/>
        <v>9.7262780274337504E-2</v>
      </c>
      <c r="N456" s="28">
        <f t="shared" si="102"/>
        <v>9.5785348645321761E-2</v>
      </c>
      <c r="O456" s="28">
        <f t="shared" si="102"/>
        <v>9.9628766179062037E-2</v>
      </c>
      <c r="P456" s="28">
        <f t="shared" si="102"/>
        <v>9.7628466162493266E-2</v>
      </c>
      <c r="Q456" s="28">
        <f t="shared" si="102"/>
        <v>0.11068998903985096</v>
      </c>
      <c r="R456" s="28">
        <f t="shared" si="102"/>
        <v>0.13049811752200646</v>
      </c>
      <c r="S456" s="28">
        <f t="shared" si="102"/>
        <v>0.11580256240240762</v>
      </c>
      <c r="T456" s="28">
        <f t="shared" si="102"/>
        <v>0.12910258501128463</v>
      </c>
      <c r="U456" s="28">
        <f t="shared" si="102"/>
        <v>0.13452971666730373</v>
      </c>
      <c r="V456" s="28">
        <f t="shared" si="102"/>
        <v>0.13914508302654113</v>
      </c>
      <c r="W456" s="28">
        <f t="shared" si="102"/>
        <v>0.13791629485772455</v>
      </c>
      <c r="X456" s="28">
        <f t="shared" si="102"/>
        <v>0.14137449016069747</v>
      </c>
      <c r="Y456" s="28">
        <f t="shared" si="102"/>
        <v>0.14382251663594484</v>
      </c>
      <c r="Z456" s="28">
        <f t="shared" si="102"/>
        <v>0.15051979584910777</v>
      </c>
      <c r="AA456" s="28">
        <f t="shared" si="102"/>
        <v>0.15399628386845368</v>
      </c>
      <c r="AB456" s="28">
        <f t="shared" si="102"/>
        <v>0.16042951488341037</v>
      </c>
      <c r="AC456" s="28">
        <f t="shared" si="102"/>
        <v>0.1678076048259409</v>
      </c>
      <c r="AD456" s="28">
        <f t="shared" si="102"/>
        <v>0.17569865575405511</v>
      </c>
      <c r="AE456" s="28">
        <f t="shared" si="102"/>
        <v>0.18449394633762534</v>
      </c>
    </row>
    <row r="457" spans="1:32" x14ac:dyDescent="0.2">
      <c r="A457" s="8" t="s">
        <v>23</v>
      </c>
      <c r="B457" s="4" t="s">
        <v>24</v>
      </c>
      <c r="C457" s="21">
        <f t="shared" ref="C457:AE457" si="103">+C458+C459+C460+C461+C462</f>
        <v>6.2137043171082873E-2</v>
      </c>
      <c r="D457" s="21">
        <f t="shared" si="103"/>
        <v>6.4137815881897445E-2</v>
      </c>
      <c r="E457" s="21">
        <f t="shared" si="103"/>
        <v>6.7732942780670824E-2</v>
      </c>
      <c r="F457" s="21">
        <f t="shared" si="103"/>
        <v>7.2272540632819154E-2</v>
      </c>
      <c r="G457" s="21">
        <f t="shared" si="103"/>
        <v>7.6472528984719582E-2</v>
      </c>
      <c r="H457" s="21">
        <f t="shared" si="103"/>
        <v>7.9876596980349213E-2</v>
      </c>
      <c r="I457" s="21">
        <f t="shared" si="103"/>
        <v>8.4559930705419534E-2</v>
      </c>
      <c r="J457" s="21">
        <f t="shared" si="103"/>
        <v>8.8626490541356587E-2</v>
      </c>
      <c r="K457" s="21">
        <f t="shared" si="103"/>
        <v>9.0211915985161761E-2</v>
      </c>
      <c r="L457" s="21">
        <f t="shared" si="103"/>
        <v>9.3554469207975069E-2</v>
      </c>
      <c r="M457" s="21">
        <f t="shared" si="103"/>
        <v>9.7262780274337504E-2</v>
      </c>
      <c r="N457" s="21">
        <f t="shared" si="103"/>
        <v>9.5785348645321761E-2</v>
      </c>
      <c r="O457" s="21">
        <f t="shared" si="103"/>
        <v>9.9628766179062037E-2</v>
      </c>
      <c r="P457" s="21">
        <f t="shared" si="103"/>
        <v>9.7628466162493266E-2</v>
      </c>
      <c r="Q457" s="21">
        <f t="shared" si="103"/>
        <v>0.11068998903985096</v>
      </c>
      <c r="R457" s="21">
        <f t="shared" si="103"/>
        <v>0.13049811752200646</v>
      </c>
      <c r="S457" s="21">
        <f t="shared" si="103"/>
        <v>0.11580256240240762</v>
      </c>
      <c r="T457" s="21">
        <f t="shared" si="103"/>
        <v>0.12910258501128463</v>
      </c>
      <c r="U457" s="21">
        <f t="shared" si="103"/>
        <v>0.13452971666730373</v>
      </c>
      <c r="V457" s="21">
        <f t="shared" si="103"/>
        <v>0.13914508302654113</v>
      </c>
      <c r="W457" s="21">
        <f t="shared" si="103"/>
        <v>0.13791629485772455</v>
      </c>
      <c r="X457" s="21">
        <f t="shared" si="103"/>
        <v>0.14137449016069747</v>
      </c>
      <c r="Y457" s="21">
        <f t="shared" si="103"/>
        <v>0.14382251663594484</v>
      </c>
      <c r="Z457" s="21">
        <f t="shared" si="103"/>
        <v>0.15051979584910777</v>
      </c>
      <c r="AA457" s="21">
        <f t="shared" si="103"/>
        <v>0.15399628386845368</v>
      </c>
      <c r="AB457" s="21">
        <f t="shared" si="103"/>
        <v>0.16042951488341037</v>
      </c>
      <c r="AC457" s="21">
        <f t="shared" si="103"/>
        <v>0.1678076048259409</v>
      </c>
      <c r="AD457" s="21">
        <f t="shared" si="103"/>
        <v>0.17569865575405511</v>
      </c>
      <c r="AE457" s="21">
        <f t="shared" si="103"/>
        <v>0.18449394633762534</v>
      </c>
    </row>
    <row r="458" spans="1:32" x14ac:dyDescent="0.2">
      <c r="A458" s="8" t="s">
        <v>25</v>
      </c>
      <c r="B458" s="4" t="s">
        <v>26</v>
      </c>
      <c r="C458" s="37">
        <f>+C8</f>
        <v>4.6979850612579754E-6</v>
      </c>
      <c r="D458" s="37">
        <f t="shared" ref="D458:AE458" si="104">+D8</f>
        <v>2.2755235192535669E-5</v>
      </c>
      <c r="E458" s="37">
        <f t="shared" si="104"/>
        <v>3.6190267134410157E-5</v>
      </c>
      <c r="F458" s="37">
        <f t="shared" si="104"/>
        <v>5.9705144621711062E-5</v>
      </c>
      <c r="G458" s="37">
        <f t="shared" si="104"/>
        <v>5.0383853025189325E-5</v>
      </c>
      <c r="H458" s="37">
        <f t="shared" si="104"/>
        <v>5.2626359396680284E-5</v>
      </c>
      <c r="I458" s="37">
        <f t="shared" si="104"/>
        <v>6.2198504778251468E-5</v>
      </c>
      <c r="J458" s="37">
        <f t="shared" si="104"/>
        <v>4.6364052031993872E-5</v>
      </c>
      <c r="K458" s="37">
        <f t="shared" si="104"/>
        <v>2.9253617467545458E-4</v>
      </c>
      <c r="L458" s="37">
        <f t="shared" si="104"/>
        <v>9.5346911669057498E-5</v>
      </c>
      <c r="M458" s="37">
        <f t="shared" si="104"/>
        <v>1.4708162482840768E-4</v>
      </c>
      <c r="N458" s="37">
        <f t="shared" si="104"/>
        <v>2.1793914448343843E-5</v>
      </c>
      <c r="O458" s="37">
        <f t="shared" si="104"/>
        <v>0</v>
      </c>
      <c r="P458" s="37">
        <f t="shared" si="104"/>
        <v>0</v>
      </c>
      <c r="Q458" s="37">
        <f t="shared" si="104"/>
        <v>0</v>
      </c>
      <c r="R458" s="37">
        <f t="shared" si="104"/>
        <v>4.7541267016374524E-5</v>
      </c>
      <c r="S458" s="37">
        <f t="shared" si="104"/>
        <v>2.7884515492436528E-4</v>
      </c>
      <c r="T458" s="37">
        <f t="shared" si="104"/>
        <v>8.8396193950659085E-4</v>
      </c>
      <c r="U458" s="37">
        <f t="shared" si="104"/>
        <v>8.4350204019341824E-4</v>
      </c>
      <c r="V458" s="37">
        <f t="shared" si="104"/>
        <v>9.758018313171026E-4</v>
      </c>
      <c r="W458" s="37">
        <f t="shared" si="104"/>
        <v>9.0421525973563923E-4</v>
      </c>
      <c r="X458" s="37">
        <f t="shared" si="104"/>
        <v>2.680668575751471E-3</v>
      </c>
      <c r="Y458" s="37">
        <f t="shared" si="104"/>
        <v>1.7884402558905155E-3</v>
      </c>
      <c r="Z458" s="37">
        <f t="shared" si="104"/>
        <v>7.8739943492753121E-4</v>
      </c>
      <c r="AA458" s="37">
        <f t="shared" si="104"/>
        <v>7.0333115614357059E-4</v>
      </c>
      <c r="AB458" s="37">
        <f t="shared" si="104"/>
        <v>1.4113780781770118E-3</v>
      </c>
      <c r="AC458" s="37">
        <f t="shared" si="104"/>
        <v>6.2262230383352331E-4</v>
      </c>
      <c r="AD458" s="37">
        <f t="shared" si="104"/>
        <v>1.6252166659261723E-4</v>
      </c>
      <c r="AE458" s="37">
        <f t="shared" si="104"/>
        <v>0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1.1964919169095674E-3</v>
      </c>
      <c r="D459" s="37">
        <f t="shared" ref="D459:AE459" si="105">+D17</f>
        <v>1.1109846976337674E-3</v>
      </c>
      <c r="E459" s="37">
        <f t="shared" si="105"/>
        <v>1.465670098460976E-3</v>
      </c>
      <c r="F459" s="37">
        <f t="shared" si="105"/>
        <v>1.5498085399398109E-3</v>
      </c>
      <c r="G459" s="37">
        <f t="shared" si="105"/>
        <v>1.5779497510127641E-3</v>
      </c>
      <c r="H459" s="37">
        <f t="shared" si="105"/>
        <v>1.8437840230298051E-3</v>
      </c>
      <c r="I459" s="37">
        <f t="shared" si="105"/>
        <v>2.3982102691765999E-3</v>
      </c>
      <c r="J459" s="37">
        <f t="shared" si="105"/>
        <v>3.5356822739706583E-3</v>
      </c>
      <c r="K459" s="37">
        <f t="shared" si="105"/>
        <v>2.9261803818349933E-3</v>
      </c>
      <c r="L459" s="37">
        <f t="shared" si="105"/>
        <v>3.0893759518151216E-3</v>
      </c>
      <c r="M459" s="37">
        <f t="shared" si="105"/>
        <v>2.7111853356097579E-3</v>
      </c>
      <c r="N459" s="37">
        <f t="shared" si="105"/>
        <v>3.04572150443236E-3</v>
      </c>
      <c r="O459" s="37">
        <f t="shared" si="105"/>
        <v>2.9394853442468592E-3</v>
      </c>
      <c r="P459" s="37">
        <f t="shared" si="105"/>
        <v>2.8698304048805725E-3</v>
      </c>
      <c r="Q459" s="37">
        <f t="shared" si="105"/>
        <v>1.3574369337603448E-2</v>
      </c>
      <c r="R459" s="37">
        <f t="shared" si="105"/>
        <v>2.7503338188189428E-2</v>
      </c>
      <c r="S459" s="37">
        <f t="shared" si="105"/>
        <v>1.0460540854651843E-2</v>
      </c>
      <c r="T459" s="37">
        <f t="shared" si="105"/>
        <v>1.7283019850181585E-2</v>
      </c>
      <c r="U459" s="37">
        <f t="shared" si="105"/>
        <v>1.4620350415374793E-2</v>
      </c>
      <c r="V459" s="37">
        <f t="shared" si="105"/>
        <v>1.6978036691860394E-2</v>
      </c>
      <c r="W459" s="37">
        <f t="shared" si="105"/>
        <v>1.2874483905453683E-2</v>
      </c>
      <c r="X459" s="37">
        <f t="shared" si="105"/>
        <v>1.0573891323517746E-2</v>
      </c>
      <c r="Y459" s="37">
        <f t="shared" si="105"/>
        <v>1.2760234240880594E-2</v>
      </c>
      <c r="Z459" s="37">
        <f t="shared" si="105"/>
        <v>1.2146344454013061E-2</v>
      </c>
      <c r="AA459" s="37">
        <f t="shared" si="105"/>
        <v>1.7408906424833493E-2</v>
      </c>
      <c r="AB459" s="37">
        <f t="shared" si="105"/>
        <v>1.3048464976434887E-2</v>
      </c>
      <c r="AC459" s="37">
        <f t="shared" si="105"/>
        <v>1.3547415756769198E-2</v>
      </c>
      <c r="AD459" s="37">
        <f t="shared" si="105"/>
        <v>1.5030613323205811E-2</v>
      </c>
      <c r="AE459" s="37">
        <f t="shared" si="105"/>
        <v>1.5853576756267376E-2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2.0732655747892275E-2</v>
      </c>
      <c r="D460" s="37">
        <f t="shared" ref="D460:AE460" si="106">+D31</f>
        <v>2.1443985397256119E-2</v>
      </c>
      <c r="E460" s="37">
        <f t="shared" si="106"/>
        <v>2.3447625333926771E-2</v>
      </c>
      <c r="F460" s="37">
        <f t="shared" si="106"/>
        <v>2.6617567748217597E-2</v>
      </c>
      <c r="G460" s="37">
        <f t="shared" si="106"/>
        <v>2.948822262711159E-2</v>
      </c>
      <c r="H460" s="37">
        <f t="shared" si="106"/>
        <v>3.3883967368864523E-2</v>
      </c>
      <c r="I460" s="37">
        <f t="shared" si="106"/>
        <v>3.789744712654438E-2</v>
      </c>
      <c r="J460" s="37">
        <f t="shared" si="106"/>
        <v>4.1132227676052818E-2</v>
      </c>
      <c r="K460" s="37">
        <f t="shared" si="106"/>
        <v>4.4067169530209754E-2</v>
      </c>
      <c r="L460" s="37">
        <f t="shared" si="106"/>
        <v>4.6815809287784178E-2</v>
      </c>
      <c r="M460" s="37">
        <f t="shared" si="106"/>
        <v>4.9119610935000488E-2</v>
      </c>
      <c r="N460" s="37">
        <f t="shared" si="106"/>
        <v>4.7607609778926065E-2</v>
      </c>
      <c r="O460" s="37">
        <f t="shared" si="106"/>
        <v>5.1209590785554135E-2</v>
      </c>
      <c r="P460" s="37">
        <f t="shared" si="106"/>
        <v>5.0593541667674602E-2</v>
      </c>
      <c r="Q460" s="37">
        <f t="shared" si="106"/>
        <v>5.0917628250909522E-2</v>
      </c>
      <c r="R460" s="37">
        <f t="shared" si="106"/>
        <v>5.7088653815018153E-2</v>
      </c>
      <c r="S460" s="37">
        <f t="shared" si="106"/>
        <v>5.8826047606797938E-2</v>
      </c>
      <c r="T460" s="37">
        <f t="shared" si="106"/>
        <v>6.4174952426356957E-2</v>
      </c>
      <c r="U460" s="37">
        <f t="shared" si="106"/>
        <v>7.1799186303885681E-2</v>
      </c>
      <c r="V460" s="37">
        <f t="shared" si="106"/>
        <v>7.3277793049135745E-2</v>
      </c>
      <c r="W460" s="37">
        <f t="shared" si="106"/>
        <v>7.4546625280921971E-2</v>
      </c>
      <c r="X460" s="37">
        <f t="shared" si="106"/>
        <v>7.6469337172347773E-2</v>
      </c>
      <c r="Y460" s="37">
        <f t="shared" si="106"/>
        <v>7.812584178180329E-2</v>
      </c>
      <c r="Z460" s="37">
        <f t="shared" si="106"/>
        <v>8.54705619369443E-2</v>
      </c>
      <c r="AA460" s="37">
        <f t="shared" si="106"/>
        <v>8.3362958432176851E-2</v>
      </c>
      <c r="AB460" s="37">
        <f t="shared" si="106"/>
        <v>9.2719262780147207E-2</v>
      </c>
      <c r="AC460" s="37">
        <f t="shared" si="106"/>
        <v>0.10193542503697302</v>
      </c>
      <c r="AD460" s="37">
        <f t="shared" si="106"/>
        <v>0.10942972438660908</v>
      </c>
      <c r="AE460" s="37">
        <f t="shared" si="106"/>
        <v>0.11640543466700122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4.0203197521219772E-2</v>
      </c>
      <c r="D461" s="37">
        <f t="shared" ref="D461:AE461" si="107">+D53</f>
        <v>4.1560090551815018E-2</v>
      </c>
      <c r="E461" s="37">
        <f t="shared" si="107"/>
        <v>4.2783457081148668E-2</v>
      </c>
      <c r="F461" s="37">
        <f t="shared" si="107"/>
        <v>4.4045459200040028E-2</v>
      </c>
      <c r="G461" s="37">
        <f t="shared" si="107"/>
        <v>4.5355972753570041E-2</v>
      </c>
      <c r="H461" s="37">
        <f t="shared" si="107"/>
        <v>4.4096219229058209E-2</v>
      </c>
      <c r="I461" s="37">
        <f t="shared" si="107"/>
        <v>4.4202074804920298E-2</v>
      </c>
      <c r="J461" s="37">
        <f t="shared" si="107"/>
        <v>4.3912216539301115E-2</v>
      </c>
      <c r="K461" s="37">
        <f t="shared" si="107"/>
        <v>4.2926029898441562E-2</v>
      </c>
      <c r="L461" s="37">
        <f t="shared" si="107"/>
        <v>4.355393705670671E-2</v>
      </c>
      <c r="M461" s="37">
        <f t="shared" si="107"/>
        <v>4.5284902378898852E-2</v>
      </c>
      <c r="N461" s="37">
        <f t="shared" si="107"/>
        <v>4.5110223447514988E-2</v>
      </c>
      <c r="O461" s="37">
        <f t="shared" si="107"/>
        <v>4.5479690049261043E-2</v>
      </c>
      <c r="P461" s="37">
        <f t="shared" si="107"/>
        <v>4.4165094089938087E-2</v>
      </c>
      <c r="Q461" s="37">
        <f t="shared" si="107"/>
        <v>4.6197991451337989E-2</v>
      </c>
      <c r="R461" s="37">
        <f t="shared" si="107"/>
        <v>4.5858584251782505E-2</v>
      </c>
      <c r="S461" s="37">
        <f t="shared" si="107"/>
        <v>4.6237128786033477E-2</v>
      </c>
      <c r="T461" s="37">
        <f t="shared" si="107"/>
        <v>4.6760650795239507E-2</v>
      </c>
      <c r="U461" s="37">
        <f t="shared" si="107"/>
        <v>4.726667790784983E-2</v>
      </c>
      <c r="V461" s="37">
        <f t="shared" si="107"/>
        <v>4.791345145422788E-2</v>
      </c>
      <c r="W461" s="37">
        <f t="shared" si="107"/>
        <v>4.9558497313161906E-2</v>
      </c>
      <c r="X461" s="37">
        <f t="shared" si="107"/>
        <v>5.1617179944925533E-2</v>
      </c>
      <c r="Y461" s="37">
        <f t="shared" si="107"/>
        <v>5.0953562132465317E-2</v>
      </c>
      <c r="Z461" s="37">
        <f t="shared" si="107"/>
        <v>5.1882637606944754E-2</v>
      </c>
      <c r="AA461" s="37">
        <f t="shared" si="107"/>
        <v>5.2298225436850719E-2</v>
      </c>
      <c r="AB461" s="37">
        <f t="shared" si="107"/>
        <v>5.3061924532677558E-2</v>
      </c>
      <c r="AC461" s="37">
        <f t="shared" si="107"/>
        <v>5.1687450246215252E-2</v>
      </c>
      <c r="AD461" s="37">
        <f t="shared" si="107"/>
        <v>5.1053199117341769E-2</v>
      </c>
      <c r="AE461" s="37">
        <f t="shared" si="107"/>
        <v>5.2226391924390984E-2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8">+D60</f>
        <v>0</v>
      </c>
      <c r="E462" s="37">
        <f t="shared" si="108"/>
        <v>0</v>
      </c>
      <c r="F462" s="37">
        <f t="shared" si="108"/>
        <v>0</v>
      </c>
      <c r="G462" s="37">
        <f t="shared" si="108"/>
        <v>0</v>
      </c>
      <c r="H462" s="37">
        <f t="shared" si="108"/>
        <v>0</v>
      </c>
      <c r="I462" s="37">
        <f t="shared" si="108"/>
        <v>0</v>
      </c>
      <c r="J462" s="37">
        <f t="shared" si="108"/>
        <v>0</v>
      </c>
      <c r="K462" s="37">
        <f t="shared" si="108"/>
        <v>0</v>
      </c>
      <c r="L462" s="37">
        <f t="shared" si="108"/>
        <v>0</v>
      </c>
      <c r="M462" s="37">
        <f t="shared" si="108"/>
        <v>0</v>
      </c>
      <c r="N462" s="37">
        <f t="shared" si="108"/>
        <v>0</v>
      </c>
      <c r="O462" s="37">
        <f t="shared" si="108"/>
        <v>0</v>
      </c>
      <c r="P462" s="37">
        <f t="shared" si="108"/>
        <v>0</v>
      </c>
      <c r="Q462" s="37">
        <f t="shared" si="108"/>
        <v>0</v>
      </c>
      <c r="R462" s="37">
        <f t="shared" si="108"/>
        <v>0</v>
      </c>
      <c r="S462" s="37">
        <f t="shared" si="108"/>
        <v>0</v>
      </c>
      <c r="T462" s="37">
        <f t="shared" si="108"/>
        <v>0</v>
      </c>
      <c r="U462" s="37">
        <f t="shared" si="108"/>
        <v>0</v>
      </c>
      <c r="V462" s="37">
        <f t="shared" si="108"/>
        <v>0</v>
      </c>
      <c r="W462" s="37">
        <f t="shared" si="108"/>
        <v>3.2473098451330366E-5</v>
      </c>
      <c r="X462" s="37">
        <f t="shared" si="108"/>
        <v>3.3413144154940562E-5</v>
      </c>
      <c r="Y462" s="37">
        <f t="shared" si="108"/>
        <v>1.9443822490510158E-4</v>
      </c>
      <c r="Z462" s="37">
        <f t="shared" si="108"/>
        <v>2.3285241627813761E-4</v>
      </c>
      <c r="AA462" s="37">
        <f t="shared" si="108"/>
        <v>2.2286241844903383E-4</v>
      </c>
      <c r="AB462" s="37">
        <f t="shared" si="108"/>
        <v>1.8848451597368638E-4</v>
      </c>
      <c r="AC462" s="37">
        <f t="shared" si="108"/>
        <v>1.4691482149913985E-5</v>
      </c>
      <c r="AD462" s="37">
        <f t="shared" si="108"/>
        <v>2.2597260305826835E-5</v>
      </c>
      <c r="AE462" s="37">
        <f t="shared" si="108"/>
        <v>8.5429899657507025E-6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9">+C464+C465+C466</f>
        <v>0</v>
      </c>
      <c r="D463" s="21">
        <f t="shared" si="109"/>
        <v>0</v>
      </c>
      <c r="E463" s="21">
        <f t="shared" si="109"/>
        <v>0</v>
      </c>
      <c r="F463" s="21">
        <f t="shared" si="109"/>
        <v>0</v>
      </c>
      <c r="G463" s="21">
        <f t="shared" si="109"/>
        <v>0</v>
      </c>
      <c r="H463" s="21">
        <f t="shared" si="109"/>
        <v>0</v>
      </c>
      <c r="I463" s="21">
        <f t="shared" si="109"/>
        <v>0</v>
      </c>
      <c r="J463" s="21">
        <f t="shared" si="109"/>
        <v>0</v>
      </c>
      <c r="K463" s="21">
        <f t="shared" si="109"/>
        <v>0</v>
      </c>
      <c r="L463" s="21">
        <f t="shared" si="109"/>
        <v>0</v>
      </c>
      <c r="M463" s="21">
        <f t="shared" si="109"/>
        <v>0</v>
      </c>
      <c r="N463" s="21">
        <f t="shared" si="109"/>
        <v>0</v>
      </c>
      <c r="O463" s="21">
        <f t="shared" si="109"/>
        <v>0</v>
      </c>
      <c r="P463" s="21">
        <f t="shared" si="109"/>
        <v>0</v>
      </c>
      <c r="Q463" s="21">
        <f t="shared" si="109"/>
        <v>0</v>
      </c>
      <c r="R463" s="21">
        <f t="shared" si="109"/>
        <v>0</v>
      </c>
      <c r="S463" s="21">
        <f t="shared" si="109"/>
        <v>0</v>
      </c>
      <c r="T463" s="21">
        <f t="shared" si="109"/>
        <v>0</v>
      </c>
      <c r="U463" s="21">
        <f t="shared" si="109"/>
        <v>0</v>
      </c>
      <c r="V463" s="21">
        <f t="shared" si="109"/>
        <v>0</v>
      </c>
      <c r="W463" s="21">
        <f t="shared" si="109"/>
        <v>0</v>
      </c>
      <c r="X463" s="21">
        <f t="shared" si="109"/>
        <v>0</v>
      </c>
      <c r="Y463" s="21">
        <f t="shared" si="109"/>
        <v>0</v>
      </c>
      <c r="Z463" s="21">
        <f t="shared" si="109"/>
        <v>0</v>
      </c>
      <c r="AA463" s="21">
        <f t="shared" si="109"/>
        <v>0</v>
      </c>
      <c r="AB463" s="21">
        <f t="shared" si="109"/>
        <v>0</v>
      </c>
      <c r="AC463" s="21">
        <f t="shared" si="109"/>
        <v>0</v>
      </c>
      <c r="AD463" s="21">
        <f t="shared" si="109"/>
        <v>0</v>
      </c>
      <c r="AE463" s="21">
        <f t="shared" si="109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0">+D68</f>
        <v>0</v>
      </c>
      <c r="E464" s="37">
        <f t="shared" si="110"/>
        <v>0</v>
      </c>
      <c r="F464" s="37">
        <f t="shared" si="110"/>
        <v>0</v>
      </c>
      <c r="G464" s="37">
        <f t="shared" si="110"/>
        <v>0</v>
      </c>
      <c r="H464" s="37">
        <f t="shared" si="110"/>
        <v>0</v>
      </c>
      <c r="I464" s="37">
        <f t="shared" si="110"/>
        <v>0</v>
      </c>
      <c r="J464" s="37">
        <f t="shared" si="110"/>
        <v>0</v>
      </c>
      <c r="K464" s="37">
        <f t="shared" si="110"/>
        <v>0</v>
      </c>
      <c r="L464" s="37">
        <f t="shared" si="110"/>
        <v>0</v>
      </c>
      <c r="M464" s="37">
        <f t="shared" si="110"/>
        <v>0</v>
      </c>
      <c r="N464" s="37">
        <f t="shared" si="110"/>
        <v>0</v>
      </c>
      <c r="O464" s="37">
        <f t="shared" si="110"/>
        <v>0</v>
      </c>
      <c r="P464" s="37">
        <f t="shared" si="110"/>
        <v>0</v>
      </c>
      <c r="Q464" s="37">
        <f t="shared" si="110"/>
        <v>0</v>
      </c>
      <c r="R464" s="37">
        <f t="shared" si="110"/>
        <v>0</v>
      </c>
      <c r="S464" s="37">
        <f t="shared" si="110"/>
        <v>0</v>
      </c>
      <c r="T464" s="37">
        <f t="shared" si="110"/>
        <v>0</v>
      </c>
      <c r="U464" s="37">
        <f t="shared" si="110"/>
        <v>0</v>
      </c>
      <c r="V464" s="37">
        <f t="shared" si="110"/>
        <v>0</v>
      </c>
      <c r="W464" s="37">
        <f t="shared" si="110"/>
        <v>0</v>
      </c>
      <c r="X464" s="37">
        <f t="shared" si="110"/>
        <v>0</v>
      </c>
      <c r="Y464" s="37">
        <f t="shared" si="110"/>
        <v>0</v>
      </c>
      <c r="Z464" s="37">
        <f t="shared" si="110"/>
        <v>0</v>
      </c>
      <c r="AA464" s="37">
        <f t="shared" si="110"/>
        <v>0</v>
      </c>
      <c r="AB464" s="37">
        <f t="shared" si="110"/>
        <v>0</v>
      </c>
      <c r="AC464" s="37">
        <f t="shared" si="110"/>
        <v>0</v>
      </c>
      <c r="AD464" s="37">
        <f t="shared" si="110"/>
        <v>0</v>
      </c>
      <c r="AE464" s="37">
        <f t="shared" si="110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1">+D80</f>
        <v>0</v>
      </c>
      <c r="E465" s="37">
        <f t="shared" si="111"/>
        <v>0</v>
      </c>
      <c r="F465" s="37">
        <f t="shared" si="111"/>
        <v>0</v>
      </c>
      <c r="G465" s="37">
        <f t="shared" si="111"/>
        <v>0</v>
      </c>
      <c r="H465" s="37">
        <f t="shared" si="111"/>
        <v>0</v>
      </c>
      <c r="I465" s="37">
        <f t="shared" si="111"/>
        <v>0</v>
      </c>
      <c r="J465" s="37">
        <f t="shared" si="111"/>
        <v>0</v>
      </c>
      <c r="K465" s="37">
        <f t="shared" si="111"/>
        <v>0</v>
      </c>
      <c r="L465" s="37">
        <f t="shared" si="111"/>
        <v>0</v>
      </c>
      <c r="M465" s="37">
        <f t="shared" si="111"/>
        <v>0</v>
      </c>
      <c r="N465" s="37">
        <f t="shared" si="111"/>
        <v>0</v>
      </c>
      <c r="O465" s="37">
        <f t="shared" si="111"/>
        <v>0</v>
      </c>
      <c r="P465" s="37">
        <f t="shared" si="111"/>
        <v>0</v>
      </c>
      <c r="Q465" s="37">
        <f t="shared" si="111"/>
        <v>0</v>
      </c>
      <c r="R465" s="37">
        <f t="shared" si="111"/>
        <v>0</v>
      </c>
      <c r="S465" s="37">
        <f t="shared" si="111"/>
        <v>0</v>
      </c>
      <c r="T465" s="37">
        <f t="shared" si="111"/>
        <v>0</v>
      </c>
      <c r="U465" s="37">
        <f t="shared" si="111"/>
        <v>0</v>
      </c>
      <c r="V465" s="37">
        <f t="shared" si="111"/>
        <v>0</v>
      </c>
      <c r="W465" s="37">
        <f t="shared" si="111"/>
        <v>0</v>
      </c>
      <c r="X465" s="37">
        <f t="shared" si="111"/>
        <v>0</v>
      </c>
      <c r="Y465" s="37">
        <f t="shared" si="111"/>
        <v>0</v>
      </c>
      <c r="Z465" s="37">
        <f t="shared" si="111"/>
        <v>0</v>
      </c>
      <c r="AA465" s="37">
        <f t="shared" si="111"/>
        <v>0</v>
      </c>
      <c r="AB465" s="37">
        <f t="shared" si="111"/>
        <v>0</v>
      </c>
      <c r="AC465" s="37">
        <f t="shared" si="111"/>
        <v>0</v>
      </c>
      <c r="AD465" s="37">
        <f t="shared" si="111"/>
        <v>0</v>
      </c>
      <c r="AE465" s="37">
        <f t="shared" si="111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2">+D102</f>
        <v>0</v>
      </c>
      <c r="E466" s="37">
        <f t="shared" si="112"/>
        <v>0</v>
      </c>
      <c r="F466" s="37">
        <f t="shared" si="112"/>
        <v>0</v>
      </c>
      <c r="G466" s="37">
        <f t="shared" si="112"/>
        <v>0</v>
      </c>
      <c r="H466" s="37">
        <f t="shared" si="112"/>
        <v>0</v>
      </c>
      <c r="I466" s="37">
        <f t="shared" si="112"/>
        <v>0</v>
      </c>
      <c r="J466" s="37">
        <f t="shared" si="112"/>
        <v>0</v>
      </c>
      <c r="K466" s="37">
        <f t="shared" si="112"/>
        <v>0</v>
      </c>
      <c r="L466" s="37">
        <f t="shared" si="112"/>
        <v>0</v>
      </c>
      <c r="M466" s="37">
        <f t="shared" si="112"/>
        <v>0</v>
      </c>
      <c r="N466" s="37">
        <f t="shared" si="112"/>
        <v>0</v>
      </c>
      <c r="O466" s="37">
        <f t="shared" si="112"/>
        <v>0</v>
      </c>
      <c r="P466" s="37">
        <f t="shared" si="112"/>
        <v>0</v>
      </c>
      <c r="Q466" s="37">
        <f t="shared" si="112"/>
        <v>0</v>
      </c>
      <c r="R466" s="37">
        <f t="shared" si="112"/>
        <v>0</v>
      </c>
      <c r="S466" s="37">
        <f t="shared" si="112"/>
        <v>0</v>
      </c>
      <c r="T466" s="37">
        <f t="shared" si="112"/>
        <v>0</v>
      </c>
      <c r="U466" s="37">
        <f t="shared" si="112"/>
        <v>0</v>
      </c>
      <c r="V466" s="37">
        <f t="shared" si="112"/>
        <v>0</v>
      </c>
      <c r="W466" s="37">
        <f t="shared" si="112"/>
        <v>0</v>
      </c>
      <c r="X466" s="37">
        <f t="shared" si="112"/>
        <v>0</v>
      </c>
      <c r="Y466" s="37">
        <f t="shared" si="112"/>
        <v>0</v>
      </c>
      <c r="Z466" s="37">
        <f t="shared" si="112"/>
        <v>0</v>
      </c>
      <c r="AA466" s="37">
        <f t="shared" si="112"/>
        <v>0</v>
      </c>
      <c r="AB466" s="37">
        <f t="shared" si="112"/>
        <v>0</v>
      </c>
      <c r="AC466" s="37">
        <f t="shared" si="112"/>
        <v>0</v>
      </c>
      <c r="AD466" s="37">
        <f t="shared" si="112"/>
        <v>0</v>
      </c>
      <c r="AE466" s="37">
        <f t="shared" si="112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3">+C468+C469+C470</f>
        <v>0</v>
      </c>
      <c r="D467" s="21">
        <f t="shared" si="113"/>
        <v>0</v>
      </c>
      <c r="E467" s="21">
        <f t="shared" si="113"/>
        <v>0</v>
      </c>
      <c r="F467" s="21">
        <f t="shared" si="113"/>
        <v>0</v>
      </c>
      <c r="G467" s="21">
        <f t="shared" si="113"/>
        <v>0</v>
      </c>
      <c r="H467" s="21">
        <f t="shared" si="113"/>
        <v>0</v>
      </c>
      <c r="I467" s="21">
        <f t="shared" si="113"/>
        <v>0</v>
      </c>
      <c r="J467" s="21">
        <f t="shared" si="113"/>
        <v>0</v>
      </c>
      <c r="K467" s="21">
        <f t="shared" si="113"/>
        <v>0</v>
      </c>
      <c r="L467" s="21">
        <f t="shared" si="113"/>
        <v>0</v>
      </c>
      <c r="M467" s="21">
        <f t="shared" si="113"/>
        <v>0</v>
      </c>
      <c r="N467" s="21">
        <f t="shared" si="113"/>
        <v>0</v>
      </c>
      <c r="O467" s="21">
        <f t="shared" si="113"/>
        <v>0</v>
      </c>
      <c r="P467" s="21">
        <f t="shared" si="113"/>
        <v>0</v>
      </c>
      <c r="Q467" s="21">
        <f t="shared" si="113"/>
        <v>0</v>
      </c>
      <c r="R467" s="21">
        <f t="shared" si="113"/>
        <v>0</v>
      </c>
      <c r="S467" s="21">
        <f t="shared" si="113"/>
        <v>0</v>
      </c>
      <c r="T467" s="21">
        <f t="shared" si="113"/>
        <v>0</v>
      </c>
      <c r="U467" s="21">
        <f t="shared" si="113"/>
        <v>0</v>
      </c>
      <c r="V467" s="21">
        <f t="shared" si="113"/>
        <v>0</v>
      </c>
      <c r="W467" s="21">
        <f t="shared" si="113"/>
        <v>0</v>
      </c>
      <c r="X467" s="21">
        <f t="shared" si="113"/>
        <v>0</v>
      </c>
      <c r="Y467" s="21">
        <f t="shared" si="113"/>
        <v>0</v>
      </c>
      <c r="Z467" s="21">
        <f t="shared" si="113"/>
        <v>0</v>
      </c>
      <c r="AA467" s="21">
        <f t="shared" si="113"/>
        <v>0</v>
      </c>
      <c r="AB467" s="21">
        <f t="shared" si="113"/>
        <v>0</v>
      </c>
      <c r="AC467" s="21">
        <f t="shared" si="113"/>
        <v>0</v>
      </c>
      <c r="AD467" s="21">
        <f t="shared" si="113"/>
        <v>0</v>
      </c>
      <c r="AE467" s="21">
        <f t="shared" si="113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4">+C472+C478+C489+C497+C502+C508+C515+C520</f>
        <v>1.0151498124369241E-4</v>
      </c>
      <c r="D471" s="28">
        <f t="shared" si="114"/>
        <v>1.0151498124369242E-4</v>
      </c>
      <c r="E471" s="28">
        <f t="shared" si="114"/>
        <v>1.0151498124369242E-4</v>
      </c>
      <c r="F471" s="28">
        <f t="shared" si="114"/>
        <v>1.015149812436924E-4</v>
      </c>
      <c r="G471" s="28">
        <f t="shared" si="114"/>
        <v>1.0151498124369241E-4</v>
      </c>
      <c r="H471" s="28">
        <f t="shared" si="114"/>
        <v>1.0151498124369238E-4</v>
      </c>
      <c r="I471" s="28">
        <f t="shared" si="114"/>
        <v>1.0151498124369241E-4</v>
      </c>
      <c r="J471" s="28">
        <f t="shared" si="114"/>
        <v>1.015149812436924E-4</v>
      </c>
      <c r="K471" s="28">
        <f t="shared" si="114"/>
        <v>1.015149812436924E-4</v>
      </c>
      <c r="L471" s="28">
        <f t="shared" si="114"/>
        <v>1.0151498124369241E-4</v>
      </c>
      <c r="M471" s="28">
        <f t="shared" si="114"/>
        <v>1.0151498124369241E-4</v>
      </c>
      <c r="N471" s="28">
        <f t="shared" si="114"/>
        <v>1.0151498124369241E-4</v>
      </c>
      <c r="O471" s="28">
        <f t="shared" si="114"/>
        <v>1.0151498124369241E-4</v>
      </c>
      <c r="P471" s="28">
        <f t="shared" si="114"/>
        <v>1.0174228455193042E-4</v>
      </c>
      <c r="Q471" s="28">
        <f t="shared" si="114"/>
        <v>1.0192804552288718E-4</v>
      </c>
      <c r="R471" s="28">
        <f t="shared" si="114"/>
        <v>1.0209569031968046E-4</v>
      </c>
      <c r="S471" s="28">
        <f t="shared" si="114"/>
        <v>1.0226459379999981E-4</v>
      </c>
      <c r="T471" s="28">
        <f t="shared" si="114"/>
        <v>1.0236047751484416E-4</v>
      </c>
      <c r="U471" s="28">
        <f t="shared" si="114"/>
        <v>1.0248753762621697E-4</v>
      </c>
      <c r="V471" s="28">
        <f t="shared" si="114"/>
        <v>1.0262261514261808E-4</v>
      </c>
      <c r="W471" s="28">
        <f t="shared" si="114"/>
        <v>1.0268097742294069E-4</v>
      </c>
      <c r="X471" s="28">
        <f t="shared" si="114"/>
        <v>1.0267847807110471E-4</v>
      </c>
      <c r="Y471" s="28">
        <f t="shared" si="114"/>
        <v>8.5600895988311343E-5</v>
      </c>
      <c r="Z471" s="28">
        <f t="shared" si="114"/>
        <v>6.8544345532911514E-5</v>
      </c>
      <c r="AA471" s="28">
        <f t="shared" si="114"/>
        <v>7.2792773393037767E-5</v>
      </c>
      <c r="AB471" s="28">
        <f t="shared" si="114"/>
        <v>7.6985664194748255E-5</v>
      </c>
      <c r="AC471" s="28">
        <f t="shared" si="114"/>
        <v>6.2132811757349755E-5</v>
      </c>
      <c r="AD471" s="28">
        <f t="shared" si="114"/>
        <v>5.0404224962257373E-5</v>
      </c>
      <c r="AE471" s="28">
        <f t="shared" si="114"/>
        <v>3.865561932469306E-5</v>
      </c>
    </row>
    <row r="472" spans="1:31" x14ac:dyDescent="0.2">
      <c r="A472" s="9" t="s">
        <v>250</v>
      </c>
      <c r="B472" s="4" t="s">
        <v>251</v>
      </c>
      <c r="C472" s="21">
        <f t="shared" ref="C472:AE472" si="115">+C473+C474+C475+C476+C477</f>
        <v>0</v>
      </c>
      <c r="D472" s="21">
        <f t="shared" si="115"/>
        <v>0</v>
      </c>
      <c r="E472" s="21">
        <f t="shared" si="115"/>
        <v>0</v>
      </c>
      <c r="F472" s="21">
        <f t="shared" si="115"/>
        <v>0</v>
      </c>
      <c r="G472" s="21">
        <f t="shared" si="115"/>
        <v>0</v>
      </c>
      <c r="H472" s="21">
        <f t="shared" si="115"/>
        <v>0</v>
      </c>
      <c r="I472" s="21">
        <f t="shared" si="115"/>
        <v>0</v>
      </c>
      <c r="J472" s="21">
        <f t="shared" si="115"/>
        <v>0</v>
      </c>
      <c r="K472" s="21">
        <f t="shared" si="115"/>
        <v>0</v>
      </c>
      <c r="L472" s="21">
        <f t="shared" si="115"/>
        <v>0</v>
      </c>
      <c r="M472" s="21">
        <f t="shared" si="115"/>
        <v>0</v>
      </c>
      <c r="N472" s="21">
        <f t="shared" si="115"/>
        <v>0</v>
      </c>
      <c r="O472" s="21">
        <f t="shared" si="115"/>
        <v>0</v>
      </c>
      <c r="P472" s="21">
        <f t="shared" si="115"/>
        <v>0</v>
      </c>
      <c r="Q472" s="21">
        <f t="shared" si="115"/>
        <v>0</v>
      </c>
      <c r="R472" s="21">
        <f t="shared" si="115"/>
        <v>0</v>
      </c>
      <c r="S472" s="21">
        <f t="shared" si="115"/>
        <v>0</v>
      </c>
      <c r="T472" s="21">
        <f t="shared" si="115"/>
        <v>0</v>
      </c>
      <c r="U472" s="21">
        <f t="shared" si="115"/>
        <v>0</v>
      </c>
      <c r="V472" s="21">
        <f t="shared" si="115"/>
        <v>0</v>
      </c>
      <c r="W472" s="21">
        <f t="shared" si="115"/>
        <v>0</v>
      </c>
      <c r="X472" s="21">
        <f t="shared" si="115"/>
        <v>0</v>
      </c>
      <c r="Y472" s="21">
        <f t="shared" si="115"/>
        <v>0</v>
      </c>
      <c r="Z472" s="21">
        <f t="shared" si="115"/>
        <v>0</v>
      </c>
      <c r="AA472" s="21">
        <f t="shared" si="115"/>
        <v>0</v>
      </c>
      <c r="AB472" s="21">
        <f t="shared" si="115"/>
        <v>0</v>
      </c>
      <c r="AC472" s="21">
        <f t="shared" si="115"/>
        <v>0</v>
      </c>
      <c r="AD472" s="21">
        <f t="shared" si="115"/>
        <v>0</v>
      </c>
      <c r="AE472" s="21">
        <f t="shared" si="115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6">+D480+D481+D482+D487+D488</f>
        <v>0</v>
      </c>
      <c r="E478" s="21">
        <f t="shared" si="116"/>
        <v>0</v>
      </c>
      <c r="F478" s="21">
        <f t="shared" si="116"/>
        <v>0</v>
      </c>
      <c r="G478" s="21">
        <f t="shared" si="116"/>
        <v>0</v>
      </c>
      <c r="H478" s="21">
        <f t="shared" si="116"/>
        <v>0</v>
      </c>
      <c r="I478" s="21">
        <f t="shared" si="116"/>
        <v>0</v>
      </c>
      <c r="J478" s="21">
        <f t="shared" si="116"/>
        <v>0</v>
      </c>
      <c r="K478" s="21">
        <f t="shared" si="116"/>
        <v>0</v>
      </c>
      <c r="L478" s="21">
        <f t="shared" si="116"/>
        <v>0</v>
      </c>
      <c r="M478" s="21">
        <f t="shared" si="116"/>
        <v>0</v>
      </c>
      <c r="N478" s="21">
        <f t="shared" si="116"/>
        <v>0</v>
      </c>
      <c r="O478" s="21">
        <f t="shared" si="116"/>
        <v>0</v>
      </c>
      <c r="P478" s="21">
        <f t="shared" si="116"/>
        <v>0</v>
      </c>
      <c r="Q478" s="21">
        <f t="shared" si="116"/>
        <v>0</v>
      </c>
      <c r="R478" s="21">
        <f t="shared" si="116"/>
        <v>0</v>
      </c>
      <c r="S478" s="21">
        <f t="shared" si="116"/>
        <v>0</v>
      </c>
      <c r="T478" s="21">
        <f t="shared" si="116"/>
        <v>0</v>
      </c>
      <c r="U478" s="21">
        <f t="shared" si="116"/>
        <v>0</v>
      </c>
      <c r="V478" s="21">
        <f t="shared" si="116"/>
        <v>0</v>
      </c>
      <c r="W478" s="21">
        <f t="shared" si="116"/>
        <v>0</v>
      </c>
      <c r="X478" s="21">
        <f t="shared" si="116"/>
        <v>0</v>
      </c>
      <c r="Y478" s="21">
        <f t="shared" si="116"/>
        <v>0</v>
      </c>
      <c r="Z478" s="21">
        <f t="shared" si="116"/>
        <v>0</v>
      </c>
      <c r="AA478" s="21">
        <f t="shared" si="116"/>
        <v>0</v>
      </c>
      <c r="AB478" s="21">
        <f t="shared" si="116"/>
        <v>0</v>
      </c>
      <c r="AC478" s="21">
        <f t="shared" si="116"/>
        <v>0</v>
      </c>
      <c r="AD478" s="21">
        <f t="shared" si="116"/>
        <v>0</v>
      </c>
      <c r="AE478" s="21">
        <f t="shared" si="116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7">+D124</f>
        <v>0</v>
      </c>
      <c r="E480" s="37">
        <f t="shared" si="117"/>
        <v>0</v>
      </c>
      <c r="F480" s="37">
        <f t="shared" si="117"/>
        <v>0</v>
      </c>
      <c r="G480" s="37">
        <f t="shared" si="117"/>
        <v>0</v>
      </c>
      <c r="H480" s="37">
        <f t="shared" si="117"/>
        <v>0</v>
      </c>
      <c r="I480" s="37">
        <f t="shared" si="117"/>
        <v>0</v>
      </c>
      <c r="J480" s="37">
        <f t="shared" si="117"/>
        <v>0</v>
      </c>
      <c r="K480" s="37">
        <f t="shared" si="117"/>
        <v>0</v>
      </c>
      <c r="L480" s="37">
        <f t="shared" si="117"/>
        <v>0</v>
      </c>
      <c r="M480" s="37">
        <f t="shared" si="117"/>
        <v>0</v>
      </c>
      <c r="N480" s="37">
        <f t="shared" si="117"/>
        <v>0</v>
      </c>
      <c r="O480" s="37">
        <f t="shared" si="117"/>
        <v>0</v>
      </c>
      <c r="P480" s="37">
        <f t="shared" si="117"/>
        <v>0</v>
      </c>
      <c r="Q480" s="37">
        <f t="shared" si="117"/>
        <v>0</v>
      </c>
      <c r="R480" s="37">
        <f t="shared" si="117"/>
        <v>0</v>
      </c>
      <c r="S480" s="37">
        <f t="shared" si="117"/>
        <v>0</v>
      </c>
      <c r="T480" s="37">
        <f t="shared" si="117"/>
        <v>0</v>
      </c>
      <c r="U480" s="37">
        <f t="shared" si="117"/>
        <v>0</v>
      </c>
      <c r="V480" s="37">
        <f t="shared" si="117"/>
        <v>0</v>
      </c>
      <c r="W480" s="37">
        <f t="shared" si="117"/>
        <v>0</v>
      </c>
      <c r="X480" s="37">
        <f t="shared" si="117"/>
        <v>0</v>
      </c>
      <c r="Y480" s="37">
        <f t="shared" si="117"/>
        <v>0</v>
      </c>
      <c r="Z480" s="37">
        <f t="shared" si="117"/>
        <v>0</v>
      </c>
      <c r="AA480" s="37">
        <f t="shared" si="117"/>
        <v>0</v>
      </c>
      <c r="AB480" s="37">
        <f t="shared" si="117"/>
        <v>0</v>
      </c>
      <c r="AC480" s="37">
        <f t="shared" si="117"/>
        <v>0</v>
      </c>
      <c r="AD480" s="37">
        <f t="shared" si="117"/>
        <v>0</v>
      </c>
      <c r="AE480" s="37">
        <f t="shared" si="117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8">+D125</f>
        <v>0</v>
      </c>
      <c r="E481" s="37">
        <f t="shared" si="118"/>
        <v>0</v>
      </c>
      <c r="F481" s="37">
        <f t="shared" si="118"/>
        <v>0</v>
      </c>
      <c r="G481" s="37">
        <f t="shared" si="118"/>
        <v>0</v>
      </c>
      <c r="H481" s="37">
        <f t="shared" si="118"/>
        <v>0</v>
      </c>
      <c r="I481" s="37">
        <f t="shared" si="118"/>
        <v>0</v>
      </c>
      <c r="J481" s="37">
        <f t="shared" si="118"/>
        <v>0</v>
      </c>
      <c r="K481" s="37">
        <f t="shared" si="118"/>
        <v>0</v>
      </c>
      <c r="L481" s="37">
        <f t="shared" si="118"/>
        <v>0</v>
      </c>
      <c r="M481" s="37">
        <f t="shared" si="118"/>
        <v>0</v>
      </c>
      <c r="N481" s="37">
        <f t="shared" si="118"/>
        <v>0</v>
      </c>
      <c r="O481" s="37">
        <f t="shared" si="118"/>
        <v>0</v>
      </c>
      <c r="P481" s="37">
        <f t="shared" si="118"/>
        <v>0</v>
      </c>
      <c r="Q481" s="37">
        <f t="shared" si="118"/>
        <v>0</v>
      </c>
      <c r="R481" s="37">
        <f t="shared" si="118"/>
        <v>0</v>
      </c>
      <c r="S481" s="37">
        <f t="shared" si="118"/>
        <v>0</v>
      </c>
      <c r="T481" s="37">
        <f t="shared" si="118"/>
        <v>0</v>
      </c>
      <c r="U481" s="37">
        <f t="shared" si="118"/>
        <v>0</v>
      </c>
      <c r="V481" s="37">
        <f t="shared" si="118"/>
        <v>0</v>
      </c>
      <c r="W481" s="37">
        <f t="shared" si="118"/>
        <v>0</v>
      </c>
      <c r="X481" s="37">
        <f t="shared" si="118"/>
        <v>0</v>
      </c>
      <c r="Y481" s="37">
        <f t="shared" si="118"/>
        <v>0</v>
      </c>
      <c r="Z481" s="37">
        <f t="shared" si="118"/>
        <v>0</v>
      </c>
      <c r="AA481" s="37">
        <f t="shared" si="118"/>
        <v>0</v>
      </c>
      <c r="AB481" s="37">
        <f t="shared" si="118"/>
        <v>0</v>
      </c>
      <c r="AC481" s="37">
        <f t="shared" si="118"/>
        <v>0</v>
      </c>
      <c r="AD481" s="37">
        <f t="shared" si="118"/>
        <v>0</v>
      </c>
      <c r="AE481" s="37">
        <f t="shared" si="118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9">+D126</f>
        <v>0</v>
      </c>
      <c r="E482" s="37">
        <f t="shared" si="119"/>
        <v>0</v>
      </c>
      <c r="F482" s="37">
        <f t="shared" si="119"/>
        <v>0</v>
      </c>
      <c r="G482" s="37">
        <f t="shared" si="119"/>
        <v>0</v>
      </c>
      <c r="H482" s="37">
        <f t="shared" si="119"/>
        <v>0</v>
      </c>
      <c r="I482" s="37">
        <f t="shared" si="119"/>
        <v>0</v>
      </c>
      <c r="J482" s="37">
        <f t="shared" si="119"/>
        <v>0</v>
      </c>
      <c r="K482" s="37">
        <f t="shared" si="119"/>
        <v>0</v>
      </c>
      <c r="L482" s="37">
        <f t="shared" si="119"/>
        <v>0</v>
      </c>
      <c r="M482" s="37">
        <f t="shared" si="119"/>
        <v>0</v>
      </c>
      <c r="N482" s="37">
        <f t="shared" si="119"/>
        <v>0</v>
      </c>
      <c r="O482" s="37">
        <f t="shared" si="119"/>
        <v>0</v>
      </c>
      <c r="P482" s="37">
        <f t="shared" si="119"/>
        <v>0</v>
      </c>
      <c r="Q482" s="37">
        <f t="shared" si="119"/>
        <v>0</v>
      </c>
      <c r="R482" s="37">
        <f t="shared" si="119"/>
        <v>0</v>
      </c>
      <c r="S482" s="37">
        <f t="shared" si="119"/>
        <v>0</v>
      </c>
      <c r="T482" s="37">
        <f t="shared" si="119"/>
        <v>0</v>
      </c>
      <c r="U482" s="37">
        <f t="shared" si="119"/>
        <v>0</v>
      </c>
      <c r="V482" s="37">
        <f t="shared" si="119"/>
        <v>0</v>
      </c>
      <c r="W482" s="37">
        <f t="shared" si="119"/>
        <v>0</v>
      </c>
      <c r="X482" s="37">
        <f t="shared" si="119"/>
        <v>0</v>
      </c>
      <c r="Y482" s="37">
        <f t="shared" si="119"/>
        <v>0</v>
      </c>
      <c r="Z482" s="37">
        <f t="shared" si="119"/>
        <v>0</v>
      </c>
      <c r="AA482" s="37">
        <f t="shared" si="119"/>
        <v>0</v>
      </c>
      <c r="AB482" s="37">
        <f t="shared" si="119"/>
        <v>0</v>
      </c>
      <c r="AC482" s="37">
        <f t="shared" si="119"/>
        <v>0</v>
      </c>
      <c r="AD482" s="37">
        <f t="shared" si="119"/>
        <v>0</v>
      </c>
      <c r="AE482" s="37">
        <f t="shared" si="119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20">+D137</f>
        <v>0</v>
      </c>
      <c r="E487" s="37">
        <f t="shared" si="120"/>
        <v>0</v>
      </c>
      <c r="F487" s="37">
        <f t="shared" si="120"/>
        <v>0</v>
      </c>
      <c r="G487" s="37">
        <f t="shared" si="120"/>
        <v>0</v>
      </c>
      <c r="H487" s="37">
        <f t="shared" si="120"/>
        <v>0</v>
      </c>
      <c r="I487" s="37">
        <f t="shared" si="120"/>
        <v>0</v>
      </c>
      <c r="J487" s="37">
        <f t="shared" si="120"/>
        <v>0</v>
      </c>
      <c r="K487" s="37">
        <f t="shared" si="120"/>
        <v>0</v>
      </c>
      <c r="L487" s="37">
        <f t="shared" si="120"/>
        <v>0</v>
      </c>
      <c r="M487" s="37">
        <f t="shared" si="120"/>
        <v>0</v>
      </c>
      <c r="N487" s="37">
        <f t="shared" si="120"/>
        <v>0</v>
      </c>
      <c r="O487" s="37">
        <f t="shared" si="120"/>
        <v>0</v>
      </c>
      <c r="P487" s="37">
        <f t="shared" si="120"/>
        <v>0</v>
      </c>
      <c r="Q487" s="37">
        <f t="shared" si="120"/>
        <v>0</v>
      </c>
      <c r="R487" s="37">
        <f t="shared" si="120"/>
        <v>0</v>
      </c>
      <c r="S487" s="37">
        <f t="shared" si="120"/>
        <v>0</v>
      </c>
      <c r="T487" s="37">
        <f t="shared" si="120"/>
        <v>0</v>
      </c>
      <c r="U487" s="37">
        <f t="shared" si="120"/>
        <v>0</v>
      </c>
      <c r="V487" s="37">
        <f t="shared" si="120"/>
        <v>0</v>
      </c>
      <c r="W487" s="37">
        <f t="shared" si="120"/>
        <v>0</v>
      </c>
      <c r="X487" s="37">
        <f t="shared" si="120"/>
        <v>0</v>
      </c>
      <c r="Y487" s="37">
        <f t="shared" si="120"/>
        <v>0</v>
      </c>
      <c r="Z487" s="37">
        <f t="shared" si="120"/>
        <v>0</v>
      </c>
      <c r="AA487" s="37">
        <f t="shared" si="120"/>
        <v>0</v>
      </c>
      <c r="AB487" s="37">
        <f t="shared" si="120"/>
        <v>0</v>
      </c>
      <c r="AC487" s="37">
        <f t="shared" si="120"/>
        <v>0</v>
      </c>
      <c r="AD487" s="37">
        <f t="shared" si="120"/>
        <v>0</v>
      </c>
      <c r="AE487" s="37">
        <f t="shared" si="120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21">+C140</f>
        <v>0</v>
      </c>
      <c r="D488" s="37">
        <f t="shared" si="121"/>
        <v>0</v>
      </c>
      <c r="E488" s="37">
        <f t="shared" si="121"/>
        <v>0</v>
      </c>
      <c r="F488" s="37">
        <f t="shared" si="121"/>
        <v>0</v>
      </c>
      <c r="G488" s="37">
        <f t="shared" si="121"/>
        <v>0</v>
      </c>
      <c r="H488" s="37">
        <f t="shared" si="121"/>
        <v>0</v>
      </c>
      <c r="I488" s="37">
        <f t="shared" si="121"/>
        <v>0</v>
      </c>
      <c r="J488" s="37">
        <f t="shared" si="121"/>
        <v>0</v>
      </c>
      <c r="K488" s="37">
        <f t="shared" si="121"/>
        <v>0</v>
      </c>
      <c r="L488" s="37">
        <f t="shared" si="121"/>
        <v>0</v>
      </c>
      <c r="M488" s="37">
        <f t="shared" si="121"/>
        <v>0</v>
      </c>
      <c r="N488" s="37">
        <f t="shared" si="121"/>
        <v>0</v>
      </c>
      <c r="O488" s="37">
        <f t="shared" si="121"/>
        <v>0</v>
      </c>
      <c r="P488" s="37">
        <f t="shared" si="121"/>
        <v>0</v>
      </c>
      <c r="Q488" s="37">
        <f t="shared" si="121"/>
        <v>0</v>
      </c>
      <c r="R488" s="37">
        <f t="shared" si="121"/>
        <v>0</v>
      </c>
      <c r="S488" s="37">
        <f t="shared" si="121"/>
        <v>0</v>
      </c>
      <c r="T488" s="37">
        <f t="shared" si="121"/>
        <v>0</v>
      </c>
      <c r="U488" s="37">
        <f t="shared" si="121"/>
        <v>0</v>
      </c>
      <c r="V488" s="37">
        <f t="shared" si="121"/>
        <v>0</v>
      </c>
      <c r="W488" s="37">
        <f t="shared" si="121"/>
        <v>0</v>
      </c>
      <c r="X488" s="37">
        <f t="shared" si="121"/>
        <v>0</v>
      </c>
      <c r="Y488" s="37">
        <f t="shared" si="121"/>
        <v>0</v>
      </c>
      <c r="Z488" s="37">
        <f t="shared" si="121"/>
        <v>0</v>
      </c>
      <c r="AA488" s="37">
        <f t="shared" si="121"/>
        <v>0</v>
      </c>
      <c r="AB488" s="37">
        <f t="shared" si="121"/>
        <v>0</v>
      </c>
      <c r="AC488" s="37">
        <f t="shared" si="121"/>
        <v>0</v>
      </c>
      <c r="AD488" s="37">
        <f t="shared" si="121"/>
        <v>0</v>
      </c>
      <c r="AE488" s="37">
        <f t="shared" si="12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1.0151498124369241E-4</v>
      </c>
      <c r="D515" s="21">
        <f t="shared" ref="D515:AE515" si="122">+D518</f>
        <v>1.0151498124369242E-4</v>
      </c>
      <c r="E515" s="21">
        <f t="shared" si="122"/>
        <v>1.0151498124369242E-4</v>
      </c>
      <c r="F515" s="21">
        <f t="shared" si="122"/>
        <v>1.015149812436924E-4</v>
      </c>
      <c r="G515" s="21">
        <f t="shared" si="122"/>
        <v>1.0151498124369241E-4</v>
      </c>
      <c r="H515" s="21">
        <f t="shared" si="122"/>
        <v>1.0151498124369238E-4</v>
      </c>
      <c r="I515" s="21">
        <f t="shared" si="122"/>
        <v>1.0151498124369241E-4</v>
      </c>
      <c r="J515" s="21">
        <f t="shared" si="122"/>
        <v>1.015149812436924E-4</v>
      </c>
      <c r="K515" s="21">
        <f t="shared" si="122"/>
        <v>1.015149812436924E-4</v>
      </c>
      <c r="L515" s="21">
        <f t="shared" si="122"/>
        <v>1.0151498124369241E-4</v>
      </c>
      <c r="M515" s="21">
        <f t="shared" si="122"/>
        <v>1.0151498124369241E-4</v>
      </c>
      <c r="N515" s="21">
        <f t="shared" si="122"/>
        <v>1.0151498124369241E-4</v>
      </c>
      <c r="O515" s="21">
        <f t="shared" si="122"/>
        <v>1.0151498124369241E-4</v>
      </c>
      <c r="P515" s="21">
        <f t="shared" si="122"/>
        <v>1.0174228455193042E-4</v>
      </c>
      <c r="Q515" s="21">
        <f t="shared" si="122"/>
        <v>1.0192804552288718E-4</v>
      </c>
      <c r="R515" s="21">
        <f t="shared" si="122"/>
        <v>1.0209569031968046E-4</v>
      </c>
      <c r="S515" s="21">
        <f t="shared" si="122"/>
        <v>1.0226459379999981E-4</v>
      </c>
      <c r="T515" s="21">
        <f t="shared" si="122"/>
        <v>1.0236047751484416E-4</v>
      </c>
      <c r="U515" s="21">
        <f t="shared" si="122"/>
        <v>1.0248753762621697E-4</v>
      </c>
      <c r="V515" s="21">
        <f t="shared" si="122"/>
        <v>1.0262261514261808E-4</v>
      </c>
      <c r="W515" s="21">
        <f t="shared" si="122"/>
        <v>1.0268097742294069E-4</v>
      </c>
      <c r="X515" s="21">
        <f t="shared" si="122"/>
        <v>1.0267847807110471E-4</v>
      </c>
      <c r="Y515" s="21">
        <f t="shared" si="122"/>
        <v>8.5600895988311343E-5</v>
      </c>
      <c r="Z515" s="21">
        <f t="shared" si="122"/>
        <v>6.8544345532911514E-5</v>
      </c>
      <c r="AA515" s="21">
        <f t="shared" si="122"/>
        <v>7.2792773393037767E-5</v>
      </c>
      <c r="AB515" s="21">
        <f t="shared" si="122"/>
        <v>7.6985664194748255E-5</v>
      </c>
      <c r="AC515" s="21">
        <f t="shared" si="122"/>
        <v>6.2132811757349755E-5</v>
      </c>
      <c r="AD515" s="21">
        <f t="shared" si="122"/>
        <v>5.0404224962257373E-5</v>
      </c>
      <c r="AE515" s="21">
        <f t="shared" si="122"/>
        <v>3.865561932469306E-5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1.0151498124369241E-4</v>
      </c>
      <c r="D518" s="37">
        <f t="shared" ref="D518:AE518" si="123">+D182</f>
        <v>1.0151498124369242E-4</v>
      </c>
      <c r="E518" s="37">
        <f t="shared" si="123"/>
        <v>1.0151498124369242E-4</v>
      </c>
      <c r="F518" s="37">
        <f t="shared" si="123"/>
        <v>1.015149812436924E-4</v>
      </c>
      <c r="G518" s="37">
        <f t="shared" si="123"/>
        <v>1.0151498124369241E-4</v>
      </c>
      <c r="H518" s="37">
        <f t="shared" si="123"/>
        <v>1.0151498124369238E-4</v>
      </c>
      <c r="I518" s="37">
        <f t="shared" si="123"/>
        <v>1.0151498124369241E-4</v>
      </c>
      <c r="J518" s="37">
        <f t="shared" si="123"/>
        <v>1.015149812436924E-4</v>
      </c>
      <c r="K518" s="37">
        <f t="shared" si="123"/>
        <v>1.015149812436924E-4</v>
      </c>
      <c r="L518" s="37">
        <f t="shared" si="123"/>
        <v>1.0151498124369241E-4</v>
      </c>
      <c r="M518" s="37">
        <f t="shared" si="123"/>
        <v>1.0151498124369241E-4</v>
      </c>
      <c r="N518" s="37">
        <f t="shared" si="123"/>
        <v>1.0151498124369241E-4</v>
      </c>
      <c r="O518" s="37">
        <f t="shared" si="123"/>
        <v>1.0151498124369241E-4</v>
      </c>
      <c r="P518" s="37">
        <f t="shared" si="123"/>
        <v>1.0174228455193042E-4</v>
      </c>
      <c r="Q518" s="37">
        <f t="shared" si="123"/>
        <v>1.0192804552288718E-4</v>
      </c>
      <c r="R518" s="37">
        <f t="shared" si="123"/>
        <v>1.0209569031968046E-4</v>
      </c>
      <c r="S518" s="37">
        <f t="shared" si="123"/>
        <v>1.0226459379999981E-4</v>
      </c>
      <c r="T518" s="37">
        <f t="shared" si="123"/>
        <v>1.0236047751484416E-4</v>
      </c>
      <c r="U518" s="37">
        <f t="shared" si="123"/>
        <v>1.0248753762621697E-4</v>
      </c>
      <c r="V518" s="37">
        <f t="shared" si="123"/>
        <v>1.0262261514261808E-4</v>
      </c>
      <c r="W518" s="37">
        <f t="shared" si="123"/>
        <v>1.0268097742294069E-4</v>
      </c>
      <c r="X518" s="37">
        <f t="shared" si="123"/>
        <v>1.0267847807110471E-4</v>
      </c>
      <c r="Y518" s="37">
        <f t="shared" si="123"/>
        <v>8.5600895988311343E-5</v>
      </c>
      <c r="Z518" s="37">
        <f t="shared" si="123"/>
        <v>6.8544345532911514E-5</v>
      </c>
      <c r="AA518" s="37">
        <f t="shared" si="123"/>
        <v>7.2792773393037767E-5</v>
      </c>
      <c r="AB518" s="37">
        <f t="shared" si="123"/>
        <v>7.6985664194748255E-5</v>
      </c>
      <c r="AC518" s="37">
        <f t="shared" si="123"/>
        <v>6.2132811757349755E-5</v>
      </c>
      <c r="AD518" s="37">
        <f t="shared" si="123"/>
        <v>5.0404224962257373E-5</v>
      </c>
      <c r="AE518" s="37">
        <f t="shared" si="123"/>
        <v>3.865561932469306E-5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4">+D523</f>
        <v>0</v>
      </c>
      <c r="E520" s="21">
        <f t="shared" si="124"/>
        <v>0</v>
      </c>
      <c r="F520" s="21">
        <f t="shared" si="124"/>
        <v>0</v>
      </c>
      <c r="G520" s="21">
        <f t="shared" si="124"/>
        <v>0</v>
      </c>
      <c r="H520" s="21">
        <f t="shared" si="124"/>
        <v>0</v>
      </c>
      <c r="I520" s="21">
        <f t="shared" si="124"/>
        <v>0</v>
      </c>
      <c r="J520" s="21">
        <f t="shared" si="124"/>
        <v>0</v>
      </c>
      <c r="K520" s="21">
        <f t="shared" si="124"/>
        <v>0</v>
      </c>
      <c r="L520" s="21">
        <f t="shared" si="124"/>
        <v>0</v>
      </c>
      <c r="M520" s="21">
        <f t="shared" si="124"/>
        <v>0</v>
      </c>
      <c r="N520" s="21">
        <f t="shared" si="124"/>
        <v>0</v>
      </c>
      <c r="O520" s="21">
        <f t="shared" si="124"/>
        <v>0</v>
      </c>
      <c r="P520" s="21">
        <f t="shared" si="124"/>
        <v>0</v>
      </c>
      <c r="Q520" s="21">
        <f t="shared" si="124"/>
        <v>0</v>
      </c>
      <c r="R520" s="21">
        <f t="shared" si="124"/>
        <v>0</v>
      </c>
      <c r="S520" s="21">
        <f t="shared" si="124"/>
        <v>0</v>
      </c>
      <c r="T520" s="21">
        <f t="shared" si="124"/>
        <v>0</v>
      </c>
      <c r="U520" s="21">
        <f t="shared" si="124"/>
        <v>0</v>
      </c>
      <c r="V520" s="21">
        <f t="shared" si="124"/>
        <v>0</v>
      </c>
      <c r="W520" s="21">
        <f t="shared" si="124"/>
        <v>0</v>
      </c>
      <c r="X520" s="21">
        <f t="shared" si="124"/>
        <v>0</v>
      </c>
      <c r="Y520" s="21">
        <f t="shared" si="124"/>
        <v>0</v>
      </c>
      <c r="Z520" s="21">
        <f t="shared" si="124"/>
        <v>0</v>
      </c>
      <c r="AA520" s="21">
        <f t="shared" si="124"/>
        <v>0</v>
      </c>
      <c r="AB520" s="21">
        <f t="shared" si="124"/>
        <v>0</v>
      </c>
      <c r="AC520" s="21">
        <f t="shared" si="124"/>
        <v>0</v>
      </c>
      <c r="AD520" s="21">
        <f t="shared" si="124"/>
        <v>0</v>
      </c>
      <c r="AE520" s="21">
        <f t="shared" si="12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5">+C525+C530+C536+C541+C544+C545+C549+C552++C553+C554</f>
        <v>1.5399973053604075</v>
      </c>
      <c r="D524" s="28">
        <f t="shared" si="125"/>
        <v>1.5464034820821981</v>
      </c>
      <c r="E524" s="28">
        <f t="shared" si="125"/>
        <v>1.6129056527887844</v>
      </c>
      <c r="F524" s="28">
        <f t="shared" si="125"/>
        <v>1.6712525696832488</v>
      </c>
      <c r="G524" s="28">
        <f t="shared" si="125"/>
        <v>1.7695030922369015</v>
      </c>
      <c r="H524" s="28">
        <f t="shared" si="125"/>
        <v>1.7941107893299979</v>
      </c>
      <c r="I524" s="28">
        <f t="shared" si="125"/>
        <v>1.7912494363049922</v>
      </c>
      <c r="J524" s="28">
        <f t="shared" si="125"/>
        <v>1.8801762162982294</v>
      </c>
      <c r="K524" s="28">
        <f t="shared" si="125"/>
        <v>1.9200668763584234</v>
      </c>
      <c r="L524" s="28">
        <f t="shared" si="125"/>
        <v>1.8707652013962979</v>
      </c>
      <c r="M524" s="28">
        <f t="shared" si="125"/>
        <v>1.829067779820291</v>
      </c>
      <c r="N524" s="28">
        <f t="shared" si="125"/>
        <v>1.8706326903251471</v>
      </c>
      <c r="O524" s="28">
        <f t="shared" si="125"/>
        <v>1.9139107040315022</v>
      </c>
      <c r="P524" s="28">
        <f t="shared" si="125"/>
        <v>1.8430208049000327</v>
      </c>
      <c r="Q524" s="28">
        <f t="shared" si="125"/>
        <v>1.8730977138056457</v>
      </c>
      <c r="R524" s="28">
        <f t="shared" si="125"/>
        <v>1.9109240638529241</v>
      </c>
      <c r="S524" s="28">
        <f t="shared" si="125"/>
        <v>1.8829259862209804</v>
      </c>
      <c r="T524" s="28">
        <f t="shared" si="125"/>
        <v>1.9332028539380357</v>
      </c>
      <c r="U524" s="28">
        <f t="shared" si="125"/>
        <v>1.9173622027412036</v>
      </c>
      <c r="V524" s="28">
        <f t="shared" si="125"/>
        <v>1.9040472695330768</v>
      </c>
      <c r="W524" s="28">
        <f t="shared" si="125"/>
        <v>1.866029392239152</v>
      </c>
      <c r="X524" s="28">
        <f t="shared" si="125"/>
        <v>1.7621055729264021</v>
      </c>
      <c r="Y524" s="28">
        <f t="shared" si="125"/>
        <v>1.7188427335259793</v>
      </c>
      <c r="Z524" s="28">
        <f t="shared" si="125"/>
        <v>1.8058187167256945</v>
      </c>
      <c r="AA524" s="28">
        <f t="shared" si="125"/>
        <v>1.7477052378376339</v>
      </c>
      <c r="AB524" s="28">
        <f t="shared" si="125"/>
        <v>1.7088738232492973</v>
      </c>
      <c r="AC524" s="28">
        <f t="shared" si="125"/>
        <v>1.804937767533795</v>
      </c>
      <c r="AD524" s="28">
        <f t="shared" si="125"/>
        <v>1.917611262329332</v>
      </c>
      <c r="AE524" s="28">
        <f t="shared" si="125"/>
        <v>2.0718750364728034</v>
      </c>
    </row>
    <row r="525" spans="1:31" x14ac:dyDescent="0.2">
      <c r="A525" s="9" t="s">
        <v>392</v>
      </c>
      <c r="B525" s="4" t="s">
        <v>393</v>
      </c>
      <c r="C525" s="21">
        <f t="shared" ref="C525:AE525" si="126">+C526+C527+C528+C529</f>
        <v>0</v>
      </c>
      <c r="D525" s="21">
        <f t="shared" si="126"/>
        <v>0</v>
      </c>
      <c r="E525" s="21">
        <f t="shared" si="126"/>
        <v>0</v>
      </c>
      <c r="F525" s="21">
        <f t="shared" si="126"/>
        <v>0</v>
      </c>
      <c r="G525" s="21">
        <f t="shared" si="126"/>
        <v>0</v>
      </c>
      <c r="H525" s="21">
        <f t="shared" si="126"/>
        <v>0</v>
      </c>
      <c r="I525" s="21">
        <f t="shared" si="126"/>
        <v>0</v>
      </c>
      <c r="J525" s="21">
        <f t="shared" si="126"/>
        <v>0</v>
      </c>
      <c r="K525" s="21">
        <f t="shared" si="126"/>
        <v>0</v>
      </c>
      <c r="L525" s="21">
        <f t="shared" si="126"/>
        <v>0</v>
      </c>
      <c r="M525" s="21">
        <f t="shared" si="126"/>
        <v>0</v>
      </c>
      <c r="N525" s="21">
        <f t="shared" si="126"/>
        <v>0</v>
      </c>
      <c r="O525" s="21">
        <f t="shared" si="126"/>
        <v>0</v>
      </c>
      <c r="P525" s="21">
        <f t="shared" si="126"/>
        <v>0</v>
      </c>
      <c r="Q525" s="21">
        <f t="shared" si="126"/>
        <v>0</v>
      </c>
      <c r="R525" s="21">
        <f t="shared" si="126"/>
        <v>0</v>
      </c>
      <c r="S525" s="21">
        <f t="shared" si="126"/>
        <v>0</v>
      </c>
      <c r="T525" s="21">
        <f t="shared" si="126"/>
        <v>0</v>
      </c>
      <c r="U525" s="21">
        <f t="shared" si="126"/>
        <v>0</v>
      </c>
      <c r="V525" s="21">
        <f t="shared" si="126"/>
        <v>0</v>
      </c>
      <c r="W525" s="21">
        <f t="shared" si="126"/>
        <v>0</v>
      </c>
      <c r="X525" s="21">
        <f t="shared" si="126"/>
        <v>0</v>
      </c>
      <c r="Y525" s="21">
        <f t="shared" si="126"/>
        <v>0</v>
      </c>
      <c r="Z525" s="21">
        <f t="shared" si="126"/>
        <v>0</v>
      </c>
      <c r="AA525" s="21">
        <f t="shared" si="126"/>
        <v>0</v>
      </c>
      <c r="AB525" s="21">
        <f t="shared" si="126"/>
        <v>0</v>
      </c>
      <c r="AC525" s="21">
        <f t="shared" si="126"/>
        <v>0</v>
      </c>
      <c r="AD525" s="21">
        <f t="shared" si="126"/>
        <v>0</v>
      </c>
      <c r="AE525" s="21">
        <f t="shared" si="12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7">+C531+C532+C533+C534+C535</f>
        <v>3.3929174793039141E-2</v>
      </c>
      <c r="D530" s="21">
        <f t="shared" si="127"/>
        <v>3.4334299062189537E-2</v>
      </c>
      <c r="E530" s="21">
        <f t="shared" si="127"/>
        <v>3.5536917318172163E-2</v>
      </c>
      <c r="F530" s="21">
        <f t="shared" si="127"/>
        <v>3.6666256208677084E-2</v>
      </c>
      <c r="G530" s="21">
        <f t="shared" si="127"/>
        <v>3.799603507860716E-2</v>
      </c>
      <c r="H530" s="21">
        <f t="shared" si="127"/>
        <v>3.9136702403195597E-2</v>
      </c>
      <c r="I530" s="21">
        <f t="shared" si="127"/>
        <v>4.0309360632336477E-2</v>
      </c>
      <c r="J530" s="21">
        <f t="shared" si="127"/>
        <v>4.3820746413795207E-2</v>
      </c>
      <c r="K530" s="21">
        <f t="shared" si="127"/>
        <v>4.3704155966730426E-2</v>
      </c>
      <c r="L530" s="21">
        <f t="shared" si="127"/>
        <v>4.3736058114026477E-2</v>
      </c>
      <c r="M530" s="21">
        <f t="shared" si="127"/>
        <v>4.32154234406045E-2</v>
      </c>
      <c r="N530" s="21">
        <f t="shared" si="127"/>
        <v>4.8116946761639585E-2</v>
      </c>
      <c r="O530" s="21">
        <f t="shared" si="127"/>
        <v>4.7865478500452627E-2</v>
      </c>
      <c r="P530" s="21">
        <f t="shared" si="127"/>
        <v>4.6704062533661994E-2</v>
      </c>
      <c r="Q530" s="21">
        <f t="shared" si="127"/>
        <v>4.6722175313996014E-2</v>
      </c>
      <c r="R530" s="21">
        <f t="shared" si="127"/>
        <v>4.719343889519121E-2</v>
      </c>
      <c r="S530" s="21">
        <f t="shared" si="127"/>
        <v>4.7680806708221307E-2</v>
      </c>
      <c r="T530" s="21">
        <f t="shared" si="127"/>
        <v>4.7077718582409139E-2</v>
      </c>
      <c r="U530" s="21">
        <f t="shared" si="127"/>
        <v>4.625805651440279E-2</v>
      </c>
      <c r="V530" s="21">
        <f t="shared" si="127"/>
        <v>4.5426530044448007E-2</v>
      </c>
      <c r="W530" s="21">
        <f t="shared" si="127"/>
        <v>4.5070074890497788E-2</v>
      </c>
      <c r="X530" s="21">
        <f t="shared" si="127"/>
        <v>4.4952034097930547E-2</v>
      </c>
      <c r="Y530" s="21">
        <f t="shared" si="127"/>
        <v>5.00763555837812E-2</v>
      </c>
      <c r="Z530" s="21">
        <f t="shared" si="127"/>
        <v>5.3428626278003107E-2</v>
      </c>
      <c r="AA530" s="21">
        <f t="shared" si="127"/>
        <v>4.9288355061824829E-2</v>
      </c>
      <c r="AB530" s="21">
        <f t="shared" si="127"/>
        <v>4.6479836864011845E-2</v>
      </c>
      <c r="AC530" s="21">
        <f t="shared" si="127"/>
        <v>4.9819005905562791E-2</v>
      </c>
      <c r="AD530" s="21">
        <f t="shared" si="127"/>
        <v>5.2732322675116197E-2</v>
      </c>
      <c r="AE530" s="21">
        <f t="shared" si="127"/>
        <v>5.6101763606570279E-2</v>
      </c>
    </row>
    <row r="531" spans="1:31" x14ac:dyDescent="0.2">
      <c r="A531" s="9" t="s">
        <v>441</v>
      </c>
      <c r="B531" s="4" t="s">
        <v>395</v>
      </c>
      <c r="C531" s="35">
        <f>+C217</f>
        <v>1.5981548240067738E-2</v>
      </c>
      <c r="D531" s="35">
        <f t="shared" ref="D531:AE531" si="128">+D217</f>
        <v>1.6128307256814061E-2</v>
      </c>
      <c r="E531" s="35">
        <f t="shared" si="128"/>
        <v>1.6912477932245408E-2</v>
      </c>
      <c r="F531" s="35">
        <f t="shared" si="128"/>
        <v>1.7648983610455419E-2</v>
      </c>
      <c r="G531" s="35">
        <f t="shared" si="128"/>
        <v>1.8355804154468105E-2</v>
      </c>
      <c r="H531" s="35">
        <f t="shared" si="128"/>
        <v>1.8788998873222471E-2</v>
      </c>
      <c r="I531" s="35">
        <f t="shared" si="128"/>
        <v>1.9331802133778352E-2</v>
      </c>
      <c r="J531" s="35">
        <f t="shared" si="128"/>
        <v>2.1160370811461552E-2</v>
      </c>
      <c r="K531" s="35">
        <f t="shared" si="128"/>
        <v>2.1065734294773639E-2</v>
      </c>
      <c r="L531" s="35">
        <f t="shared" si="128"/>
        <v>2.0970282334232988E-2</v>
      </c>
      <c r="M531" s="35">
        <f t="shared" si="128"/>
        <v>2.0874014929839577E-2</v>
      </c>
      <c r="N531" s="35">
        <f t="shared" si="128"/>
        <v>2.0776932081593424E-2</v>
      </c>
      <c r="O531" s="35">
        <f t="shared" si="128"/>
        <v>2.0679033789494525E-2</v>
      </c>
      <c r="P531" s="35">
        <f t="shared" si="128"/>
        <v>2.0580320053542881E-2</v>
      </c>
      <c r="Q531" s="35">
        <f t="shared" si="128"/>
        <v>2.048079087373849E-2</v>
      </c>
      <c r="R531" s="35">
        <f t="shared" si="128"/>
        <v>2.0380446250081351E-2</v>
      </c>
      <c r="S531" s="35">
        <f t="shared" si="128"/>
        <v>2.0279286182571455E-2</v>
      </c>
      <c r="T531" s="35">
        <f t="shared" si="128"/>
        <v>2.0177310671208818E-2</v>
      </c>
      <c r="U531" s="35">
        <f t="shared" si="128"/>
        <v>1.9930434475522806E-2</v>
      </c>
      <c r="V531" s="35">
        <f t="shared" si="128"/>
        <v>1.9681988462997287E-2</v>
      </c>
      <c r="W531" s="35">
        <f t="shared" si="128"/>
        <v>1.943197263363226E-2</v>
      </c>
      <c r="X531" s="35">
        <f t="shared" si="128"/>
        <v>1.9180386987427734E-2</v>
      </c>
      <c r="Y531" s="35">
        <f t="shared" si="128"/>
        <v>2.164638052127944E-2</v>
      </c>
      <c r="Z531" s="35">
        <f t="shared" si="128"/>
        <v>2.4124893093197843E-2</v>
      </c>
      <c r="AA531" s="35">
        <f t="shared" si="128"/>
        <v>2.2075387261490734E-2</v>
      </c>
      <c r="AB531" s="35">
        <f t="shared" si="128"/>
        <v>2.0014995635676651E-2</v>
      </c>
      <c r="AC531" s="35">
        <f t="shared" si="128"/>
        <v>2.1816540281846309E-2</v>
      </c>
      <c r="AD531" s="35">
        <f t="shared" si="128"/>
        <v>2.3566632497075964E-2</v>
      </c>
      <c r="AE531" s="35">
        <f t="shared" si="128"/>
        <v>2.5316724712305623E-2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9">+D225</f>
        <v>0</v>
      </c>
      <c r="E532" s="35">
        <f t="shared" si="129"/>
        <v>0</v>
      </c>
      <c r="F532" s="35">
        <f t="shared" si="129"/>
        <v>0</v>
      </c>
      <c r="G532" s="35">
        <f t="shared" si="129"/>
        <v>0</v>
      </c>
      <c r="H532" s="35">
        <f t="shared" si="129"/>
        <v>0</v>
      </c>
      <c r="I532" s="35">
        <f t="shared" si="129"/>
        <v>0</v>
      </c>
      <c r="J532" s="35">
        <f t="shared" si="129"/>
        <v>0</v>
      </c>
      <c r="K532" s="35">
        <f t="shared" si="129"/>
        <v>0</v>
      </c>
      <c r="L532" s="35">
        <f t="shared" si="129"/>
        <v>0</v>
      </c>
      <c r="M532" s="35">
        <f t="shared" si="129"/>
        <v>0</v>
      </c>
      <c r="N532" s="35">
        <f t="shared" si="129"/>
        <v>0</v>
      </c>
      <c r="O532" s="35">
        <f t="shared" si="129"/>
        <v>0</v>
      </c>
      <c r="P532" s="35">
        <f t="shared" si="129"/>
        <v>0</v>
      </c>
      <c r="Q532" s="35">
        <f t="shared" si="129"/>
        <v>0</v>
      </c>
      <c r="R532" s="35">
        <f t="shared" si="129"/>
        <v>0</v>
      </c>
      <c r="S532" s="35">
        <f t="shared" si="129"/>
        <v>0</v>
      </c>
      <c r="T532" s="35">
        <f t="shared" si="129"/>
        <v>0</v>
      </c>
      <c r="U532" s="35">
        <f t="shared" si="129"/>
        <v>0</v>
      </c>
      <c r="V532" s="35">
        <f t="shared" si="129"/>
        <v>0</v>
      </c>
      <c r="W532" s="35">
        <f t="shared" si="129"/>
        <v>0</v>
      </c>
      <c r="X532" s="35">
        <f t="shared" si="129"/>
        <v>0</v>
      </c>
      <c r="Y532" s="35">
        <f t="shared" si="129"/>
        <v>0</v>
      </c>
      <c r="Z532" s="35">
        <f t="shared" si="129"/>
        <v>0</v>
      </c>
      <c r="AA532" s="35">
        <f t="shared" si="129"/>
        <v>0</v>
      </c>
      <c r="AB532" s="35">
        <f t="shared" si="129"/>
        <v>0</v>
      </c>
      <c r="AC532" s="35">
        <f t="shared" si="129"/>
        <v>0</v>
      </c>
      <c r="AD532" s="35">
        <f t="shared" si="129"/>
        <v>0</v>
      </c>
      <c r="AE532" s="35">
        <f t="shared" si="129"/>
        <v>0</v>
      </c>
    </row>
    <row r="533" spans="1:31" x14ac:dyDescent="0.2">
      <c r="A533" s="9" t="s">
        <v>450</v>
      </c>
      <c r="B533" s="4" t="s">
        <v>413</v>
      </c>
      <c r="C533" s="35">
        <f>+C226</f>
        <v>2.1025849704178175E-3</v>
      </c>
      <c r="D533" s="35">
        <f t="shared" ref="D533:AE533" si="130">+D226</f>
        <v>2.12706220774378E-3</v>
      </c>
      <c r="E533" s="35">
        <f t="shared" si="130"/>
        <v>1.8325402395712588E-3</v>
      </c>
      <c r="F533" s="35">
        <f t="shared" si="130"/>
        <v>1.7258868525086182E-3</v>
      </c>
      <c r="G533" s="35">
        <f t="shared" si="130"/>
        <v>1.7624235384397641E-3</v>
      </c>
      <c r="H533" s="35">
        <f t="shared" si="130"/>
        <v>1.3667222352341506E-3</v>
      </c>
      <c r="I533" s="35">
        <f t="shared" si="130"/>
        <v>1.3241631660414091E-3</v>
      </c>
      <c r="J533" s="35">
        <f t="shared" si="130"/>
        <v>1.3082776336451058E-3</v>
      </c>
      <c r="K533" s="35">
        <f t="shared" si="130"/>
        <v>1.214627647165585E-3</v>
      </c>
      <c r="L533" s="35">
        <f t="shared" si="130"/>
        <v>1.1159488176413479E-3</v>
      </c>
      <c r="M533" s="35">
        <f t="shared" si="130"/>
        <v>1.0331534265171976E-3</v>
      </c>
      <c r="N533" s="35">
        <f t="shared" si="130"/>
        <v>2.3420599065906598E-3</v>
      </c>
      <c r="O533" s="35">
        <f t="shared" si="130"/>
        <v>2.3337321555675456E-3</v>
      </c>
      <c r="P533" s="35">
        <f t="shared" si="130"/>
        <v>2.0865436912718806E-3</v>
      </c>
      <c r="Q533" s="35">
        <f t="shared" si="130"/>
        <v>2.7205440016943479E-3</v>
      </c>
      <c r="R533" s="35">
        <f t="shared" si="130"/>
        <v>3.4949162843627402E-3</v>
      </c>
      <c r="S533" s="35">
        <f t="shared" si="130"/>
        <v>4.1453943736049215E-3</v>
      </c>
      <c r="T533" s="35">
        <f t="shared" si="130"/>
        <v>4.1710928148542973E-3</v>
      </c>
      <c r="U533" s="35">
        <f t="shared" si="130"/>
        <v>4.05665624422657E-3</v>
      </c>
      <c r="V533" s="35">
        <f t="shared" si="130"/>
        <v>3.9380545434566276E-3</v>
      </c>
      <c r="W533" s="35">
        <f t="shared" si="130"/>
        <v>4.1469102947739363E-3</v>
      </c>
      <c r="X533" s="35">
        <f t="shared" si="130"/>
        <v>4.2870785129772724E-3</v>
      </c>
      <c r="Y533" s="35">
        <f t="shared" si="130"/>
        <v>4.7226511877751327E-3</v>
      </c>
      <c r="Z533" s="35">
        <f t="shared" si="130"/>
        <v>4.2470292137951962E-3</v>
      </c>
      <c r="AA533" s="35">
        <f t="shared" si="130"/>
        <v>4.0301806168275313E-3</v>
      </c>
      <c r="AB533" s="35">
        <f t="shared" si="130"/>
        <v>4.2784928537970956E-3</v>
      </c>
      <c r="AC533" s="35">
        <f t="shared" si="130"/>
        <v>4.3302983339077615E-3</v>
      </c>
      <c r="AD533" s="35">
        <f t="shared" si="130"/>
        <v>4.1862143381832017E-3</v>
      </c>
      <c r="AE533" s="35">
        <f t="shared" si="130"/>
        <v>4.2597458963768778E-3</v>
      </c>
    </row>
    <row r="534" spans="1:31" x14ac:dyDescent="0.2">
      <c r="A534" s="9" t="s">
        <v>454</v>
      </c>
      <c r="B534" s="4" t="s">
        <v>421</v>
      </c>
      <c r="C534" s="35">
        <f>+C230</f>
        <v>7.5401324368537471E-4</v>
      </c>
      <c r="D534" s="35">
        <f t="shared" ref="D534:AE534" si="131">+D230</f>
        <v>7.6347019099052519E-4</v>
      </c>
      <c r="E534" s="35">
        <f t="shared" si="131"/>
        <v>7.7292713829567588E-4</v>
      </c>
      <c r="F534" s="35">
        <f t="shared" si="131"/>
        <v>7.8238408560082635E-4</v>
      </c>
      <c r="G534" s="35">
        <f t="shared" si="131"/>
        <v>7.9184103290597671E-4</v>
      </c>
      <c r="H534" s="35">
        <f t="shared" si="131"/>
        <v>8.012979802111273E-4</v>
      </c>
      <c r="I534" s="35">
        <f t="shared" si="131"/>
        <v>8.1075492751627788E-4</v>
      </c>
      <c r="J534" s="35">
        <f t="shared" si="131"/>
        <v>8.2021187482142846E-4</v>
      </c>
      <c r="K534" s="35">
        <f t="shared" si="131"/>
        <v>8.0953894371428559E-4</v>
      </c>
      <c r="L534" s="35">
        <f t="shared" si="131"/>
        <v>7.9886601260714272E-4</v>
      </c>
      <c r="M534" s="35">
        <f t="shared" si="131"/>
        <v>7.8819308149999986E-4</v>
      </c>
      <c r="N534" s="35">
        <f t="shared" si="131"/>
        <v>7.7752015039285699E-4</v>
      </c>
      <c r="O534" s="35">
        <f t="shared" si="131"/>
        <v>7.6684721928571412E-4</v>
      </c>
      <c r="P534" s="35">
        <f t="shared" si="131"/>
        <v>7.5617428817857126E-4</v>
      </c>
      <c r="Q534" s="35">
        <f t="shared" si="131"/>
        <v>7.455013570714285E-4</v>
      </c>
      <c r="R534" s="35">
        <f t="shared" si="131"/>
        <v>7.3482842596428552E-4</v>
      </c>
      <c r="S534" s="35">
        <f t="shared" si="131"/>
        <v>7.2415549485714266E-4</v>
      </c>
      <c r="T534" s="35">
        <f t="shared" si="131"/>
        <v>7.1348256374999979E-4</v>
      </c>
      <c r="U534" s="35">
        <f t="shared" si="131"/>
        <v>6.8401833357767427E-4</v>
      </c>
      <c r="V534" s="35">
        <f t="shared" si="131"/>
        <v>6.5455410340534885E-4</v>
      </c>
      <c r="W534" s="35">
        <f t="shared" si="131"/>
        <v>6.2508987323302322E-4</v>
      </c>
      <c r="X534" s="35">
        <f t="shared" si="131"/>
        <v>6.2678625650100972E-4</v>
      </c>
      <c r="Y534" s="35">
        <f t="shared" si="131"/>
        <v>6.2603382843860321E-4</v>
      </c>
      <c r="Z534" s="35">
        <f t="shared" si="131"/>
        <v>6.5818302746901091E-4</v>
      </c>
      <c r="AA534" s="35">
        <f t="shared" si="131"/>
        <v>6.3484407702395814E-4</v>
      </c>
      <c r="AB534" s="35">
        <f t="shared" si="131"/>
        <v>6.8287634842641794E-4</v>
      </c>
      <c r="AC534" s="35">
        <f t="shared" si="131"/>
        <v>7.3090861982887773E-4</v>
      </c>
      <c r="AD534" s="35">
        <f t="shared" si="131"/>
        <v>7.7894089123133742E-4</v>
      </c>
      <c r="AE534" s="35">
        <f t="shared" si="131"/>
        <v>8.2697316263379722E-4</v>
      </c>
    </row>
    <row r="535" spans="1:31" x14ac:dyDescent="0.2">
      <c r="A535" s="9" t="s">
        <v>464</v>
      </c>
      <c r="B535" s="4" t="s">
        <v>465</v>
      </c>
      <c r="C535" s="35">
        <f>+C240</f>
        <v>1.5091028338868209E-2</v>
      </c>
      <c r="D535" s="35">
        <f t="shared" ref="D535:AE535" si="132">+D240</f>
        <v>1.531545940664117E-2</v>
      </c>
      <c r="E535" s="35">
        <f t="shared" si="132"/>
        <v>1.601897200805982E-2</v>
      </c>
      <c r="F535" s="35">
        <f t="shared" si="132"/>
        <v>1.6509001660112217E-2</v>
      </c>
      <c r="G535" s="35">
        <f t="shared" si="132"/>
        <v>1.7085966352793313E-2</v>
      </c>
      <c r="H535" s="35">
        <f t="shared" si="132"/>
        <v>1.817968331452785E-2</v>
      </c>
      <c r="I535" s="35">
        <f t="shared" si="132"/>
        <v>1.8842640405000433E-2</v>
      </c>
      <c r="J535" s="35">
        <f t="shared" si="132"/>
        <v>2.0531886093867122E-2</v>
      </c>
      <c r="K535" s="35">
        <f t="shared" si="132"/>
        <v>2.0614255081076921E-2</v>
      </c>
      <c r="L535" s="35">
        <f t="shared" si="132"/>
        <v>2.0850960949545E-2</v>
      </c>
      <c r="M535" s="35">
        <f t="shared" si="132"/>
        <v>2.0520062002747728E-2</v>
      </c>
      <c r="N535" s="35">
        <f t="shared" si="132"/>
        <v>2.4220434623062642E-2</v>
      </c>
      <c r="O535" s="35">
        <f t="shared" si="132"/>
        <v>2.408586533610484E-2</v>
      </c>
      <c r="P535" s="35">
        <f t="shared" si="132"/>
        <v>2.3281024500668664E-2</v>
      </c>
      <c r="Q535" s="35">
        <f t="shared" si="132"/>
        <v>2.2775339081491746E-2</v>
      </c>
      <c r="R535" s="35">
        <f t="shared" si="132"/>
        <v>2.2583247934782835E-2</v>
      </c>
      <c r="S535" s="35">
        <f t="shared" si="132"/>
        <v>2.2531970657187792E-2</v>
      </c>
      <c r="T535" s="35">
        <f t="shared" si="132"/>
        <v>2.2015832532596022E-2</v>
      </c>
      <c r="U535" s="35">
        <f t="shared" si="132"/>
        <v>2.1586947461075742E-2</v>
      </c>
      <c r="V535" s="35">
        <f t="shared" si="132"/>
        <v>2.1151932934588741E-2</v>
      </c>
      <c r="W535" s="35">
        <f t="shared" si="132"/>
        <v>2.0866102088858571E-2</v>
      </c>
      <c r="X535" s="35">
        <f t="shared" si="132"/>
        <v>2.0857782341024533E-2</v>
      </c>
      <c r="Y535" s="35">
        <f t="shared" si="132"/>
        <v>2.3081290046288023E-2</v>
      </c>
      <c r="Z535" s="35">
        <f t="shared" si="132"/>
        <v>2.4398520943541058E-2</v>
      </c>
      <c r="AA535" s="35">
        <f t="shared" si="132"/>
        <v>2.2547943106482601E-2</v>
      </c>
      <c r="AB535" s="35">
        <f t="shared" si="132"/>
        <v>2.1503472026111678E-2</v>
      </c>
      <c r="AC535" s="35">
        <f t="shared" si="132"/>
        <v>2.2941258669979845E-2</v>
      </c>
      <c r="AD535" s="35">
        <f t="shared" si="132"/>
        <v>2.4200534948625695E-2</v>
      </c>
      <c r="AE535" s="35">
        <f t="shared" si="132"/>
        <v>2.5698319835253985E-2</v>
      </c>
    </row>
    <row r="536" spans="1:31" x14ac:dyDescent="0.2">
      <c r="A536" s="9" t="s">
        <v>477</v>
      </c>
      <c r="B536" s="4" t="s">
        <v>478</v>
      </c>
      <c r="C536" s="21">
        <f t="shared" ref="C536:AE536" si="133">+C537+C538+C539+C540</f>
        <v>0</v>
      </c>
      <c r="D536" s="21">
        <f t="shared" si="133"/>
        <v>0</v>
      </c>
      <c r="E536" s="21">
        <f t="shared" si="133"/>
        <v>0</v>
      </c>
      <c r="F536" s="21">
        <f t="shared" si="133"/>
        <v>0</v>
      </c>
      <c r="G536" s="21">
        <f t="shared" si="133"/>
        <v>0</v>
      </c>
      <c r="H536" s="21">
        <f t="shared" si="133"/>
        <v>0</v>
      </c>
      <c r="I536" s="21">
        <f t="shared" si="133"/>
        <v>0</v>
      </c>
      <c r="J536" s="21">
        <f t="shared" si="133"/>
        <v>0</v>
      </c>
      <c r="K536" s="21">
        <f t="shared" si="133"/>
        <v>0</v>
      </c>
      <c r="L536" s="21">
        <f t="shared" si="133"/>
        <v>0</v>
      </c>
      <c r="M536" s="21">
        <f t="shared" si="133"/>
        <v>0</v>
      </c>
      <c r="N536" s="21">
        <f t="shared" si="133"/>
        <v>0</v>
      </c>
      <c r="O536" s="21">
        <f t="shared" si="133"/>
        <v>0</v>
      </c>
      <c r="P536" s="21">
        <f t="shared" si="133"/>
        <v>0</v>
      </c>
      <c r="Q536" s="21">
        <f t="shared" si="133"/>
        <v>0</v>
      </c>
      <c r="R536" s="21">
        <f t="shared" si="133"/>
        <v>0</v>
      </c>
      <c r="S536" s="21">
        <f t="shared" si="133"/>
        <v>0</v>
      </c>
      <c r="T536" s="21">
        <f t="shared" si="133"/>
        <v>0</v>
      </c>
      <c r="U536" s="21">
        <f t="shared" si="133"/>
        <v>0</v>
      </c>
      <c r="V536" s="21">
        <f t="shared" si="133"/>
        <v>0</v>
      </c>
      <c r="W536" s="21">
        <f t="shared" si="133"/>
        <v>0</v>
      </c>
      <c r="X536" s="21">
        <f t="shared" si="133"/>
        <v>0</v>
      </c>
      <c r="Y536" s="21">
        <f t="shared" si="133"/>
        <v>0</v>
      </c>
      <c r="Z536" s="21">
        <f t="shared" si="133"/>
        <v>0</v>
      </c>
      <c r="AA536" s="21">
        <f t="shared" si="133"/>
        <v>0</v>
      </c>
      <c r="AB536" s="21">
        <f t="shared" si="133"/>
        <v>0</v>
      </c>
      <c r="AC536" s="21">
        <f t="shared" si="133"/>
        <v>0</v>
      </c>
      <c r="AD536" s="21">
        <f t="shared" si="133"/>
        <v>0</v>
      </c>
      <c r="AE536" s="21">
        <f t="shared" si="13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4">+C542+C543</f>
        <v>1.503804689861147</v>
      </c>
      <c r="D541" s="21">
        <f t="shared" si="134"/>
        <v>1.5105054029818379</v>
      </c>
      <c r="E541" s="21">
        <f t="shared" si="134"/>
        <v>1.5756834609719677</v>
      </c>
      <c r="F541" s="21">
        <f t="shared" si="134"/>
        <v>1.6332059650069404</v>
      </c>
      <c r="G541" s="21">
        <f t="shared" si="134"/>
        <v>1.7302022026179817</v>
      </c>
      <c r="H541" s="21">
        <f t="shared" si="134"/>
        <v>1.7537267376768664</v>
      </c>
      <c r="I541" s="21">
        <f t="shared" si="134"/>
        <v>1.7499354134497012</v>
      </c>
      <c r="J541" s="21">
        <f t="shared" si="134"/>
        <v>1.8347790685755747</v>
      </c>
      <c r="K541" s="21">
        <f t="shared" si="134"/>
        <v>1.8750911797246435</v>
      </c>
      <c r="L541" s="21">
        <f t="shared" si="134"/>
        <v>1.8258480342114665</v>
      </c>
      <c r="M541" s="21">
        <f t="shared" si="134"/>
        <v>1.7847751835949597</v>
      </c>
      <c r="N541" s="21">
        <f t="shared" si="134"/>
        <v>1.8212377129968256</v>
      </c>
      <c r="O541" s="21">
        <f t="shared" si="134"/>
        <v>1.8647266946701471</v>
      </c>
      <c r="P541" s="21">
        <f t="shared" si="134"/>
        <v>1.795002493641042</v>
      </c>
      <c r="Q541" s="21">
        <f t="shared" si="134"/>
        <v>1.8250771890360005</v>
      </c>
      <c r="R541" s="21">
        <f t="shared" si="134"/>
        <v>1.8624184883811261</v>
      </c>
      <c r="S541" s="21">
        <f t="shared" si="134"/>
        <v>1.8340845723545429</v>
      </c>
      <c r="T541" s="21">
        <f t="shared" si="134"/>
        <v>1.8853222863704489</v>
      </c>
      <c r="U541" s="21">
        <f t="shared" si="134"/>
        <v>1.8701425484085779</v>
      </c>
      <c r="V541" s="21">
        <f t="shared" si="134"/>
        <v>1.8577024736650607</v>
      </c>
      <c r="W541" s="21">
        <f t="shared" si="134"/>
        <v>1.8198401676808711</v>
      </c>
      <c r="X541" s="21">
        <f t="shared" si="134"/>
        <v>1.7159588640049215</v>
      </c>
      <c r="Y541" s="21">
        <f t="shared" si="134"/>
        <v>1.6680297884830142</v>
      </c>
      <c r="Z541" s="21">
        <f t="shared" si="134"/>
        <v>1.7510183726391122</v>
      </c>
      <c r="AA541" s="21">
        <f t="shared" si="134"/>
        <v>1.6975456147652082</v>
      </c>
      <c r="AB541" s="21">
        <f t="shared" si="134"/>
        <v>1.6614330743356918</v>
      </c>
      <c r="AC541" s="21">
        <f t="shared" si="134"/>
        <v>1.7545819526432478</v>
      </c>
      <c r="AD541" s="21">
        <f t="shared" si="134"/>
        <v>1.8648508990483719</v>
      </c>
      <c r="AE541" s="21">
        <f t="shared" si="134"/>
        <v>2.0157508915387328</v>
      </c>
    </row>
    <row r="542" spans="1:31" x14ac:dyDescent="0.2">
      <c r="A542" s="9" t="s">
        <v>488</v>
      </c>
      <c r="B542" s="4" t="s">
        <v>489</v>
      </c>
      <c r="C542" s="35">
        <f>+C258</f>
        <v>1.2077274725017431</v>
      </c>
      <c r="D542" s="35">
        <f t="shared" ref="D542:AE542" si="135">+D258</f>
        <v>1.2145946323295567</v>
      </c>
      <c r="E542" s="35">
        <f t="shared" si="135"/>
        <v>1.2687078214674221</v>
      </c>
      <c r="F542" s="35">
        <f t="shared" si="135"/>
        <v>1.3135956958494652</v>
      </c>
      <c r="G542" s="35">
        <f t="shared" si="135"/>
        <v>1.403445158609163</v>
      </c>
      <c r="H542" s="35">
        <f t="shared" si="135"/>
        <v>1.4189469962748857</v>
      </c>
      <c r="I542" s="35">
        <f t="shared" si="135"/>
        <v>1.4128597323557683</v>
      </c>
      <c r="J542" s="35">
        <f t="shared" si="135"/>
        <v>1.4813315727794263</v>
      </c>
      <c r="K542" s="35">
        <f t="shared" si="135"/>
        <v>1.524860504692136</v>
      </c>
      <c r="L542" s="35">
        <f t="shared" si="135"/>
        <v>1.4701211296599899</v>
      </c>
      <c r="M542" s="35">
        <f t="shared" si="135"/>
        <v>1.4396046882895406</v>
      </c>
      <c r="N542" s="35">
        <f t="shared" si="135"/>
        <v>1.4716012492144845</v>
      </c>
      <c r="O542" s="35">
        <f t="shared" si="135"/>
        <v>1.5099935128247126</v>
      </c>
      <c r="P542" s="35">
        <f t="shared" si="135"/>
        <v>1.4509642905596762</v>
      </c>
      <c r="Q542" s="35">
        <f t="shared" si="135"/>
        <v>1.4645360597126618</v>
      </c>
      <c r="R542" s="35">
        <f t="shared" si="135"/>
        <v>1.5133872547249838</v>
      </c>
      <c r="S542" s="35">
        <f t="shared" si="135"/>
        <v>1.4804792528679869</v>
      </c>
      <c r="T542" s="35">
        <f t="shared" si="135"/>
        <v>1.5220184886689117</v>
      </c>
      <c r="U542" s="35">
        <f t="shared" si="135"/>
        <v>1.5054059750793765</v>
      </c>
      <c r="V542" s="35">
        <f t="shared" si="135"/>
        <v>1.4918590220836794</v>
      </c>
      <c r="W542" s="35">
        <f t="shared" si="135"/>
        <v>1.4647785540632263</v>
      </c>
      <c r="X542" s="35">
        <f t="shared" si="135"/>
        <v>1.3811730474459027</v>
      </c>
      <c r="Y542" s="35">
        <f t="shared" si="135"/>
        <v>1.3371100728652601</v>
      </c>
      <c r="Z542" s="35">
        <f t="shared" si="135"/>
        <v>1.4030143591016453</v>
      </c>
      <c r="AA542" s="35">
        <f t="shared" si="135"/>
        <v>1.3584981388297834</v>
      </c>
      <c r="AB542" s="35">
        <f t="shared" si="135"/>
        <v>1.3323710034872984</v>
      </c>
      <c r="AC542" s="35">
        <f t="shared" si="135"/>
        <v>1.4045006991687157</v>
      </c>
      <c r="AD542" s="35">
        <f t="shared" si="135"/>
        <v>1.4953320633749452</v>
      </c>
      <c r="AE542" s="35">
        <f t="shared" si="135"/>
        <v>1.6183137857571364</v>
      </c>
    </row>
    <row r="543" spans="1:31" x14ac:dyDescent="0.2">
      <c r="A543" s="9" t="s">
        <v>509</v>
      </c>
      <c r="B543" s="4" t="s">
        <v>510</v>
      </c>
      <c r="C543" s="35">
        <f>+C269</f>
        <v>0.29607721735940384</v>
      </c>
      <c r="D543" s="35">
        <f t="shared" ref="D543:AE543" si="136">+D269</f>
        <v>0.29591077065228116</v>
      </c>
      <c r="E543" s="35">
        <f t="shared" si="136"/>
        <v>0.30697563950454559</v>
      </c>
      <c r="F543" s="35">
        <f t="shared" si="136"/>
        <v>0.31961026915747509</v>
      </c>
      <c r="G543" s="35">
        <f t="shared" si="136"/>
        <v>0.32675704400881866</v>
      </c>
      <c r="H543" s="35">
        <f t="shared" si="136"/>
        <v>0.33477974140198064</v>
      </c>
      <c r="I543" s="35">
        <f t="shared" si="136"/>
        <v>0.33707568109393277</v>
      </c>
      <c r="J543" s="35">
        <f t="shared" si="136"/>
        <v>0.35344749579614843</v>
      </c>
      <c r="K543" s="35">
        <f t="shared" si="136"/>
        <v>0.3502306750325076</v>
      </c>
      <c r="L543" s="35">
        <f t="shared" si="136"/>
        <v>0.35572690455147654</v>
      </c>
      <c r="M543" s="35">
        <f t="shared" si="136"/>
        <v>0.34517049530541905</v>
      </c>
      <c r="N543" s="35">
        <f t="shared" si="136"/>
        <v>0.34963646378234114</v>
      </c>
      <c r="O543" s="35">
        <f t="shared" si="136"/>
        <v>0.35473318184543445</v>
      </c>
      <c r="P543" s="35">
        <f t="shared" si="136"/>
        <v>0.3440382030813659</v>
      </c>
      <c r="Q543" s="35">
        <f t="shared" si="136"/>
        <v>0.36054112932333859</v>
      </c>
      <c r="R543" s="35">
        <f t="shared" si="136"/>
        <v>0.34903123365614241</v>
      </c>
      <c r="S543" s="35">
        <f t="shared" si="136"/>
        <v>0.3536053194865561</v>
      </c>
      <c r="T543" s="35">
        <f t="shared" si="136"/>
        <v>0.3633037977015372</v>
      </c>
      <c r="U543" s="35">
        <f t="shared" si="136"/>
        <v>0.36473657332920145</v>
      </c>
      <c r="V543" s="35">
        <f t="shared" si="136"/>
        <v>0.36584345158138137</v>
      </c>
      <c r="W543" s="35">
        <f t="shared" si="136"/>
        <v>0.35506161361764466</v>
      </c>
      <c r="X543" s="35">
        <f t="shared" si="136"/>
        <v>0.33478581655901873</v>
      </c>
      <c r="Y543" s="35">
        <f t="shared" si="136"/>
        <v>0.33091971561775402</v>
      </c>
      <c r="Z543" s="35">
        <f t="shared" si="136"/>
        <v>0.34800401353746691</v>
      </c>
      <c r="AA543" s="35">
        <f t="shared" si="136"/>
        <v>0.33904747593542472</v>
      </c>
      <c r="AB543" s="35">
        <f t="shared" si="136"/>
        <v>0.3290620708483934</v>
      </c>
      <c r="AC543" s="35">
        <f t="shared" si="136"/>
        <v>0.35008125347453223</v>
      </c>
      <c r="AD543" s="35">
        <f t="shared" si="136"/>
        <v>0.36951883567342658</v>
      </c>
      <c r="AE543" s="35">
        <f t="shared" si="136"/>
        <v>0.39743710578159641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7">+C546+C547+C548</f>
        <v>2.2634407062212089E-3</v>
      </c>
      <c r="D545" s="21">
        <f t="shared" si="137"/>
        <v>1.5637800381708142E-3</v>
      </c>
      <c r="E545" s="21">
        <f t="shared" si="137"/>
        <v>1.6852744986445753E-3</v>
      </c>
      <c r="F545" s="21">
        <f t="shared" si="137"/>
        <v>1.3803484676313089E-3</v>
      </c>
      <c r="G545" s="21">
        <f t="shared" si="137"/>
        <v>1.3048545403124307E-3</v>
      </c>
      <c r="H545" s="21">
        <f t="shared" si="137"/>
        <v>1.2473492499359513E-3</v>
      </c>
      <c r="I545" s="21">
        <f t="shared" si="137"/>
        <v>1.0046622229546321E-3</v>
      </c>
      <c r="J545" s="21">
        <f t="shared" si="137"/>
        <v>1.5764013088594929E-3</v>
      </c>
      <c r="K545" s="21">
        <f t="shared" si="137"/>
        <v>1.2715406670496606E-3</v>
      </c>
      <c r="L545" s="21">
        <f t="shared" si="137"/>
        <v>1.181109070804905E-3</v>
      </c>
      <c r="M545" s="21">
        <f t="shared" si="137"/>
        <v>1.0771727847266614E-3</v>
      </c>
      <c r="N545" s="21">
        <f t="shared" si="137"/>
        <v>1.2780305666820334E-3</v>
      </c>
      <c r="O545" s="21">
        <f t="shared" si="137"/>
        <v>1.3185308609024926E-3</v>
      </c>
      <c r="P545" s="21">
        <f t="shared" si="137"/>
        <v>1.3142487253289203E-3</v>
      </c>
      <c r="Q545" s="21">
        <f t="shared" si="137"/>
        <v>1.2983494556493629E-3</v>
      </c>
      <c r="R545" s="21">
        <f t="shared" si="137"/>
        <v>1.312136576606841E-3</v>
      </c>
      <c r="S545" s="21">
        <f t="shared" si="137"/>
        <v>1.1606071582160986E-3</v>
      </c>
      <c r="T545" s="21">
        <f t="shared" si="137"/>
        <v>8.0284898517759206E-4</v>
      </c>
      <c r="U545" s="21">
        <f t="shared" si="137"/>
        <v>9.6159781822295544E-4</v>
      </c>
      <c r="V545" s="21">
        <f t="shared" si="137"/>
        <v>9.1826582356808778E-4</v>
      </c>
      <c r="W545" s="21">
        <f t="shared" si="137"/>
        <v>1.1191496677832179E-3</v>
      </c>
      <c r="X545" s="21">
        <f t="shared" si="137"/>
        <v>1.1946748235500738E-3</v>
      </c>
      <c r="Y545" s="21">
        <f t="shared" si="137"/>
        <v>7.3658945918398311E-4</v>
      </c>
      <c r="Z545" s="21">
        <f t="shared" si="137"/>
        <v>1.3717178085792096E-3</v>
      </c>
      <c r="AA545" s="21">
        <f t="shared" si="137"/>
        <v>8.7126801060098463E-4</v>
      </c>
      <c r="AB545" s="21">
        <f t="shared" si="137"/>
        <v>9.6091204959364805E-4</v>
      </c>
      <c r="AC545" s="21">
        <f t="shared" si="137"/>
        <v>5.3680898498451816E-4</v>
      </c>
      <c r="AD545" s="21">
        <f t="shared" si="137"/>
        <v>2.8040605843865719E-5</v>
      </c>
      <c r="AE545" s="21">
        <f t="shared" si="137"/>
        <v>2.2381327500000004E-5</v>
      </c>
    </row>
    <row r="546" spans="1:31" x14ac:dyDescent="0.2">
      <c r="A546" s="9" t="s">
        <v>534</v>
      </c>
      <c r="B546" s="4" t="s">
        <v>798</v>
      </c>
      <c r="C546" s="36">
        <f t="shared" ref="C546:R548" si="138">+C288</f>
        <v>2.2295269326212089E-3</v>
      </c>
      <c r="D546" s="36">
        <f t="shared" si="138"/>
        <v>1.5309150984408142E-3</v>
      </c>
      <c r="E546" s="36">
        <f t="shared" si="138"/>
        <v>1.6534499285245753E-3</v>
      </c>
      <c r="F546" s="36">
        <f t="shared" si="138"/>
        <v>1.3495558028613088E-3</v>
      </c>
      <c r="G546" s="36">
        <f t="shared" si="138"/>
        <v>1.2750853166324308E-3</v>
      </c>
      <c r="H546" s="36">
        <f t="shared" si="138"/>
        <v>1.2185950030859513E-3</v>
      </c>
      <c r="I546" s="36">
        <f t="shared" si="138"/>
        <v>9.7599856947463211E-4</v>
      </c>
      <c r="J546" s="36">
        <f t="shared" si="138"/>
        <v>1.546430087649493E-3</v>
      </c>
      <c r="K546" s="36">
        <f t="shared" si="138"/>
        <v>1.2402753328096606E-3</v>
      </c>
      <c r="L546" s="36">
        <f t="shared" si="138"/>
        <v>1.1486956774849049E-3</v>
      </c>
      <c r="M546" s="36">
        <f t="shared" si="138"/>
        <v>1.0437363915266613E-3</v>
      </c>
      <c r="N546" s="36">
        <f t="shared" si="138"/>
        <v>1.2438805022370334E-3</v>
      </c>
      <c r="O546" s="36">
        <f t="shared" si="138"/>
        <v>1.2842819378024925E-3</v>
      </c>
      <c r="P546" s="36">
        <f t="shared" si="138"/>
        <v>1.2805600794989203E-3</v>
      </c>
      <c r="Q546" s="36">
        <f t="shared" si="138"/>
        <v>1.265773942329363E-3</v>
      </c>
      <c r="R546" s="36">
        <f t="shared" si="138"/>
        <v>1.2812918679568411E-3</v>
      </c>
      <c r="S546" s="36">
        <f t="shared" ref="D546:AE548" si="139">+S288</f>
        <v>1.1321109263960985E-3</v>
      </c>
      <c r="T546" s="36">
        <f t="shared" si="139"/>
        <v>7.7753784435759211E-4</v>
      </c>
      <c r="U546" s="36">
        <f t="shared" si="139"/>
        <v>9.4007995150295544E-4</v>
      </c>
      <c r="V546" s="36">
        <f t="shared" si="139"/>
        <v>9.0119062549808774E-4</v>
      </c>
      <c r="W546" s="36">
        <f t="shared" si="139"/>
        <v>1.1071441609832179E-3</v>
      </c>
      <c r="X546" s="36">
        <f t="shared" si="139"/>
        <v>1.1822711504500738E-3</v>
      </c>
      <c r="Y546" s="36">
        <f t="shared" si="139"/>
        <v>7.2378341453398307E-4</v>
      </c>
      <c r="Z546" s="36">
        <f t="shared" si="139"/>
        <v>1.3587926907792096E-3</v>
      </c>
      <c r="AA546" s="36">
        <f t="shared" si="139"/>
        <v>8.5822802490098465E-4</v>
      </c>
      <c r="AB546" s="36">
        <f t="shared" si="139"/>
        <v>9.4775803704364803E-4</v>
      </c>
      <c r="AC546" s="36">
        <f t="shared" si="139"/>
        <v>5.2357290548451813E-4</v>
      </c>
      <c r="AD546" s="36">
        <f t="shared" si="139"/>
        <v>1.0231902343865717E-5</v>
      </c>
      <c r="AE546" s="36">
        <f t="shared" si="139"/>
        <v>0</v>
      </c>
    </row>
    <row r="547" spans="1:31" x14ac:dyDescent="0.2">
      <c r="A547" s="9" t="s">
        <v>535</v>
      </c>
      <c r="B547" s="4" t="s">
        <v>799</v>
      </c>
      <c r="C547" s="36">
        <f t="shared" si="138"/>
        <v>3.391377360000001E-5</v>
      </c>
      <c r="D547" s="36">
        <f t="shared" si="139"/>
        <v>3.2864939730000002E-5</v>
      </c>
      <c r="E547" s="36">
        <f t="shared" si="139"/>
        <v>3.1824570119999989E-5</v>
      </c>
      <c r="F547" s="36">
        <f t="shared" si="139"/>
        <v>3.0792664769999992E-5</v>
      </c>
      <c r="G547" s="36">
        <f t="shared" si="139"/>
        <v>2.9769223679999994E-5</v>
      </c>
      <c r="H547" s="36">
        <f t="shared" si="139"/>
        <v>2.8754246850000001E-5</v>
      </c>
      <c r="I547" s="36">
        <f t="shared" si="139"/>
        <v>2.8663653479999984E-5</v>
      </c>
      <c r="J547" s="36">
        <f t="shared" si="139"/>
        <v>2.9971221209999986E-5</v>
      </c>
      <c r="K547" s="36">
        <f t="shared" si="139"/>
        <v>3.1265334239999989E-5</v>
      </c>
      <c r="L547" s="36">
        <f t="shared" si="139"/>
        <v>3.2413393319999992E-5</v>
      </c>
      <c r="M547" s="36">
        <f t="shared" si="139"/>
        <v>3.3436393199999995E-5</v>
      </c>
      <c r="N547" s="36">
        <f t="shared" si="139"/>
        <v>3.4150064444999999E-5</v>
      </c>
      <c r="O547" s="36">
        <f t="shared" si="139"/>
        <v>3.4248923100000005E-5</v>
      </c>
      <c r="P547" s="36">
        <f t="shared" si="139"/>
        <v>3.3688645829999993E-5</v>
      </c>
      <c r="Q547" s="36">
        <f t="shared" si="139"/>
        <v>3.2575513320000003E-5</v>
      </c>
      <c r="R547" s="36">
        <f t="shared" si="139"/>
        <v>3.084470865E-5</v>
      </c>
      <c r="S547" s="36">
        <f t="shared" si="139"/>
        <v>2.8496231820000001E-5</v>
      </c>
      <c r="T547" s="36">
        <f t="shared" si="139"/>
        <v>2.5311140820000001E-5</v>
      </c>
      <c r="U547" s="36">
        <f t="shared" si="139"/>
        <v>2.1517866720000004E-5</v>
      </c>
      <c r="V547" s="36">
        <f t="shared" si="139"/>
        <v>1.7075198070000006E-5</v>
      </c>
      <c r="W547" s="36">
        <f t="shared" si="139"/>
        <v>1.2005506800000003E-5</v>
      </c>
      <c r="X547" s="36">
        <f t="shared" si="139"/>
        <v>1.2403673100000002E-5</v>
      </c>
      <c r="Y547" s="36">
        <f t="shared" si="139"/>
        <v>1.2806044650000005E-5</v>
      </c>
      <c r="Z547" s="36">
        <f t="shared" si="139"/>
        <v>1.2925117800000002E-5</v>
      </c>
      <c r="AA547" s="36">
        <f t="shared" si="139"/>
        <v>1.3039985700000001E-5</v>
      </c>
      <c r="AB547" s="36">
        <f t="shared" si="139"/>
        <v>1.315401255E-5</v>
      </c>
      <c r="AC547" s="36">
        <f t="shared" si="139"/>
        <v>1.3236079500000001E-5</v>
      </c>
      <c r="AD547" s="36">
        <f t="shared" si="139"/>
        <v>1.7808703500000001E-5</v>
      </c>
      <c r="AE547" s="36">
        <f t="shared" si="139"/>
        <v>2.2381327500000004E-5</v>
      </c>
    </row>
    <row r="548" spans="1:31" x14ac:dyDescent="0.2">
      <c r="A548" s="9" t="s">
        <v>536</v>
      </c>
      <c r="B548" s="4" t="s">
        <v>184</v>
      </c>
      <c r="C548" s="36">
        <f t="shared" si="138"/>
        <v>0</v>
      </c>
      <c r="D548" s="36">
        <f t="shared" si="139"/>
        <v>0</v>
      </c>
      <c r="E548" s="36">
        <f t="shared" si="139"/>
        <v>0</v>
      </c>
      <c r="F548" s="36">
        <f t="shared" si="139"/>
        <v>0</v>
      </c>
      <c r="G548" s="36">
        <f t="shared" si="139"/>
        <v>0</v>
      </c>
      <c r="H548" s="36">
        <f t="shared" si="139"/>
        <v>0</v>
      </c>
      <c r="I548" s="36">
        <f t="shared" si="139"/>
        <v>0</v>
      </c>
      <c r="J548" s="36">
        <f t="shared" si="139"/>
        <v>0</v>
      </c>
      <c r="K548" s="36">
        <f t="shared" si="139"/>
        <v>0</v>
      </c>
      <c r="L548" s="36">
        <f t="shared" si="139"/>
        <v>0</v>
      </c>
      <c r="M548" s="36">
        <f t="shared" si="139"/>
        <v>0</v>
      </c>
      <c r="N548" s="36">
        <f t="shared" si="139"/>
        <v>0</v>
      </c>
      <c r="O548" s="36">
        <f t="shared" si="139"/>
        <v>0</v>
      </c>
      <c r="P548" s="36">
        <f t="shared" si="139"/>
        <v>0</v>
      </c>
      <c r="Q548" s="36">
        <f t="shared" si="139"/>
        <v>0</v>
      </c>
      <c r="R548" s="36">
        <f t="shared" si="139"/>
        <v>0</v>
      </c>
      <c r="S548" s="36">
        <f t="shared" si="139"/>
        <v>0</v>
      </c>
      <c r="T548" s="36">
        <f t="shared" si="139"/>
        <v>0</v>
      </c>
      <c r="U548" s="36">
        <f t="shared" si="139"/>
        <v>0</v>
      </c>
      <c r="V548" s="36">
        <f t="shared" si="139"/>
        <v>0</v>
      </c>
      <c r="W548" s="36">
        <f t="shared" si="139"/>
        <v>0</v>
      </c>
      <c r="X548" s="36">
        <f t="shared" si="139"/>
        <v>0</v>
      </c>
      <c r="Y548" s="36">
        <f t="shared" si="139"/>
        <v>0</v>
      </c>
      <c r="Z548" s="36">
        <f t="shared" si="139"/>
        <v>0</v>
      </c>
      <c r="AA548" s="36">
        <f t="shared" si="139"/>
        <v>0</v>
      </c>
      <c r="AB548" s="36">
        <f t="shared" si="139"/>
        <v>0</v>
      </c>
      <c r="AC548" s="36">
        <f t="shared" si="139"/>
        <v>0</v>
      </c>
      <c r="AD548" s="36">
        <f t="shared" si="139"/>
        <v>0</v>
      </c>
      <c r="AE548" s="36">
        <f t="shared" si="13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40">+C550+C551</f>
        <v>0</v>
      </c>
      <c r="D549" s="21">
        <f t="shared" si="140"/>
        <v>0</v>
      </c>
      <c r="E549" s="21">
        <f t="shared" si="140"/>
        <v>0</v>
      </c>
      <c r="F549" s="21">
        <f t="shared" si="140"/>
        <v>0</v>
      </c>
      <c r="G549" s="21">
        <f t="shared" si="140"/>
        <v>0</v>
      </c>
      <c r="H549" s="21">
        <f t="shared" si="140"/>
        <v>0</v>
      </c>
      <c r="I549" s="21">
        <f t="shared" si="140"/>
        <v>0</v>
      </c>
      <c r="J549" s="21">
        <f t="shared" si="140"/>
        <v>0</v>
      </c>
      <c r="K549" s="21">
        <f t="shared" si="140"/>
        <v>0</v>
      </c>
      <c r="L549" s="21">
        <f t="shared" si="140"/>
        <v>0</v>
      </c>
      <c r="M549" s="21">
        <f t="shared" si="140"/>
        <v>0</v>
      </c>
      <c r="N549" s="21">
        <f t="shared" si="140"/>
        <v>0</v>
      </c>
      <c r="O549" s="21">
        <f t="shared" si="140"/>
        <v>0</v>
      </c>
      <c r="P549" s="21">
        <f t="shared" si="140"/>
        <v>0</v>
      </c>
      <c r="Q549" s="21">
        <f t="shared" si="140"/>
        <v>0</v>
      </c>
      <c r="R549" s="21">
        <f t="shared" si="140"/>
        <v>0</v>
      </c>
      <c r="S549" s="21">
        <f t="shared" si="140"/>
        <v>0</v>
      </c>
      <c r="T549" s="21">
        <f t="shared" si="140"/>
        <v>0</v>
      </c>
      <c r="U549" s="21">
        <f t="shared" si="140"/>
        <v>0</v>
      </c>
      <c r="V549" s="21">
        <f t="shared" si="140"/>
        <v>0</v>
      </c>
      <c r="W549" s="21">
        <f t="shared" si="140"/>
        <v>0</v>
      </c>
      <c r="X549" s="21">
        <f t="shared" si="140"/>
        <v>0</v>
      </c>
      <c r="Y549" s="21">
        <f t="shared" si="140"/>
        <v>0</v>
      </c>
      <c r="Z549" s="21">
        <f t="shared" si="140"/>
        <v>0</v>
      </c>
      <c r="AA549" s="21">
        <f t="shared" si="140"/>
        <v>0</v>
      </c>
      <c r="AB549" s="21">
        <f t="shared" si="140"/>
        <v>0</v>
      </c>
      <c r="AC549" s="21">
        <f t="shared" si="140"/>
        <v>0</v>
      </c>
      <c r="AD549" s="21">
        <f t="shared" si="140"/>
        <v>0</v>
      </c>
      <c r="AE549" s="21">
        <f t="shared" si="140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41">+D296</f>
        <v>0</v>
      </c>
      <c r="E554" s="35">
        <f t="shared" si="141"/>
        <v>0</v>
      </c>
      <c r="F554" s="35">
        <f t="shared" si="141"/>
        <v>0</v>
      </c>
      <c r="G554" s="35">
        <f t="shared" si="141"/>
        <v>0</v>
      </c>
      <c r="H554" s="35">
        <f t="shared" si="141"/>
        <v>0</v>
      </c>
      <c r="I554" s="35">
        <f t="shared" si="141"/>
        <v>0</v>
      </c>
      <c r="J554" s="35">
        <f t="shared" si="141"/>
        <v>0</v>
      </c>
      <c r="K554" s="35">
        <f t="shared" si="141"/>
        <v>0</v>
      </c>
      <c r="L554" s="35">
        <f t="shared" si="141"/>
        <v>0</v>
      </c>
      <c r="M554" s="35">
        <f t="shared" si="141"/>
        <v>0</v>
      </c>
      <c r="N554" s="35">
        <f t="shared" si="141"/>
        <v>0</v>
      </c>
      <c r="O554" s="35">
        <f t="shared" si="141"/>
        <v>0</v>
      </c>
      <c r="P554" s="35">
        <f t="shared" si="141"/>
        <v>0</v>
      </c>
      <c r="Q554" s="35">
        <f t="shared" si="141"/>
        <v>0</v>
      </c>
      <c r="R554" s="35">
        <f t="shared" si="141"/>
        <v>0</v>
      </c>
      <c r="S554" s="35">
        <f t="shared" si="141"/>
        <v>0</v>
      </c>
      <c r="T554" s="35">
        <f t="shared" si="141"/>
        <v>0</v>
      </c>
      <c r="U554" s="35">
        <f t="shared" si="141"/>
        <v>0</v>
      </c>
      <c r="V554" s="35">
        <f t="shared" si="141"/>
        <v>0</v>
      </c>
      <c r="W554" s="35">
        <f t="shared" si="141"/>
        <v>0</v>
      </c>
      <c r="X554" s="35">
        <f t="shared" si="141"/>
        <v>0</v>
      </c>
      <c r="Y554" s="35">
        <f t="shared" si="141"/>
        <v>0</v>
      </c>
      <c r="Z554" s="35">
        <f t="shared" si="141"/>
        <v>0</v>
      </c>
      <c r="AA554" s="35">
        <f t="shared" si="141"/>
        <v>0</v>
      </c>
      <c r="AB554" s="35">
        <f t="shared" si="141"/>
        <v>0</v>
      </c>
      <c r="AC554" s="35">
        <f t="shared" si="141"/>
        <v>0</v>
      </c>
      <c r="AD554" s="35">
        <f t="shared" si="141"/>
        <v>0</v>
      </c>
      <c r="AE554" s="35">
        <f t="shared" si="141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2">+C556+C559+C562+C565+C568++C571+C574+C575</f>
        <v>1.8901908964133542E-2</v>
      </c>
      <c r="D555" s="28">
        <f t="shared" si="142"/>
        <v>9.7319376759949557E-3</v>
      </c>
      <c r="E555" s="28">
        <f t="shared" si="142"/>
        <v>8.1932609560058517E-3</v>
      </c>
      <c r="F555" s="28">
        <f t="shared" si="142"/>
        <v>8.6980719057147202E-3</v>
      </c>
      <c r="G555" s="28">
        <f t="shared" si="142"/>
        <v>1.4606992595421113E-2</v>
      </c>
      <c r="H555" s="28">
        <f t="shared" si="142"/>
        <v>1.2255316339321764E-2</v>
      </c>
      <c r="I555" s="28">
        <f t="shared" si="142"/>
        <v>0.35458248794827468</v>
      </c>
      <c r="J555" s="28">
        <f t="shared" si="142"/>
        <v>2.0346115775414758E-2</v>
      </c>
      <c r="K555" s="28">
        <f t="shared" si="142"/>
        <v>1.2584424584073284</v>
      </c>
      <c r="L555" s="28">
        <f t="shared" si="142"/>
        <v>4.7986120898939666E-2</v>
      </c>
      <c r="M555" s="28">
        <f t="shared" si="142"/>
        <v>2.9555994545288704E-3</v>
      </c>
      <c r="N555" s="28">
        <f t="shared" si="142"/>
        <v>1.3259428133375016E-3</v>
      </c>
      <c r="O555" s="28">
        <f t="shared" si="142"/>
        <v>9.588696826836228E-2</v>
      </c>
      <c r="P555" s="28">
        <f t="shared" si="142"/>
        <v>1.6531037849626673E-3</v>
      </c>
      <c r="Q555" s="28">
        <f t="shared" si="142"/>
        <v>3.9893620204061193E-3</v>
      </c>
      <c r="R555" s="28">
        <f t="shared" si="142"/>
        <v>2.3569055141958741E-3</v>
      </c>
      <c r="S555" s="28">
        <f t="shared" si="142"/>
        <v>8.4464016191609006E-3</v>
      </c>
      <c r="T555" s="28">
        <f t="shared" si="142"/>
        <v>2.9452750452784587E-3</v>
      </c>
      <c r="U555" s="28">
        <f t="shared" si="142"/>
        <v>0.34018200780721619</v>
      </c>
      <c r="V555" s="28">
        <f t="shared" si="142"/>
        <v>2.5831524283205478E-2</v>
      </c>
      <c r="W555" s="28">
        <f t="shared" si="142"/>
        <v>2.3772375427804986E-4</v>
      </c>
      <c r="X555" s="28">
        <f t="shared" si="142"/>
        <v>9.3757654429696283E-4</v>
      </c>
      <c r="Y555" s="28">
        <f t="shared" si="142"/>
        <v>1.1821322634796514E-2</v>
      </c>
      <c r="Z555" s="28">
        <f t="shared" si="142"/>
        <v>1.3225830760677603E-2</v>
      </c>
      <c r="AA555" s="28">
        <f t="shared" si="142"/>
        <v>6.2362883981299043E-2</v>
      </c>
      <c r="AB555" s="28">
        <f t="shared" si="142"/>
        <v>9.2486083674318376E-2</v>
      </c>
      <c r="AC555" s="28">
        <f t="shared" si="142"/>
        <v>4.2953420878124253E-2</v>
      </c>
      <c r="AD555" s="28">
        <f t="shared" si="142"/>
        <v>1.0765706127060107E-3</v>
      </c>
      <c r="AE555" s="28">
        <f t="shared" si="142"/>
        <v>6.7261321853974961E-3</v>
      </c>
    </row>
    <row r="556" spans="1:31" x14ac:dyDescent="0.2">
      <c r="A556" s="9" t="s">
        <v>549</v>
      </c>
      <c r="B556" s="4" t="s">
        <v>550</v>
      </c>
      <c r="C556" s="21">
        <f t="shared" ref="C556:AE556" si="143">+C557+C558</f>
        <v>1.8676923833105284E-2</v>
      </c>
      <c r="D556" s="21">
        <f t="shared" si="143"/>
        <v>9.6595951581828141E-3</v>
      </c>
      <c r="E556" s="21">
        <f t="shared" si="143"/>
        <v>8.1263632507938485E-3</v>
      </c>
      <c r="F556" s="21">
        <f t="shared" si="143"/>
        <v>8.6413339526550705E-3</v>
      </c>
      <c r="G556" s="21">
        <f t="shared" si="143"/>
        <v>1.4376112886505284E-2</v>
      </c>
      <c r="H556" s="21">
        <f t="shared" si="143"/>
        <v>1.2186363201024793E-2</v>
      </c>
      <c r="I556" s="21">
        <f t="shared" si="143"/>
        <v>0.35304568478291987</v>
      </c>
      <c r="J556" s="21">
        <f t="shared" si="143"/>
        <v>2.0263308873309769E-2</v>
      </c>
      <c r="K556" s="21">
        <f t="shared" si="143"/>
        <v>1.2384198522611276</v>
      </c>
      <c r="L556" s="21">
        <f t="shared" si="143"/>
        <v>4.7442160981296097E-2</v>
      </c>
      <c r="M556" s="21">
        <f t="shared" si="143"/>
        <v>2.9324422628861794E-3</v>
      </c>
      <c r="N556" s="21">
        <f t="shared" si="143"/>
        <v>1.29768134827935E-3</v>
      </c>
      <c r="O556" s="21">
        <f t="shared" si="143"/>
        <v>9.5275250777705642E-2</v>
      </c>
      <c r="P556" s="21">
        <f t="shared" si="143"/>
        <v>1.5995350109626674E-3</v>
      </c>
      <c r="Q556" s="21">
        <f t="shared" si="143"/>
        <v>3.9133183996061189E-3</v>
      </c>
      <c r="R556" s="21">
        <f t="shared" si="143"/>
        <v>2.0702929104904088E-3</v>
      </c>
      <c r="S556" s="21">
        <f t="shared" si="143"/>
        <v>8.2739342051609006E-3</v>
      </c>
      <c r="T556" s="21">
        <f t="shared" si="143"/>
        <v>2.6982301086784588E-3</v>
      </c>
      <c r="U556" s="21">
        <f t="shared" si="143"/>
        <v>0.15728169805524961</v>
      </c>
      <c r="V556" s="21">
        <f t="shared" si="143"/>
        <v>2.4070881299245516E-2</v>
      </c>
      <c r="W556" s="21">
        <f t="shared" si="143"/>
        <v>2.2960544827804987E-4</v>
      </c>
      <c r="X556" s="21">
        <f t="shared" si="143"/>
        <v>8.4963300469696279E-4</v>
      </c>
      <c r="Y556" s="21">
        <f t="shared" si="143"/>
        <v>1.1492924762876966E-2</v>
      </c>
      <c r="Z556" s="21">
        <f t="shared" si="143"/>
        <v>1.3132420912677604E-2</v>
      </c>
      <c r="AA556" s="21">
        <f t="shared" si="143"/>
        <v>6.1525102459099042E-2</v>
      </c>
      <c r="AB556" s="21">
        <f t="shared" si="143"/>
        <v>9.1732201712898379E-2</v>
      </c>
      <c r="AC556" s="21">
        <f t="shared" si="143"/>
        <v>4.2559339908884254E-2</v>
      </c>
      <c r="AD556" s="21">
        <f t="shared" si="143"/>
        <v>1.0559179476660107E-3</v>
      </c>
      <c r="AE556" s="21">
        <f t="shared" si="143"/>
        <v>6.6313335797614963E-3</v>
      </c>
    </row>
    <row r="557" spans="1:31" x14ac:dyDescent="0.2">
      <c r="A557" s="9" t="s">
        <v>551</v>
      </c>
      <c r="B557" s="4" t="s">
        <v>552</v>
      </c>
      <c r="C557" s="35">
        <f>+C299</f>
        <v>1.8676923833105284E-2</v>
      </c>
      <c r="D557" s="35">
        <f t="shared" ref="D557:AE557" si="144">+D299</f>
        <v>9.6595951581828141E-3</v>
      </c>
      <c r="E557" s="35">
        <f t="shared" si="144"/>
        <v>8.1263632507938485E-3</v>
      </c>
      <c r="F557" s="35">
        <f t="shared" si="144"/>
        <v>8.6413339526550705E-3</v>
      </c>
      <c r="G557" s="35">
        <f t="shared" si="144"/>
        <v>1.4376112886505284E-2</v>
      </c>
      <c r="H557" s="35">
        <f t="shared" si="144"/>
        <v>1.2186363201024793E-2</v>
      </c>
      <c r="I557" s="35">
        <f t="shared" si="144"/>
        <v>0.35304568478291987</v>
      </c>
      <c r="J557" s="35">
        <f t="shared" si="144"/>
        <v>2.0263308873309769E-2</v>
      </c>
      <c r="K557" s="35">
        <f t="shared" si="144"/>
        <v>1.2384198522611276</v>
      </c>
      <c r="L557" s="35">
        <f t="shared" si="144"/>
        <v>4.7442160981296097E-2</v>
      </c>
      <c r="M557" s="35">
        <f t="shared" si="144"/>
        <v>2.9324422628861794E-3</v>
      </c>
      <c r="N557" s="35">
        <f t="shared" si="144"/>
        <v>1.29768134827935E-3</v>
      </c>
      <c r="O557" s="35">
        <f t="shared" si="144"/>
        <v>9.5275250777705642E-2</v>
      </c>
      <c r="P557" s="35">
        <f t="shared" si="144"/>
        <v>1.5995350109626674E-3</v>
      </c>
      <c r="Q557" s="35">
        <f t="shared" si="144"/>
        <v>3.9133183996061189E-3</v>
      </c>
      <c r="R557" s="35">
        <f t="shared" si="144"/>
        <v>2.0702929104904088E-3</v>
      </c>
      <c r="S557" s="35">
        <f t="shared" si="144"/>
        <v>8.2739342051609006E-3</v>
      </c>
      <c r="T557" s="35">
        <f t="shared" si="144"/>
        <v>2.6982301086784588E-3</v>
      </c>
      <c r="U557" s="35">
        <f t="shared" si="144"/>
        <v>0.15728169805524961</v>
      </c>
      <c r="V557" s="35">
        <f t="shared" si="144"/>
        <v>2.4070881299245516E-2</v>
      </c>
      <c r="W557" s="35">
        <f t="shared" si="144"/>
        <v>2.2960544827804987E-4</v>
      </c>
      <c r="X557" s="35">
        <f t="shared" si="144"/>
        <v>8.4963300469696279E-4</v>
      </c>
      <c r="Y557" s="35">
        <f t="shared" si="144"/>
        <v>1.1492924762876966E-2</v>
      </c>
      <c r="Z557" s="35">
        <f t="shared" si="144"/>
        <v>1.3132420912677604E-2</v>
      </c>
      <c r="AA557" s="35">
        <f t="shared" si="144"/>
        <v>6.1525102459099042E-2</v>
      </c>
      <c r="AB557" s="35">
        <f t="shared" si="144"/>
        <v>9.1732201712898379E-2</v>
      </c>
      <c r="AC557" s="35">
        <f t="shared" si="144"/>
        <v>4.2559339908884254E-2</v>
      </c>
      <c r="AD557" s="35">
        <f t="shared" si="144"/>
        <v>1.0559179476660107E-3</v>
      </c>
      <c r="AE557" s="35">
        <f t="shared" si="144"/>
        <v>6.6313335797614963E-3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5">+C560+C561</f>
        <v>7.8613262282591737E-6</v>
      </c>
      <c r="D559" s="21">
        <f t="shared" si="145"/>
        <v>7.6961262121411365E-6</v>
      </c>
      <c r="E559" s="21">
        <f t="shared" si="145"/>
        <v>4.78531412002439E-7</v>
      </c>
      <c r="F559" s="21">
        <f t="shared" si="145"/>
        <v>1.0576458596487026E-6</v>
      </c>
      <c r="G559" s="21">
        <f t="shared" si="145"/>
        <v>6.1416611158274805E-6</v>
      </c>
      <c r="H559" s="21">
        <f t="shared" si="145"/>
        <v>6.1569009697129094E-7</v>
      </c>
      <c r="I559" s="21">
        <f t="shared" si="145"/>
        <v>7.5601867154831173E-5</v>
      </c>
      <c r="J559" s="21">
        <f t="shared" si="145"/>
        <v>1.2197979049896565E-6</v>
      </c>
      <c r="K559" s="21">
        <f t="shared" si="145"/>
        <v>4.9035753861753106E-5</v>
      </c>
      <c r="L559" s="21">
        <f t="shared" si="145"/>
        <v>1.9693548784905468E-5</v>
      </c>
      <c r="M559" s="21">
        <f t="shared" si="145"/>
        <v>1.1637152426912814E-6</v>
      </c>
      <c r="N559" s="21">
        <f t="shared" si="145"/>
        <v>2.2676902581516853E-6</v>
      </c>
      <c r="O559" s="21">
        <f t="shared" si="145"/>
        <v>8.1295476566427082E-6</v>
      </c>
      <c r="P559" s="21">
        <f t="shared" si="145"/>
        <v>8.8200000000000035E-8</v>
      </c>
      <c r="Q559" s="21">
        <f t="shared" si="145"/>
        <v>1.3230000000000001E-6</v>
      </c>
      <c r="R559" s="21">
        <f t="shared" si="145"/>
        <v>5.4243000000000016E-6</v>
      </c>
      <c r="S559" s="21">
        <f t="shared" si="145"/>
        <v>1.3230000000000004E-7</v>
      </c>
      <c r="T559" s="21">
        <f t="shared" si="145"/>
        <v>3.2634000000000008E-6</v>
      </c>
      <c r="U559" s="21">
        <f t="shared" si="145"/>
        <v>5.9971590000000013E-5</v>
      </c>
      <c r="V559" s="21">
        <f t="shared" si="145"/>
        <v>4.1895000000000003E-6</v>
      </c>
      <c r="W559" s="21">
        <f t="shared" si="145"/>
        <v>0</v>
      </c>
      <c r="X559" s="21">
        <f t="shared" si="145"/>
        <v>3.0869999999999995E-7</v>
      </c>
      <c r="Y559" s="21">
        <f t="shared" si="145"/>
        <v>0</v>
      </c>
      <c r="Z559" s="21">
        <f t="shared" si="145"/>
        <v>0</v>
      </c>
      <c r="AA559" s="21">
        <f t="shared" si="145"/>
        <v>3.01203E-5</v>
      </c>
      <c r="AB559" s="21">
        <f t="shared" si="145"/>
        <v>8.0262000000000012E-6</v>
      </c>
      <c r="AC559" s="21">
        <f t="shared" si="145"/>
        <v>4.4761500000000012E-6</v>
      </c>
      <c r="AD559" s="21">
        <f t="shared" si="145"/>
        <v>1.3230000000000001E-6</v>
      </c>
      <c r="AE559" s="21">
        <f t="shared" si="145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146">+C384</f>
        <v>7.8613262282591737E-6</v>
      </c>
      <c r="D560" s="35">
        <f t="shared" si="146"/>
        <v>7.6961262121411365E-6</v>
      </c>
      <c r="E560" s="35">
        <f t="shared" si="146"/>
        <v>4.78531412002439E-7</v>
      </c>
      <c r="F560" s="35">
        <f t="shared" si="146"/>
        <v>1.0576458596487026E-6</v>
      </c>
      <c r="G560" s="35">
        <f t="shared" si="146"/>
        <v>6.1416611158274805E-6</v>
      </c>
      <c r="H560" s="35">
        <f t="shared" si="146"/>
        <v>6.1569009697129094E-7</v>
      </c>
      <c r="I560" s="35">
        <f t="shared" si="146"/>
        <v>7.5601867154831173E-5</v>
      </c>
      <c r="J560" s="35">
        <f t="shared" si="146"/>
        <v>1.2197979049896565E-6</v>
      </c>
      <c r="K560" s="35">
        <f t="shared" si="146"/>
        <v>4.9035753861753106E-5</v>
      </c>
      <c r="L560" s="35">
        <f t="shared" si="146"/>
        <v>1.9693548784905468E-5</v>
      </c>
      <c r="M560" s="35">
        <f t="shared" si="146"/>
        <v>1.1637152426912814E-6</v>
      </c>
      <c r="N560" s="35">
        <f t="shared" si="146"/>
        <v>2.2676902581516853E-6</v>
      </c>
      <c r="O560" s="35">
        <f t="shared" si="146"/>
        <v>8.1295476566427082E-6</v>
      </c>
      <c r="P560" s="35">
        <f t="shared" si="146"/>
        <v>8.8200000000000035E-8</v>
      </c>
      <c r="Q560" s="35">
        <f t="shared" si="146"/>
        <v>1.3230000000000001E-6</v>
      </c>
      <c r="R560" s="35">
        <f t="shared" si="146"/>
        <v>5.4243000000000016E-6</v>
      </c>
      <c r="S560" s="35">
        <f t="shared" si="146"/>
        <v>1.3230000000000004E-7</v>
      </c>
      <c r="T560" s="35">
        <f t="shared" si="146"/>
        <v>3.2634000000000008E-6</v>
      </c>
      <c r="U560" s="35">
        <f t="shared" si="146"/>
        <v>5.9971590000000013E-5</v>
      </c>
      <c r="V560" s="35">
        <f t="shared" si="146"/>
        <v>4.1895000000000003E-6</v>
      </c>
      <c r="W560" s="35">
        <f t="shared" si="146"/>
        <v>0</v>
      </c>
      <c r="X560" s="35">
        <f t="shared" si="146"/>
        <v>3.0869999999999995E-7</v>
      </c>
      <c r="Y560" s="35">
        <f t="shared" si="146"/>
        <v>0</v>
      </c>
      <c r="Z560" s="35">
        <f t="shared" si="146"/>
        <v>0</v>
      </c>
      <c r="AA560" s="35">
        <f t="shared" si="146"/>
        <v>3.01203E-5</v>
      </c>
      <c r="AB560" s="35">
        <f t="shared" si="146"/>
        <v>8.0262000000000012E-6</v>
      </c>
      <c r="AC560" s="35">
        <f t="shared" si="146"/>
        <v>4.4761500000000012E-6</v>
      </c>
      <c r="AD560" s="35">
        <f t="shared" si="146"/>
        <v>1.3230000000000001E-6</v>
      </c>
      <c r="AE560" s="35">
        <f t="shared" si="146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7">+C563+C564</f>
        <v>2.1712380480000003E-4</v>
      </c>
      <c r="D562" s="21">
        <f t="shared" si="147"/>
        <v>6.4646391600000003E-5</v>
      </c>
      <c r="E562" s="21">
        <f t="shared" si="147"/>
        <v>6.6419173799999988E-5</v>
      </c>
      <c r="F562" s="21">
        <f t="shared" si="147"/>
        <v>5.5680307199999999E-5</v>
      </c>
      <c r="G562" s="21">
        <f t="shared" si="147"/>
        <v>2.2473804780000003E-4</v>
      </c>
      <c r="H562" s="21">
        <f t="shared" si="147"/>
        <v>6.8337448200000002E-5</v>
      </c>
      <c r="I562" s="21">
        <f t="shared" si="147"/>
        <v>1.4612012981999999E-3</v>
      </c>
      <c r="J562" s="21">
        <f t="shared" si="147"/>
        <v>8.1587104200000018E-5</v>
      </c>
      <c r="K562" s="21">
        <f t="shared" si="147"/>
        <v>1.9973570392338949E-2</v>
      </c>
      <c r="L562" s="21">
        <f t="shared" si="147"/>
        <v>5.2426636885866444E-4</v>
      </c>
      <c r="M562" s="21">
        <f t="shared" si="147"/>
        <v>2.1993476399999996E-5</v>
      </c>
      <c r="N562" s="21">
        <f t="shared" si="147"/>
        <v>2.59937748E-5</v>
      </c>
      <c r="O562" s="21">
        <f t="shared" si="147"/>
        <v>6.0358794299999997E-4</v>
      </c>
      <c r="P562" s="21">
        <f t="shared" si="147"/>
        <v>5.3480573999999993E-5</v>
      </c>
      <c r="Q562" s="21">
        <f t="shared" si="147"/>
        <v>7.4720620800000032E-5</v>
      </c>
      <c r="R562" s="21">
        <f t="shared" si="147"/>
        <v>2.8118830370546516E-4</v>
      </c>
      <c r="S562" s="21">
        <f t="shared" si="147"/>
        <v>1.72335114E-4</v>
      </c>
      <c r="T562" s="21">
        <f t="shared" si="147"/>
        <v>2.4378153659999999E-4</v>
      </c>
      <c r="U562" s="21">
        <f t="shared" si="147"/>
        <v>0.18284033816196654</v>
      </c>
      <c r="V562" s="21">
        <f t="shared" si="147"/>
        <v>1.7564534839599594E-3</v>
      </c>
      <c r="W562" s="21">
        <f t="shared" si="147"/>
        <v>8.1183059999999996E-6</v>
      </c>
      <c r="X562" s="21">
        <f t="shared" si="147"/>
        <v>8.763483960000002E-5</v>
      </c>
      <c r="Y562" s="21">
        <f t="shared" si="147"/>
        <v>3.2839787191954857E-4</v>
      </c>
      <c r="Z562" s="21">
        <f t="shared" si="147"/>
        <v>9.3409847999999999E-5</v>
      </c>
      <c r="AA562" s="21">
        <f t="shared" si="147"/>
        <v>8.0766122219999993E-4</v>
      </c>
      <c r="AB562" s="21">
        <f t="shared" si="147"/>
        <v>7.4585576141999999E-4</v>
      </c>
      <c r="AC562" s="21">
        <f t="shared" si="147"/>
        <v>3.8960481923999994E-4</v>
      </c>
      <c r="AD562" s="21">
        <f t="shared" si="147"/>
        <v>1.9329665040000006E-5</v>
      </c>
      <c r="AE562" s="21">
        <f t="shared" si="147"/>
        <v>9.4798605636000005E-5</v>
      </c>
    </row>
    <row r="563" spans="1:31" x14ac:dyDescent="0.2">
      <c r="A563" s="9" t="s">
        <v>679</v>
      </c>
      <c r="B563" s="4" t="s">
        <v>680</v>
      </c>
      <c r="C563" s="35">
        <f>+C392</f>
        <v>2.1712380480000003E-4</v>
      </c>
      <c r="D563" s="35">
        <f t="shared" ref="D563:AE563" si="148">+D392</f>
        <v>6.4646391600000003E-5</v>
      </c>
      <c r="E563" s="35">
        <f t="shared" si="148"/>
        <v>6.6419173799999988E-5</v>
      </c>
      <c r="F563" s="35">
        <f t="shared" si="148"/>
        <v>5.5680307199999999E-5</v>
      </c>
      <c r="G563" s="35">
        <f t="shared" si="148"/>
        <v>2.2473804780000003E-4</v>
      </c>
      <c r="H563" s="35">
        <f t="shared" si="148"/>
        <v>6.8337448200000002E-5</v>
      </c>
      <c r="I563" s="35">
        <f t="shared" si="148"/>
        <v>1.4612012981999999E-3</v>
      </c>
      <c r="J563" s="35">
        <f t="shared" si="148"/>
        <v>8.1587104200000018E-5</v>
      </c>
      <c r="K563" s="35">
        <f t="shared" si="148"/>
        <v>1.7183551895999999E-3</v>
      </c>
      <c r="L563" s="35">
        <f t="shared" si="148"/>
        <v>3.4483760639999995E-4</v>
      </c>
      <c r="M563" s="35">
        <f t="shared" si="148"/>
        <v>2.1993476399999996E-5</v>
      </c>
      <c r="N563" s="35">
        <f t="shared" si="148"/>
        <v>2.59937748E-5</v>
      </c>
      <c r="O563" s="35">
        <f t="shared" si="148"/>
        <v>6.0358794299999997E-4</v>
      </c>
      <c r="P563" s="35">
        <f t="shared" si="148"/>
        <v>5.3480573999999993E-5</v>
      </c>
      <c r="Q563" s="35">
        <f t="shared" si="148"/>
        <v>7.4720620800000032E-5</v>
      </c>
      <c r="R563" s="35">
        <f t="shared" si="148"/>
        <v>9.1316597400000011E-5</v>
      </c>
      <c r="S563" s="35">
        <f t="shared" si="148"/>
        <v>1.72335114E-4</v>
      </c>
      <c r="T563" s="35">
        <f t="shared" si="148"/>
        <v>2.4378153659999999E-4</v>
      </c>
      <c r="U563" s="35">
        <f t="shared" si="148"/>
        <v>1.2223549296000002E-3</v>
      </c>
      <c r="V563" s="35">
        <f t="shared" si="148"/>
        <v>3.102639875999999E-4</v>
      </c>
      <c r="W563" s="35">
        <f t="shared" si="148"/>
        <v>8.1183059999999996E-6</v>
      </c>
      <c r="X563" s="35">
        <f t="shared" si="148"/>
        <v>8.763483960000002E-5</v>
      </c>
      <c r="Y563" s="35">
        <f t="shared" si="148"/>
        <v>2.806823502E-4</v>
      </c>
      <c r="Z563" s="35">
        <f t="shared" si="148"/>
        <v>9.3409847999999999E-5</v>
      </c>
      <c r="AA563" s="35">
        <f t="shared" si="148"/>
        <v>8.0766122219999993E-4</v>
      </c>
      <c r="AB563" s="35">
        <f t="shared" si="148"/>
        <v>7.4585576141999999E-4</v>
      </c>
      <c r="AC563" s="35">
        <f t="shared" si="148"/>
        <v>3.8960481923999994E-4</v>
      </c>
      <c r="AD563" s="35">
        <f t="shared" si="148"/>
        <v>1.9329665040000006E-5</v>
      </c>
      <c r="AE563" s="35">
        <f t="shared" si="148"/>
        <v>9.4798605636000005E-5</v>
      </c>
    </row>
    <row r="564" spans="1:31" x14ac:dyDescent="0.2">
      <c r="A564" s="9" t="s">
        <v>681</v>
      </c>
      <c r="B564" s="4" t="s">
        <v>682</v>
      </c>
      <c r="C564" s="35">
        <f t="shared" ref="C564:AE564" si="149">+C393</f>
        <v>0</v>
      </c>
      <c r="D564" s="35">
        <f t="shared" si="149"/>
        <v>0</v>
      </c>
      <c r="E564" s="35">
        <f t="shared" si="149"/>
        <v>0</v>
      </c>
      <c r="F564" s="35">
        <f t="shared" si="149"/>
        <v>0</v>
      </c>
      <c r="G564" s="35">
        <f t="shared" si="149"/>
        <v>0</v>
      </c>
      <c r="H564" s="35">
        <f t="shared" si="149"/>
        <v>0</v>
      </c>
      <c r="I564" s="35">
        <f t="shared" si="149"/>
        <v>0</v>
      </c>
      <c r="J564" s="35">
        <f t="shared" si="149"/>
        <v>0</v>
      </c>
      <c r="K564" s="35">
        <f t="shared" si="149"/>
        <v>1.8255215202738949E-2</v>
      </c>
      <c r="L564" s="35">
        <f t="shared" si="149"/>
        <v>1.7942876245866451E-4</v>
      </c>
      <c r="M564" s="35">
        <f t="shared" si="149"/>
        <v>0</v>
      </c>
      <c r="N564" s="35">
        <f t="shared" si="149"/>
        <v>0</v>
      </c>
      <c r="O564" s="35">
        <f t="shared" si="149"/>
        <v>0</v>
      </c>
      <c r="P564" s="35">
        <f t="shared" si="149"/>
        <v>0</v>
      </c>
      <c r="Q564" s="35">
        <f t="shared" si="149"/>
        <v>0</v>
      </c>
      <c r="R564" s="35">
        <f t="shared" si="149"/>
        <v>1.8987170630546514E-4</v>
      </c>
      <c r="S564" s="35">
        <f t="shared" si="149"/>
        <v>0</v>
      </c>
      <c r="T564" s="35">
        <f t="shared" si="149"/>
        <v>0</v>
      </c>
      <c r="U564" s="35">
        <f t="shared" si="149"/>
        <v>0.18161798323236655</v>
      </c>
      <c r="V564" s="35">
        <f t="shared" si="149"/>
        <v>1.4461894963599595E-3</v>
      </c>
      <c r="W564" s="35">
        <f t="shared" si="149"/>
        <v>0</v>
      </c>
      <c r="X564" s="35">
        <f t="shared" si="149"/>
        <v>0</v>
      </c>
      <c r="Y564" s="35">
        <f t="shared" si="149"/>
        <v>4.7715521719548578E-5</v>
      </c>
      <c r="Z564" s="35">
        <f t="shared" si="149"/>
        <v>0</v>
      </c>
      <c r="AA564" s="35">
        <f t="shared" si="149"/>
        <v>0</v>
      </c>
      <c r="AB564" s="35">
        <f t="shared" si="149"/>
        <v>0</v>
      </c>
      <c r="AC564" s="35">
        <f t="shared" si="149"/>
        <v>0</v>
      </c>
      <c r="AD564" s="35">
        <f t="shared" si="149"/>
        <v>0</v>
      </c>
      <c r="AE564" s="35">
        <f t="shared" si="149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50">+C566+C567</f>
        <v>0</v>
      </c>
      <c r="D565" s="21">
        <f t="shared" si="150"/>
        <v>0</v>
      </c>
      <c r="E565" s="21">
        <f t="shared" si="150"/>
        <v>0</v>
      </c>
      <c r="F565" s="21">
        <f t="shared" si="150"/>
        <v>0</v>
      </c>
      <c r="G565" s="21">
        <f t="shared" si="150"/>
        <v>0</v>
      </c>
      <c r="H565" s="21">
        <f t="shared" si="150"/>
        <v>0</v>
      </c>
      <c r="I565" s="21">
        <f t="shared" si="150"/>
        <v>0</v>
      </c>
      <c r="J565" s="21">
        <f t="shared" si="150"/>
        <v>0</v>
      </c>
      <c r="K565" s="21">
        <f t="shared" si="150"/>
        <v>0</v>
      </c>
      <c r="L565" s="21">
        <f t="shared" si="150"/>
        <v>0</v>
      </c>
      <c r="M565" s="21">
        <f t="shared" si="150"/>
        <v>0</v>
      </c>
      <c r="N565" s="21">
        <f t="shared" si="150"/>
        <v>0</v>
      </c>
      <c r="O565" s="21">
        <f t="shared" si="150"/>
        <v>0</v>
      </c>
      <c r="P565" s="21">
        <f t="shared" si="150"/>
        <v>0</v>
      </c>
      <c r="Q565" s="21">
        <f t="shared" si="150"/>
        <v>0</v>
      </c>
      <c r="R565" s="21">
        <f t="shared" si="150"/>
        <v>0</v>
      </c>
      <c r="S565" s="21">
        <f t="shared" si="150"/>
        <v>0</v>
      </c>
      <c r="T565" s="21">
        <f t="shared" si="150"/>
        <v>0</v>
      </c>
      <c r="U565" s="21">
        <f t="shared" si="150"/>
        <v>0</v>
      </c>
      <c r="V565" s="21">
        <f t="shared" si="150"/>
        <v>0</v>
      </c>
      <c r="W565" s="21">
        <f t="shared" si="150"/>
        <v>0</v>
      </c>
      <c r="X565" s="21">
        <f t="shared" si="150"/>
        <v>0</v>
      </c>
      <c r="Y565" s="21">
        <f t="shared" si="150"/>
        <v>0</v>
      </c>
      <c r="Z565" s="21">
        <f t="shared" si="150"/>
        <v>0</v>
      </c>
      <c r="AA565" s="21">
        <f t="shared" si="150"/>
        <v>0</v>
      </c>
      <c r="AB565" s="21">
        <f t="shared" si="150"/>
        <v>0</v>
      </c>
      <c r="AC565" s="21">
        <f t="shared" si="150"/>
        <v>0</v>
      </c>
      <c r="AD565" s="21">
        <f t="shared" si="150"/>
        <v>0</v>
      </c>
      <c r="AE565" s="21">
        <f t="shared" si="15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51">+C569+C570</f>
        <v>0</v>
      </c>
      <c r="D568" s="21">
        <f t="shared" si="151"/>
        <v>0</v>
      </c>
      <c r="E568" s="21">
        <f t="shared" si="151"/>
        <v>0</v>
      </c>
      <c r="F568" s="21">
        <f t="shared" si="151"/>
        <v>0</v>
      </c>
      <c r="G568" s="21">
        <f t="shared" si="151"/>
        <v>0</v>
      </c>
      <c r="H568" s="21">
        <f t="shared" si="151"/>
        <v>0</v>
      </c>
      <c r="I568" s="21">
        <f t="shared" si="151"/>
        <v>0</v>
      </c>
      <c r="J568" s="21">
        <f t="shared" si="151"/>
        <v>0</v>
      </c>
      <c r="K568" s="21">
        <f t="shared" si="151"/>
        <v>0</v>
      </c>
      <c r="L568" s="21">
        <f t="shared" si="151"/>
        <v>0</v>
      </c>
      <c r="M568" s="21">
        <f t="shared" si="151"/>
        <v>0</v>
      </c>
      <c r="N568" s="21">
        <f t="shared" si="151"/>
        <v>0</v>
      </c>
      <c r="O568" s="21">
        <f t="shared" si="151"/>
        <v>0</v>
      </c>
      <c r="P568" s="21">
        <f t="shared" si="151"/>
        <v>0</v>
      </c>
      <c r="Q568" s="21">
        <f t="shared" si="151"/>
        <v>0</v>
      </c>
      <c r="R568" s="21">
        <f t="shared" si="151"/>
        <v>0</v>
      </c>
      <c r="S568" s="21">
        <f t="shared" si="151"/>
        <v>0</v>
      </c>
      <c r="T568" s="21">
        <f t="shared" si="151"/>
        <v>0</v>
      </c>
      <c r="U568" s="21">
        <f t="shared" si="151"/>
        <v>0</v>
      </c>
      <c r="V568" s="21">
        <f t="shared" si="151"/>
        <v>0</v>
      </c>
      <c r="W568" s="21">
        <f t="shared" si="151"/>
        <v>0</v>
      </c>
      <c r="X568" s="21">
        <f t="shared" si="151"/>
        <v>0</v>
      </c>
      <c r="Y568" s="21">
        <f t="shared" si="151"/>
        <v>0</v>
      </c>
      <c r="Z568" s="21">
        <f t="shared" si="151"/>
        <v>0</v>
      </c>
      <c r="AA568" s="21">
        <f t="shared" si="151"/>
        <v>0</v>
      </c>
      <c r="AB568" s="21">
        <f t="shared" si="151"/>
        <v>0</v>
      </c>
      <c r="AC568" s="21">
        <f t="shared" si="151"/>
        <v>0</v>
      </c>
      <c r="AD568" s="21">
        <f t="shared" si="151"/>
        <v>0</v>
      </c>
      <c r="AE568" s="21">
        <f t="shared" si="15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2">+C572+C573</f>
        <v>0</v>
      </c>
      <c r="D571" s="21">
        <f t="shared" si="152"/>
        <v>0</v>
      </c>
      <c r="E571" s="21">
        <f t="shared" si="152"/>
        <v>0</v>
      </c>
      <c r="F571" s="21">
        <f t="shared" si="152"/>
        <v>0</v>
      </c>
      <c r="G571" s="21">
        <f t="shared" si="152"/>
        <v>0</v>
      </c>
      <c r="H571" s="21">
        <f t="shared" si="152"/>
        <v>0</v>
      </c>
      <c r="I571" s="21">
        <f t="shared" si="152"/>
        <v>0</v>
      </c>
      <c r="J571" s="21">
        <f t="shared" si="152"/>
        <v>0</v>
      </c>
      <c r="K571" s="21">
        <f t="shared" si="152"/>
        <v>0</v>
      </c>
      <c r="L571" s="21">
        <f t="shared" si="152"/>
        <v>0</v>
      </c>
      <c r="M571" s="21">
        <f t="shared" si="152"/>
        <v>0</v>
      </c>
      <c r="N571" s="21">
        <f t="shared" si="152"/>
        <v>0</v>
      </c>
      <c r="O571" s="21">
        <f t="shared" si="152"/>
        <v>0</v>
      </c>
      <c r="P571" s="21">
        <f t="shared" si="152"/>
        <v>0</v>
      </c>
      <c r="Q571" s="21">
        <f t="shared" si="152"/>
        <v>0</v>
      </c>
      <c r="R571" s="21">
        <f t="shared" si="152"/>
        <v>0</v>
      </c>
      <c r="S571" s="21">
        <f t="shared" si="152"/>
        <v>0</v>
      </c>
      <c r="T571" s="21">
        <f t="shared" si="152"/>
        <v>0</v>
      </c>
      <c r="U571" s="21">
        <f t="shared" si="152"/>
        <v>0</v>
      </c>
      <c r="V571" s="21">
        <f t="shared" si="152"/>
        <v>0</v>
      </c>
      <c r="W571" s="21">
        <f t="shared" si="152"/>
        <v>0</v>
      </c>
      <c r="X571" s="21">
        <f t="shared" si="152"/>
        <v>0</v>
      </c>
      <c r="Y571" s="21">
        <f t="shared" si="152"/>
        <v>0</v>
      </c>
      <c r="Z571" s="21">
        <f t="shared" si="152"/>
        <v>0</v>
      </c>
      <c r="AA571" s="21">
        <f t="shared" si="152"/>
        <v>0</v>
      </c>
      <c r="AB571" s="21">
        <f t="shared" si="152"/>
        <v>0</v>
      </c>
      <c r="AC571" s="21">
        <f t="shared" si="152"/>
        <v>0</v>
      </c>
      <c r="AD571" s="21">
        <f t="shared" si="152"/>
        <v>0</v>
      </c>
      <c r="AE571" s="21">
        <f t="shared" si="152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3">+C416</f>
        <v>0</v>
      </c>
      <c r="D572" s="35">
        <f t="shared" si="153"/>
        <v>0</v>
      </c>
      <c r="E572" s="35">
        <f t="shared" si="153"/>
        <v>0</v>
      </c>
      <c r="F572" s="35">
        <f t="shared" si="153"/>
        <v>0</v>
      </c>
      <c r="G572" s="35">
        <f t="shared" si="153"/>
        <v>0</v>
      </c>
      <c r="H572" s="35">
        <f t="shared" si="153"/>
        <v>0</v>
      </c>
      <c r="I572" s="35">
        <f t="shared" si="153"/>
        <v>0</v>
      </c>
      <c r="J572" s="35">
        <f t="shared" si="153"/>
        <v>0</v>
      </c>
      <c r="K572" s="35">
        <f t="shared" si="153"/>
        <v>0</v>
      </c>
      <c r="L572" s="35">
        <f t="shared" si="153"/>
        <v>0</v>
      </c>
      <c r="M572" s="35">
        <f t="shared" si="153"/>
        <v>0</v>
      </c>
      <c r="N572" s="35">
        <f t="shared" si="153"/>
        <v>0</v>
      </c>
      <c r="O572" s="35">
        <f t="shared" si="153"/>
        <v>0</v>
      </c>
      <c r="P572" s="35">
        <f t="shared" si="153"/>
        <v>0</v>
      </c>
      <c r="Q572" s="35">
        <f t="shared" si="153"/>
        <v>0</v>
      </c>
      <c r="R572" s="35">
        <f t="shared" si="153"/>
        <v>0</v>
      </c>
      <c r="S572" s="35">
        <f t="shared" ref="D572:AE573" si="154">+S416</f>
        <v>0</v>
      </c>
      <c r="T572" s="35">
        <f t="shared" si="154"/>
        <v>0</v>
      </c>
      <c r="U572" s="35">
        <f t="shared" si="154"/>
        <v>0</v>
      </c>
      <c r="V572" s="35">
        <f t="shared" si="154"/>
        <v>0</v>
      </c>
      <c r="W572" s="35">
        <f t="shared" si="154"/>
        <v>0</v>
      </c>
      <c r="X572" s="35">
        <f t="shared" si="154"/>
        <v>0</v>
      </c>
      <c r="Y572" s="35">
        <f t="shared" si="154"/>
        <v>0</v>
      </c>
      <c r="Z572" s="35">
        <f t="shared" si="154"/>
        <v>0</v>
      </c>
      <c r="AA572" s="35">
        <f t="shared" si="154"/>
        <v>0</v>
      </c>
      <c r="AB572" s="35">
        <f t="shared" si="154"/>
        <v>0</v>
      </c>
      <c r="AC572" s="35">
        <f t="shared" si="154"/>
        <v>0</v>
      </c>
      <c r="AD572" s="35">
        <f t="shared" si="154"/>
        <v>0</v>
      </c>
      <c r="AE572" s="35">
        <f t="shared" si="154"/>
        <v>0</v>
      </c>
    </row>
    <row r="573" spans="1:31" x14ac:dyDescent="0.2">
      <c r="A573" s="9" t="s">
        <v>711</v>
      </c>
      <c r="B573" s="4" t="s">
        <v>712</v>
      </c>
      <c r="C573" s="35">
        <f t="shared" si="153"/>
        <v>0</v>
      </c>
      <c r="D573" s="35">
        <f t="shared" si="154"/>
        <v>0</v>
      </c>
      <c r="E573" s="35">
        <f t="shared" si="154"/>
        <v>0</v>
      </c>
      <c r="F573" s="35">
        <f t="shared" si="154"/>
        <v>0</v>
      </c>
      <c r="G573" s="35">
        <f t="shared" si="154"/>
        <v>0</v>
      </c>
      <c r="H573" s="35">
        <f t="shared" si="154"/>
        <v>0</v>
      </c>
      <c r="I573" s="35">
        <f t="shared" si="154"/>
        <v>0</v>
      </c>
      <c r="J573" s="35">
        <f t="shared" si="154"/>
        <v>0</v>
      </c>
      <c r="K573" s="35">
        <f t="shared" si="154"/>
        <v>0</v>
      </c>
      <c r="L573" s="35">
        <f t="shared" si="154"/>
        <v>0</v>
      </c>
      <c r="M573" s="35">
        <f t="shared" si="154"/>
        <v>0</v>
      </c>
      <c r="N573" s="35">
        <f t="shared" si="154"/>
        <v>0</v>
      </c>
      <c r="O573" s="35">
        <f t="shared" si="154"/>
        <v>0</v>
      </c>
      <c r="P573" s="35">
        <f t="shared" si="154"/>
        <v>0</v>
      </c>
      <c r="Q573" s="35">
        <f t="shared" si="154"/>
        <v>0</v>
      </c>
      <c r="R573" s="35">
        <f t="shared" si="154"/>
        <v>0</v>
      </c>
      <c r="S573" s="35">
        <f t="shared" si="154"/>
        <v>0</v>
      </c>
      <c r="T573" s="35">
        <f t="shared" si="154"/>
        <v>0</v>
      </c>
      <c r="U573" s="35">
        <f t="shared" si="154"/>
        <v>0</v>
      </c>
      <c r="V573" s="35">
        <f t="shared" si="154"/>
        <v>0</v>
      </c>
      <c r="W573" s="35">
        <f t="shared" si="154"/>
        <v>0</v>
      </c>
      <c r="X573" s="35">
        <f t="shared" si="154"/>
        <v>0</v>
      </c>
      <c r="Y573" s="35">
        <f t="shared" si="154"/>
        <v>0</v>
      </c>
      <c r="Z573" s="35">
        <f t="shared" si="154"/>
        <v>0</v>
      </c>
      <c r="AA573" s="35">
        <f t="shared" si="154"/>
        <v>0</v>
      </c>
      <c r="AB573" s="35">
        <f t="shared" si="154"/>
        <v>0</v>
      </c>
      <c r="AC573" s="35">
        <f t="shared" si="154"/>
        <v>0</v>
      </c>
      <c r="AD573" s="35">
        <f t="shared" si="154"/>
        <v>0</v>
      </c>
      <c r="AE573" s="35">
        <f t="shared" si="15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5">+C577+C578+C579+C580+C581</f>
        <v>4.3340728653374502E-2</v>
      </c>
      <c r="D576" s="28">
        <f t="shared" si="155"/>
        <v>4.0612668847659066E-2</v>
      </c>
      <c r="E576" s="28">
        <f t="shared" si="155"/>
        <v>4.0064004127671068E-2</v>
      </c>
      <c r="F576" s="28">
        <f t="shared" si="155"/>
        <v>3.9693396790633252E-2</v>
      </c>
      <c r="G576" s="28">
        <f t="shared" si="155"/>
        <v>3.8721776226051642E-2</v>
      </c>
      <c r="H576" s="28">
        <f t="shared" si="155"/>
        <v>4.3441879233824768E-2</v>
      </c>
      <c r="I576" s="28">
        <f t="shared" si="155"/>
        <v>4.7277648450273227E-2</v>
      </c>
      <c r="J576" s="28">
        <f t="shared" si="155"/>
        <v>4.3854737621618289E-2</v>
      </c>
      <c r="K576" s="28">
        <f t="shared" si="155"/>
        <v>4.0656401716179812E-2</v>
      </c>
      <c r="L576" s="28">
        <f t="shared" si="155"/>
        <v>4.0159266638745639E-2</v>
      </c>
      <c r="M576" s="28">
        <f t="shared" si="155"/>
        <v>4.2696168201172807E-2</v>
      </c>
      <c r="N576" s="28">
        <f t="shared" si="155"/>
        <v>2.7723587282775134E-2</v>
      </c>
      <c r="O576" s="28">
        <f t="shared" si="155"/>
        <v>2.3458668847578443E-2</v>
      </c>
      <c r="P576" s="28">
        <f t="shared" si="155"/>
        <v>2.7829734055835838E-2</v>
      </c>
      <c r="Q576" s="28">
        <f t="shared" si="155"/>
        <v>5.150549104096673E-2</v>
      </c>
      <c r="R576" s="28">
        <f t="shared" si="155"/>
        <v>4.31408626335021E-2</v>
      </c>
      <c r="S576" s="28">
        <f t="shared" si="155"/>
        <v>4.4728778098462492E-2</v>
      </c>
      <c r="T576" s="28">
        <f t="shared" si="155"/>
        <v>3.9082689155501019E-2</v>
      </c>
      <c r="U576" s="28">
        <f t="shared" si="155"/>
        <v>4.2660201291969679E-2</v>
      </c>
      <c r="V576" s="28">
        <f t="shared" si="155"/>
        <v>4.3490077851384187E-2</v>
      </c>
      <c r="W576" s="28">
        <f t="shared" si="155"/>
        <v>4.3112562083785257E-2</v>
      </c>
      <c r="X576" s="28">
        <f t="shared" si="155"/>
        <v>4.1802880519509866E-2</v>
      </c>
      <c r="Y576" s="28">
        <f t="shared" si="155"/>
        <v>4.1239696461466524E-2</v>
      </c>
      <c r="Z576" s="28">
        <f t="shared" si="155"/>
        <v>3.8035329489965922E-2</v>
      </c>
      <c r="AA576" s="28">
        <f t="shared" si="155"/>
        <v>4.0725604694847019E-2</v>
      </c>
      <c r="AB576" s="28">
        <f t="shared" si="155"/>
        <v>4.1308524592339704E-2</v>
      </c>
      <c r="AC576" s="28">
        <f t="shared" si="155"/>
        <v>4.8067635136964472E-2</v>
      </c>
      <c r="AD576" s="28">
        <f t="shared" si="155"/>
        <v>4.7118224146780172E-2</v>
      </c>
      <c r="AE576" s="28">
        <f t="shared" si="155"/>
        <v>4.7300968530466767E-2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6">+C430</f>
        <v>0</v>
      </c>
      <c r="D578" s="35">
        <f t="shared" si="156"/>
        <v>0</v>
      </c>
      <c r="E578" s="35">
        <f t="shared" si="156"/>
        <v>0</v>
      </c>
      <c r="F578" s="35">
        <f t="shared" si="156"/>
        <v>0</v>
      </c>
      <c r="G578" s="35">
        <f t="shared" si="156"/>
        <v>0</v>
      </c>
      <c r="H578" s="35">
        <f t="shared" si="156"/>
        <v>0</v>
      </c>
      <c r="I578" s="35">
        <f t="shared" si="156"/>
        <v>0</v>
      </c>
      <c r="J578" s="35">
        <f t="shared" si="156"/>
        <v>0</v>
      </c>
      <c r="K578" s="35">
        <f t="shared" si="156"/>
        <v>0</v>
      </c>
      <c r="L578" s="35">
        <f t="shared" si="156"/>
        <v>0</v>
      </c>
      <c r="M578" s="35">
        <f t="shared" si="156"/>
        <v>0</v>
      </c>
      <c r="N578" s="35">
        <f t="shared" si="156"/>
        <v>0</v>
      </c>
      <c r="O578" s="35">
        <f t="shared" si="156"/>
        <v>0</v>
      </c>
      <c r="P578" s="35">
        <f t="shared" si="156"/>
        <v>0</v>
      </c>
      <c r="Q578" s="35">
        <f t="shared" si="156"/>
        <v>0</v>
      </c>
      <c r="R578" s="35">
        <f t="shared" si="156"/>
        <v>0</v>
      </c>
      <c r="S578" s="35">
        <f t="shared" ref="D578:AE579" si="157">+S430</f>
        <v>0</v>
      </c>
      <c r="T578" s="35">
        <f t="shared" si="157"/>
        <v>0</v>
      </c>
      <c r="U578" s="35">
        <f t="shared" si="157"/>
        <v>0</v>
      </c>
      <c r="V578" s="35">
        <f t="shared" si="157"/>
        <v>0</v>
      </c>
      <c r="W578" s="35">
        <f t="shared" si="157"/>
        <v>0</v>
      </c>
      <c r="X578" s="35">
        <f t="shared" si="157"/>
        <v>0</v>
      </c>
      <c r="Y578" s="35">
        <f t="shared" si="157"/>
        <v>0</v>
      </c>
      <c r="Z578" s="35">
        <f t="shared" si="157"/>
        <v>0</v>
      </c>
      <c r="AA578" s="35">
        <f t="shared" si="157"/>
        <v>0</v>
      </c>
      <c r="AB578" s="35">
        <f t="shared" si="157"/>
        <v>0</v>
      </c>
      <c r="AC578" s="35">
        <f t="shared" si="157"/>
        <v>0</v>
      </c>
      <c r="AD578" s="35">
        <f t="shared" si="157"/>
        <v>0</v>
      </c>
      <c r="AE578" s="35">
        <f t="shared" si="157"/>
        <v>0</v>
      </c>
    </row>
    <row r="579" spans="1:31" x14ac:dyDescent="0.2">
      <c r="A579" s="9" t="s">
        <v>730</v>
      </c>
      <c r="B579" s="4" t="s">
        <v>731</v>
      </c>
      <c r="C579" s="35">
        <f t="shared" si="156"/>
        <v>2.1397633824700793E-3</v>
      </c>
      <c r="D579" s="35">
        <f t="shared" si="157"/>
        <v>2.1817671999058478E-3</v>
      </c>
      <c r="E579" s="35">
        <f t="shared" si="157"/>
        <v>2.3274635115112033E-3</v>
      </c>
      <c r="F579" s="35">
        <f t="shared" si="157"/>
        <v>2.3527350347657175E-3</v>
      </c>
      <c r="G579" s="35">
        <f t="shared" si="157"/>
        <v>2.3638965321434243E-3</v>
      </c>
      <c r="H579" s="35">
        <f t="shared" si="157"/>
        <v>2.4126903279579385E-3</v>
      </c>
      <c r="I579" s="35">
        <f t="shared" si="157"/>
        <v>2.4635861798613773E-3</v>
      </c>
      <c r="J579" s="35">
        <f t="shared" si="157"/>
        <v>2.5215320285690234E-3</v>
      </c>
      <c r="K579" s="35">
        <f t="shared" si="157"/>
        <v>2.5475273609452342E-3</v>
      </c>
      <c r="L579" s="35">
        <f t="shared" si="157"/>
        <v>2.5216632804391397E-3</v>
      </c>
      <c r="M579" s="35">
        <f t="shared" si="157"/>
        <v>2.5567086793905134E-3</v>
      </c>
      <c r="N579" s="35">
        <f t="shared" si="157"/>
        <v>2.5686135059162273E-3</v>
      </c>
      <c r="O579" s="35">
        <f t="shared" si="157"/>
        <v>3.1859535789768674E-3</v>
      </c>
      <c r="P579" s="35">
        <f t="shared" si="157"/>
        <v>3.5554688700356828E-3</v>
      </c>
      <c r="Q579" s="35">
        <f t="shared" si="157"/>
        <v>3.6106513640265831E-3</v>
      </c>
      <c r="R579" s="35">
        <f t="shared" si="157"/>
        <v>3.4470434944274776E-3</v>
      </c>
      <c r="S579" s="35">
        <f t="shared" si="157"/>
        <v>3.5140693310458057E-3</v>
      </c>
      <c r="T579" s="35">
        <f t="shared" si="157"/>
        <v>3.5968382991325826E-3</v>
      </c>
      <c r="U579" s="35">
        <f t="shared" si="157"/>
        <v>3.8658359932268213E-3</v>
      </c>
      <c r="V579" s="35">
        <f t="shared" si="157"/>
        <v>3.9794884577533142E-3</v>
      </c>
      <c r="W579" s="35">
        <f t="shared" si="157"/>
        <v>4.0372776748312227E-3</v>
      </c>
      <c r="X579" s="35">
        <f t="shared" si="157"/>
        <v>4.3743089606261328E-3</v>
      </c>
      <c r="Y579" s="35">
        <f t="shared" si="157"/>
        <v>4.6726292725747494E-3</v>
      </c>
      <c r="Z579" s="35">
        <f t="shared" si="157"/>
        <v>4.8007081445493862E-3</v>
      </c>
      <c r="AA579" s="35">
        <f t="shared" si="157"/>
        <v>4.692577246308934E-3</v>
      </c>
      <c r="AB579" s="35">
        <f t="shared" si="157"/>
        <v>4.8232323625122331E-3</v>
      </c>
      <c r="AC579" s="35">
        <f t="shared" si="157"/>
        <v>4.6922050304423263E-3</v>
      </c>
      <c r="AD579" s="35">
        <f t="shared" si="157"/>
        <v>4.8672875199559928E-3</v>
      </c>
      <c r="AE579" s="35">
        <f t="shared" si="157"/>
        <v>5.3158578960484154E-3</v>
      </c>
    </row>
    <row r="580" spans="1:31" x14ac:dyDescent="0.2">
      <c r="A580" s="9" t="s">
        <v>736</v>
      </c>
      <c r="B580" s="4" t="s">
        <v>737</v>
      </c>
      <c r="C580" s="35">
        <f>+C434</f>
        <v>4.1200965270904423E-2</v>
      </c>
      <c r="D580" s="35">
        <f t="shared" ref="D580:AE580" si="158">+D434</f>
        <v>3.8430901647753216E-2</v>
      </c>
      <c r="E580" s="35">
        <f t="shared" si="158"/>
        <v>3.7736540616159865E-2</v>
      </c>
      <c r="F580" s="35">
        <f t="shared" si="158"/>
        <v>3.7340661755867532E-2</v>
      </c>
      <c r="G580" s="35">
        <f t="shared" si="158"/>
        <v>3.6357879693908218E-2</v>
      </c>
      <c r="H580" s="35">
        <f t="shared" si="158"/>
        <v>4.1029188905866827E-2</v>
      </c>
      <c r="I580" s="35">
        <f t="shared" si="158"/>
        <v>4.4814062270411847E-2</v>
      </c>
      <c r="J580" s="35">
        <f t="shared" si="158"/>
        <v>4.1333205593049267E-2</v>
      </c>
      <c r="K580" s="35">
        <f t="shared" si="158"/>
        <v>3.8108874355234579E-2</v>
      </c>
      <c r="L580" s="35">
        <f t="shared" si="158"/>
        <v>3.7637603358306501E-2</v>
      </c>
      <c r="M580" s="35">
        <f t="shared" si="158"/>
        <v>4.0139459521782293E-2</v>
      </c>
      <c r="N580" s="35">
        <f t="shared" si="158"/>
        <v>2.5154973776858908E-2</v>
      </c>
      <c r="O580" s="35">
        <f t="shared" si="158"/>
        <v>2.0272715268601575E-2</v>
      </c>
      <c r="P580" s="35">
        <f t="shared" si="158"/>
        <v>2.4274265185800156E-2</v>
      </c>
      <c r="Q580" s="35">
        <f t="shared" si="158"/>
        <v>4.7894839676940144E-2</v>
      </c>
      <c r="R580" s="35">
        <f t="shared" si="158"/>
        <v>3.9693819139074625E-2</v>
      </c>
      <c r="S580" s="35">
        <f t="shared" si="158"/>
        <v>4.1214708767416688E-2</v>
      </c>
      <c r="T580" s="35">
        <f t="shared" si="158"/>
        <v>3.5485850856368434E-2</v>
      </c>
      <c r="U580" s="35">
        <f t="shared" si="158"/>
        <v>3.8794365298742861E-2</v>
      </c>
      <c r="V580" s="35">
        <f t="shared" si="158"/>
        <v>3.9510589393630877E-2</v>
      </c>
      <c r="W580" s="35">
        <f t="shared" si="158"/>
        <v>3.9075284408954032E-2</v>
      </c>
      <c r="X580" s="35">
        <f t="shared" si="158"/>
        <v>3.7428571558883732E-2</v>
      </c>
      <c r="Y580" s="35">
        <f t="shared" si="158"/>
        <v>3.6567067188891772E-2</v>
      </c>
      <c r="Z580" s="35">
        <f t="shared" si="158"/>
        <v>3.3234621345416535E-2</v>
      </c>
      <c r="AA580" s="35">
        <f t="shared" si="158"/>
        <v>3.6033027448538084E-2</v>
      </c>
      <c r="AB580" s="35">
        <f t="shared" si="158"/>
        <v>3.6485292229827472E-2</v>
      </c>
      <c r="AC580" s="35">
        <f t="shared" si="158"/>
        <v>4.3375430106522145E-2</v>
      </c>
      <c r="AD580" s="35">
        <f t="shared" si="158"/>
        <v>4.2250936626824179E-2</v>
      </c>
      <c r="AE580" s="35">
        <f t="shared" si="158"/>
        <v>4.198511063441835E-2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9">+C585+C586</f>
        <v>0</v>
      </c>
      <c r="D584" s="21">
        <f t="shared" si="159"/>
        <v>0</v>
      </c>
      <c r="E584" s="21">
        <f t="shared" si="159"/>
        <v>0</v>
      </c>
      <c r="F584" s="21">
        <f t="shared" si="159"/>
        <v>0</v>
      </c>
      <c r="G584" s="21">
        <f t="shared" si="159"/>
        <v>0</v>
      </c>
      <c r="H584" s="21">
        <f t="shared" si="159"/>
        <v>0</v>
      </c>
      <c r="I584" s="21">
        <f t="shared" si="159"/>
        <v>0</v>
      </c>
      <c r="J584" s="21">
        <f t="shared" si="159"/>
        <v>0</v>
      </c>
      <c r="K584" s="21">
        <f t="shared" si="159"/>
        <v>0</v>
      </c>
      <c r="L584" s="21">
        <f t="shared" si="159"/>
        <v>0</v>
      </c>
      <c r="M584" s="21">
        <f t="shared" si="159"/>
        <v>0</v>
      </c>
      <c r="N584" s="21">
        <f t="shared" si="159"/>
        <v>0</v>
      </c>
      <c r="O584" s="21">
        <f t="shared" si="159"/>
        <v>0</v>
      </c>
      <c r="P584" s="21">
        <f t="shared" si="159"/>
        <v>0</v>
      </c>
      <c r="Q584" s="21">
        <f t="shared" si="159"/>
        <v>0</v>
      </c>
      <c r="R584" s="21">
        <f t="shared" si="159"/>
        <v>0</v>
      </c>
      <c r="S584" s="21">
        <f t="shared" si="159"/>
        <v>0</v>
      </c>
      <c r="T584" s="21">
        <f t="shared" si="159"/>
        <v>0</v>
      </c>
      <c r="U584" s="21">
        <f t="shared" si="159"/>
        <v>0</v>
      </c>
      <c r="V584" s="21">
        <f t="shared" si="159"/>
        <v>0</v>
      </c>
      <c r="W584" s="21">
        <f t="shared" si="159"/>
        <v>0</v>
      </c>
      <c r="X584" s="21">
        <f t="shared" si="159"/>
        <v>0</v>
      </c>
      <c r="Y584" s="21">
        <f t="shared" si="159"/>
        <v>0</v>
      </c>
      <c r="Z584" s="21">
        <f t="shared" si="159"/>
        <v>0</v>
      </c>
      <c r="AA584" s="21">
        <f t="shared" si="159"/>
        <v>0</v>
      </c>
      <c r="AB584" s="21">
        <f t="shared" si="159"/>
        <v>0</v>
      </c>
      <c r="AC584" s="21">
        <f t="shared" si="159"/>
        <v>0</v>
      </c>
      <c r="AD584" s="21">
        <f t="shared" si="159"/>
        <v>0</v>
      </c>
      <c r="AE584" s="21">
        <f t="shared" si="159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60">+C441</f>
        <v>0</v>
      </c>
      <c r="D585" s="35">
        <f t="shared" si="160"/>
        <v>0</v>
      </c>
      <c r="E585" s="35">
        <f t="shared" si="160"/>
        <v>0</v>
      </c>
      <c r="F585" s="35">
        <f t="shared" si="160"/>
        <v>0</v>
      </c>
      <c r="G585" s="35">
        <f t="shared" si="160"/>
        <v>0</v>
      </c>
      <c r="H585" s="35">
        <f t="shared" si="160"/>
        <v>0</v>
      </c>
      <c r="I585" s="35">
        <f t="shared" si="160"/>
        <v>0</v>
      </c>
      <c r="J585" s="35">
        <f t="shared" si="160"/>
        <v>0</v>
      </c>
      <c r="K585" s="35">
        <f t="shared" si="160"/>
        <v>0</v>
      </c>
      <c r="L585" s="35">
        <f t="shared" si="160"/>
        <v>0</v>
      </c>
      <c r="M585" s="35">
        <f t="shared" si="160"/>
        <v>0</v>
      </c>
      <c r="N585" s="35">
        <f t="shared" si="160"/>
        <v>0</v>
      </c>
      <c r="O585" s="35">
        <f t="shared" si="160"/>
        <v>0</v>
      </c>
      <c r="P585" s="35">
        <f t="shared" si="160"/>
        <v>0</v>
      </c>
      <c r="Q585" s="35">
        <f t="shared" si="160"/>
        <v>0</v>
      </c>
      <c r="R585" s="35">
        <f t="shared" si="160"/>
        <v>0</v>
      </c>
      <c r="S585" s="35">
        <f t="shared" ref="D585:AE587" si="161">+S441</f>
        <v>0</v>
      </c>
      <c r="T585" s="35">
        <f t="shared" si="161"/>
        <v>0</v>
      </c>
      <c r="U585" s="35">
        <f t="shared" si="161"/>
        <v>0</v>
      </c>
      <c r="V585" s="35">
        <f t="shared" si="161"/>
        <v>0</v>
      </c>
      <c r="W585" s="35">
        <f t="shared" si="161"/>
        <v>0</v>
      </c>
      <c r="X585" s="35">
        <f t="shared" si="161"/>
        <v>0</v>
      </c>
      <c r="Y585" s="35">
        <f t="shared" si="161"/>
        <v>0</v>
      </c>
      <c r="Z585" s="35">
        <f t="shared" si="161"/>
        <v>0</v>
      </c>
      <c r="AA585" s="35">
        <f t="shared" si="161"/>
        <v>0</v>
      </c>
      <c r="AB585" s="35">
        <f t="shared" si="161"/>
        <v>0</v>
      </c>
      <c r="AC585" s="35">
        <f t="shared" si="161"/>
        <v>0</v>
      </c>
      <c r="AD585" s="35">
        <f t="shared" si="161"/>
        <v>0</v>
      </c>
      <c r="AE585" s="35">
        <f t="shared" si="161"/>
        <v>0</v>
      </c>
    </row>
    <row r="586" spans="1:31" x14ac:dyDescent="0.2">
      <c r="A586" s="9" t="s">
        <v>224</v>
      </c>
      <c r="B586" s="4" t="s">
        <v>225</v>
      </c>
      <c r="C586" s="35">
        <f t="shared" si="160"/>
        <v>0</v>
      </c>
      <c r="D586" s="35">
        <f t="shared" si="161"/>
        <v>0</v>
      </c>
      <c r="E586" s="35">
        <f t="shared" si="161"/>
        <v>0</v>
      </c>
      <c r="F586" s="35">
        <f t="shared" si="161"/>
        <v>0</v>
      </c>
      <c r="G586" s="35">
        <f t="shared" si="161"/>
        <v>0</v>
      </c>
      <c r="H586" s="35">
        <f t="shared" si="161"/>
        <v>0</v>
      </c>
      <c r="I586" s="35">
        <f t="shared" si="161"/>
        <v>0</v>
      </c>
      <c r="J586" s="35">
        <f t="shared" si="161"/>
        <v>0</v>
      </c>
      <c r="K586" s="35">
        <f t="shared" si="161"/>
        <v>0</v>
      </c>
      <c r="L586" s="35">
        <f t="shared" si="161"/>
        <v>0</v>
      </c>
      <c r="M586" s="35">
        <f t="shared" si="161"/>
        <v>0</v>
      </c>
      <c r="N586" s="35">
        <f t="shared" si="161"/>
        <v>0</v>
      </c>
      <c r="O586" s="35">
        <f t="shared" si="161"/>
        <v>0</v>
      </c>
      <c r="P586" s="35">
        <f t="shared" si="161"/>
        <v>0</v>
      </c>
      <c r="Q586" s="35">
        <f t="shared" si="161"/>
        <v>0</v>
      </c>
      <c r="R586" s="35">
        <f t="shared" si="161"/>
        <v>0</v>
      </c>
      <c r="S586" s="35">
        <f t="shared" si="161"/>
        <v>0</v>
      </c>
      <c r="T586" s="35">
        <f t="shared" si="161"/>
        <v>0</v>
      </c>
      <c r="U586" s="35">
        <f t="shared" si="161"/>
        <v>0</v>
      </c>
      <c r="V586" s="35">
        <f t="shared" si="161"/>
        <v>0</v>
      </c>
      <c r="W586" s="35">
        <f t="shared" si="161"/>
        <v>0</v>
      </c>
      <c r="X586" s="35">
        <f t="shared" si="161"/>
        <v>0</v>
      </c>
      <c r="Y586" s="35">
        <f t="shared" si="161"/>
        <v>0</v>
      </c>
      <c r="Z586" s="35">
        <f t="shared" si="161"/>
        <v>0</v>
      </c>
      <c r="AA586" s="35">
        <f t="shared" si="161"/>
        <v>0</v>
      </c>
      <c r="AB586" s="35">
        <f t="shared" si="161"/>
        <v>0</v>
      </c>
      <c r="AC586" s="35">
        <f t="shared" si="161"/>
        <v>0</v>
      </c>
      <c r="AD586" s="35">
        <f t="shared" si="161"/>
        <v>0</v>
      </c>
      <c r="AE586" s="35">
        <f t="shared" si="161"/>
        <v>0</v>
      </c>
    </row>
    <row r="587" spans="1:31" x14ac:dyDescent="0.2">
      <c r="A587" s="9" t="s">
        <v>226</v>
      </c>
      <c r="B587" s="4" t="s">
        <v>141</v>
      </c>
      <c r="C587" s="37">
        <f t="shared" si="160"/>
        <v>0</v>
      </c>
      <c r="D587" s="37">
        <f t="shared" si="161"/>
        <v>0</v>
      </c>
      <c r="E587" s="37">
        <f t="shared" si="161"/>
        <v>0</v>
      </c>
      <c r="F587" s="37">
        <f t="shared" si="161"/>
        <v>0</v>
      </c>
      <c r="G587" s="37">
        <f t="shared" si="161"/>
        <v>0</v>
      </c>
      <c r="H587" s="37">
        <f t="shared" si="161"/>
        <v>0</v>
      </c>
      <c r="I587" s="37">
        <f t="shared" si="161"/>
        <v>0</v>
      </c>
      <c r="J587" s="37">
        <f t="shared" si="161"/>
        <v>0</v>
      </c>
      <c r="K587" s="37">
        <f t="shared" si="161"/>
        <v>0</v>
      </c>
      <c r="L587" s="37">
        <f t="shared" si="161"/>
        <v>0</v>
      </c>
      <c r="M587" s="37">
        <f t="shared" si="161"/>
        <v>0</v>
      </c>
      <c r="N587" s="37">
        <f t="shared" si="161"/>
        <v>0</v>
      </c>
      <c r="O587" s="37">
        <f t="shared" si="161"/>
        <v>0</v>
      </c>
      <c r="P587" s="37">
        <f t="shared" si="161"/>
        <v>0</v>
      </c>
      <c r="Q587" s="37">
        <f t="shared" si="161"/>
        <v>0</v>
      </c>
      <c r="R587" s="37">
        <f t="shared" si="161"/>
        <v>0</v>
      </c>
      <c r="S587" s="37">
        <f t="shared" si="161"/>
        <v>0</v>
      </c>
      <c r="T587" s="37">
        <f t="shared" si="161"/>
        <v>0</v>
      </c>
      <c r="U587" s="37">
        <f t="shared" si="161"/>
        <v>0</v>
      </c>
      <c r="V587" s="37">
        <f t="shared" si="161"/>
        <v>0</v>
      </c>
      <c r="W587" s="37">
        <f t="shared" si="161"/>
        <v>0</v>
      </c>
      <c r="X587" s="37">
        <f t="shared" si="161"/>
        <v>0</v>
      </c>
      <c r="Y587" s="37">
        <f t="shared" si="161"/>
        <v>0</v>
      </c>
      <c r="Z587" s="37">
        <f t="shared" si="161"/>
        <v>0</v>
      </c>
      <c r="AA587" s="37">
        <f t="shared" si="161"/>
        <v>0</v>
      </c>
      <c r="AB587" s="37">
        <f t="shared" si="161"/>
        <v>0</v>
      </c>
      <c r="AC587" s="37">
        <f t="shared" si="161"/>
        <v>0</v>
      </c>
      <c r="AD587" s="37">
        <f t="shared" si="161"/>
        <v>0</v>
      </c>
      <c r="AE587" s="37">
        <f t="shared" si="161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2">+C599-C4</f>
        <v>0</v>
      </c>
      <c r="D597" s="72">
        <f t="shared" si="162"/>
        <v>0</v>
      </c>
      <c r="E597" s="72">
        <f t="shared" si="162"/>
        <v>0</v>
      </c>
      <c r="F597" s="72">
        <f t="shared" si="162"/>
        <v>0</v>
      </c>
      <c r="G597" s="72">
        <f t="shared" si="162"/>
        <v>0</v>
      </c>
      <c r="H597" s="72">
        <f t="shared" si="162"/>
        <v>0</v>
      </c>
      <c r="I597" s="72">
        <f t="shared" si="162"/>
        <v>0</v>
      </c>
      <c r="J597" s="72">
        <f t="shared" si="162"/>
        <v>0</v>
      </c>
      <c r="K597" s="72">
        <f t="shared" si="162"/>
        <v>0</v>
      </c>
      <c r="L597" s="72">
        <f t="shared" si="162"/>
        <v>0</v>
      </c>
      <c r="M597" s="72">
        <f t="shared" si="162"/>
        <v>0</v>
      </c>
      <c r="N597" s="72">
        <f t="shared" si="162"/>
        <v>0</v>
      </c>
      <c r="O597" s="72">
        <f t="shared" si="162"/>
        <v>0</v>
      </c>
      <c r="P597" s="72">
        <f t="shared" si="162"/>
        <v>0</v>
      </c>
      <c r="Q597" s="72">
        <f t="shared" si="162"/>
        <v>0</v>
      </c>
      <c r="R597" s="72">
        <f t="shared" si="162"/>
        <v>0</v>
      </c>
      <c r="S597" s="72">
        <f t="shared" si="162"/>
        <v>0</v>
      </c>
      <c r="T597" s="72">
        <f t="shared" si="162"/>
        <v>0</v>
      </c>
      <c r="U597" s="72">
        <f t="shared" si="162"/>
        <v>0</v>
      </c>
      <c r="V597" s="72">
        <f t="shared" si="162"/>
        <v>0</v>
      </c>
      <c r="W597" s="72">
        <f t="shared" si="162"/>
        <v>0</v>
      </c>
      <c r="X597" s="72">
        <f t="shared" si="162"/>
        <v>0</v>
      </c>
      <c r="Y597" s="72">
        <f t="shared" si="162"/>
        <v>0</v>
      </c>
      <c r="Z597" s="72">
        <f t="shared" si="162"/>
        <v>0</v>
      </c>
      <c r="AA597" s="72">
        <f t="shared" si="162"/>
        <v>0</v>
      </c>
      <c r="AB597" s="72">
        <f t="shared" si="162"/>
        <v>0</v>
      </c>
      <c r="AC597" s="72">
        <f t="shared" si="162"/>
        <v>0</v>
      </c>
      <c r="AD597" s="72">
        <f t="shared" si="162"/>
        <v>0</v>
      </c>
      <c r="AE597" s="72">
        <f t="shared" si="162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3">+C600+C604+C613+C624+C633</f>
        <v>1.6644785011302421</v>
      </c>
      <c r="D599" s="28">
        <f t="shared" si="163"/>
        <v>1.6609874194689933</v>
      </c>
      <c r="E599" s="28">
        <f t="shared" si="163"/>
        <v>1.7289973756343757</v>
      </c>
      <c r="F599" s="28">
        <f t="shared" si="163"/>
        <v>1.7920180939936596</v>
      </c>
      <c r="G599" s="28">
        <f t="shared" si="163"/>
        <v>1.8994059050243375</v>
      </c>
      <c r="H599" s="28">
        <f t="shared" si="163"/>
        <v>1.9297860968647373</v>
      </c>
      <c r="I599" s="28">
        <f t="shared" si="163"/>
        <v>2.2777710183902036</v>
      </c>
      <c r="J599" s="28">
        <f t="shared" si="163"/>
        <v>2.033105075217863</v>
      </c>
      <c r="K599" s="28">
        <f t="shared" si="163"/>
        <v>3.3094791674483366</v>
      </c>
      <c r="L599" s="28">
        <f t="shared" si="163"/>
        <v>2.0525665731232023</v>
      </c>
      <c r="M599" s="28">
        <f t="shared" si="163"/>
        <v>1.9720838427315739</v>
      </c>
      <c r="N599" s="28">
        <f t="shared" si="163"/>
        <v>1.9955690840478253</v>
      </c>
      <c r="O599" s="28">
        <f t="shared" si="163"/>
        <v>2.1329866223077483</v>
      </c>
      <c r="P599" s="28">
        <f t="shared" si="163"/>
        <v>1.9702338511878765</v>
      </c>
      <c r="Q599" s="28">
        <f t="shared" si="163"/>
        <v>2.0393844839523925</v>
      </c>
      <c r="R599" s="28">
        <f t="shared" si="163"/>
        <v>2.0870220452129482</v>
      </c>
      <c r="S599" s="28">
        <f t="shared" si="163"/>
        <v>2.0520059929348116</v>
      </c>
      <c r="T599" s="28">
        <f t="shared" si="163"/>
        <v>2.104435763627615</v>
      </c>
      <c r="U599" s="28">
        <f t="shared" si="163"/>
        <v>2.4348366160453194</v>
      </c>
      <c r="V599" s="28">
        <f t="shared" si="163"/>
        <v>2.1126165773093502</v>
      </c>
      <c r="W599" s="28">
        <f t="shared" si="163"/>
        <v>2.0473986539123628</v>
      </c>
      <c r="X599" s="28">
        <f t="shared" si="163"/>
        <v>1.9463231986289775</v>
      </c>
      <c r="Y599" s="28">
        <f t="shared" si="163"/>
        <v>1.9158118701541755</v>
      </c>
      <c r="Z599" s="28">
        <f t="shared" si="163"/>
        <v>2.0076682171709788</v>
      </c>
      <c r="AA599" s="28">
        <f t="shared" si="163"/>
        <v>2.0048628031556266</v>
      </c>
      <c r="AB599" s="28">
        <f t="shared" si="163"/>
        <v>2.0031749320635606</v>
      </c>
      <c r="AC599" s="28">
        <f t="shared" si="163"/>
        <v>2.0638285611865821</v>
      </c>
      <c r="AD599" s="28">
        <f t="shared" si="163"/>
        <v>2.1415551170678353</v>
      </c>
      <c r="AE599" s="28">
        <f t="shared" si="163"/>
        <v>2.3104347391456175</v>
      </c>
    </row>
    <row r="600" spans="1:31" x14ac:dyDescent="0.2">
      <c r="A600" s="6" t="s">
        <v>19</v>
      </c>
      <c r="B600" s="7" t="s">
        <v>20</v>
      </c>
      <c r="C600" s="28">
        <f t="shared" ref="C600:AE600" si="164">+C601+C602+C603</f>
        <v>6.2137043171082873E-2</v>
      </c>
      <c r="D600" s="28">
        <f t="shared" si="164"/>
        <v>6.4137815881897445E-2</v>
      </c>
      <c r="E600" s="28">
        <f t="shared" si="164"/>
        <v>6.7732942780670824E-2</v>
      </c>
      <c r="F600" s="28">
        <f t="shared" si="164"/>
        <v>7.2272540632819154E-2</v>
      </c>
      <c r="G600" s="28">
        <f t="shared" si="164"/>
        <v>7.6472528984719582E-2</v>
      </c>
      <c r="H600" s="28">
        <f t="shared" si="164"/>
        <v>7.9876596980349213E-2</v>
      </c>
      <c r="I600" s="28">
        <f t="shared" si="164"/>
        <v>8.4559930705419534E-2</v>
      </c>
      <c r="J600" s="28">
        <f t="shared" si="164"/>
        <v>8.8626490541356587E-2</v>
      </c>
      <c r="K600" s="28">
        <f t="shared" si="164"/>
        <v>9.0211915985161761E-2</v>
      </c>
      <c r="L600" s="28">
        <f t="shared" si="164"/>
        <v>9.3554469207975069E-2</v>
      </c>
      <c r="M600" s="28">
        <f t="shared" si="164"/>
        <v>9.7262780274337504E-2</v>
      </c>
      <c r="N600" s="28">
        <f t="shared" si="164"/>
        <v>9.5785348645321761E-2</v>
      </c>
      <c r="O600" s="28">
        <f t="shared" si="164"/>
        <v>9.9628766179062037E-2</v>
      </c>
      <c r="P600" s="28">
        <f t="shared" si="164"/>
        <v>9.7628466162493266E-2</v>
      </c>
      <c r="Q600" s="28">
        <f t="shared" si="164"/>
        <v>0.11068998903985096</v>
      </c>
      <c r="R600" s="28">
        <f t="shared" si="164"/>
        <v>0.13049811752200646</v>
      </c>
      <c r="S600" s="28">
        <f t="shared" si="164"/>
        <v>0.11580256240240762</v>
      </c>
      <c r="T600" s="28">
        <f t="shared" si="164"/>
        <v>0.12910258501128463</v>
      </c>
      <c r="U600" s="28">
        <f t="shared" si="164"/>
        <v>0.13452971666730373</v>
      </c>
      <c r="V600" s="28">
        <f t="shared" si="164"/>
        <v>0.13914508302654113</v>
      </c>
      <c r="W600" s="28">
        <f t="shared" si="164"/>
        <v>0.13791629485772455</v>
      </c>
      <c r="X600" s="28">
        <f t="shared" si="164"/>
        <v>0.14137449016069747</v>
      </c>
      <c r="Y600" s="28">
        <f t="shared" si="164"/>
        <v>0.14382251663594484</v>
      </c>
      <c r="Z600" s="28">
        <f t="shared" si="164"/>
        <v>0.15051979584910777</v>
      </c>
      <c r="AA600" s="28">
        <f t="shared" si="164"/>
        <v>0.15399628386845368</v>
      </c>
      <c r="AB600" s="28">
        <f t="shared" si="164"/>
        <v>0.16042951488341037</v>
      </c>
      <c r="AC600" s="28">
        <f t="shared" si="164"/>
        <v>0.1678076048259409</v>
      </c>
      <c r="AD600" s="28">
        <f t="shared" si="164"/>
        <v>0.17569865575405511</v>
      </c>
      <c r="AE600" s="28">
        <f t="shared" si="164"/>
        <v>0.18449394633762534</v>
      </c>
    </row>
    <row r="601" spans="1:31" x14ac:dyDescent="0.2">
      <c r="A601" s="8" t="s">
        <v>23</v>
      </c>
      <c r="B601" s="4" t="s">
        <v>24</v>
      </c>
      <c r="C601" s="37">
        <f>+C457</f>
        <v>6.2137043171082873E-2</v>
      </c>
      <c r="D601" s="37">
        <f t="shared" ref="D601:AE601" si="165">+D457</f>
        <v>6.4137815881897445E-2</v>
      </c>
      <c r="E601" s="37">
        <f t="shared" si="165"/>
        <v>6.7732942780670824E-2</v>
      </c>
      <c r="F601" s="37">
        <f t="shared" si="165"/>
        <v>7.2272540632819154E-2</v>
      </c>
      <c r="G601" s="37">
        <f t="shared" si="165"/>
        <v>7.6472528984719582E-2</v>
      </c>
      <c r="H601" s="37">
        <f t="shared" si="165"/>
        <v>7.9876596980349213E-2</v>
      </c>
      <c r="I601" s="37">
        <f t="shared" si="165"/>
        <v>8.4559930705419534E-2</v>
      </c>
      <c r="J601" s="37">
        <f t="shared" si="165"/>
        <v>8.8626490541356587E-2</v>
      </c>
      <c r="K601" s="37">
        <f t="shared" si="165"/>
        <v>9.0211915985161761E-2</v>
      </c>
      <c r="L601" s="37">
        <f t="shared" si="165"/>
        <v>9.3554469207975069E-2</v>
      </c>
      <c r="M601" s="37">
        <f t="shared" si="165"/>
        <v>9.7262780274337504E-2</v>
      </c>
      <c r="N601" s="37">
        <f t="shared" si="165"/>
        <v>9.5785348645321761E-2</v>
      </c>
      <c r="O601" s="37">
        <f t="shared" si="165"/>
        <v>9.9628766179062037E-2</v>
      </c>
      <c r="P601" s="37">
        <f t="shared" si="165"/>
        <v>9.7628466162493266E-2</v>
      </c>
      <c r="Q601" s="37">
        <f t="shared" si="165"/>
        <v>0.11068998903985096</v>
      </c>
      <c r="R601" s="37">
        <f t="shared" si="165"/>
        <v>0.13049811752200646</v>
      </c>
      <c r="S601" s="37">
        <f t="shared" si="165"/>
        <v>0.11580256240240762</v>
      </c>
      <c r="T601" s="37">
        <f t="shared" si="165"/>
        <v>0.12910258501128463</v>
      </c>
      <c r="U601" s="37">
        <f t="shared" si="165"/>
        <v>0.13452971666730373</v>
      </c>
      <c r="V601" s="37">
        <f t="shared" si="165"/>
        <v>0.13914508302654113</v>
      </c>
      <c r="W601" s="37">
        <f t="shared" si="165"/>
        <v>0.13791629485772455</v>
      </c>
      <c r="X601" s="37">
        <f t="shared" si="165"/>
        <v>0.14137449016069747</v>
      </c>
      <c r="Y601" s="37">
        <f t="shared" si="165"/>
        <v>0.14382251663594484</v>
      </c>
      <c r="Z601" s="37">
        <f t="shared" si="165"/>
        <v>0.15051979584910777</v>
      </c>
      <c r="AA601" s="37">
        <f t="shared" si="165"/>
        <v>0.15399628386845368</v>
      </c>
      <c r="AB601" s="37">
        <f t="shared" si="165"/>
        <v>0.16042951488341037</v>
      </c>
      <c r="AC601" s="37">
        <f t="shared" si="165"/>
        <v>0.1678076048259409</v>
      </c>
      <c r="AD601" s="37">
        <f t="shared" si="165"/>
        <v>0.17569865575405511</v>
      </c>
      <c r="AE601" s="37">
        <f t="shared" si="165"/>
        <v>0.18449394633762534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6">+D463</f>
        <v>0</v>
      </c>
      <c r="E602" s="37">
        <f t="shared" si="166"/>
        <v>0</v>
      </c>
      <c r="F602" s="37">
        <f t="shared" si="166"/>
        <v>0</v>
      </c>
      <c r="G602" s="37">
        <f t="shared" si="166"/>
        <v>0</v>
      </c>
      <c r="H602" s="37">
        <f t="shared" si="166"/>
        <v>0</v>
      </c>
      <c r="I602" s="37">
        <f t="shared" si="166"/>
        <v>0</v>
      </c>
      <c r="J602" s="37">
        <f t="shared" si="166"/>
        <v>0</v>
      </c>
      <c r="K602" s="37">
        <f t="shared" si="166"/>
        <v>0</v>
      </c>
      <c r="L602" s="37">
        <f t="shared" si="166"/>
        <v>0</v>
      </c>
      <c r="M602" s="37">
        <f t="shared" si="166"/>
        <v>0</v>
      </c>
      <c r="N602" s="37">
        <f t="shared" si="166"/>
        <v>0</v>
      </c>
      <c r="O602" s="37">
        <f t="shared" si="166"/>
        <v>0</v>
      </c>
      <c r="P602" s="37">
        <f t="shared" si="166"/>
        <v>0</v>
      </c>
      <c r="Q602" s="37">
        <f t="shared" si="166"/>
        <v>0</v>
      </c>
      <c r="R602" s="37">
        <f t="shared" si="166"/>
        <v>0</v>
      </c>
      <c r="S602" s="37">
        <f t="shared" si="166"/>
        <v>0</v>
      </c>
      <c r="T602" s="37">
        <f t="shared" si="166"/>
        <v>0</v>
      </c>
      <c r="U602" s="37">
        <f t="shared" si="166"/>
        <v>0</v>
      </c>
      <c r="V602" s="37">
        <f t="shared" si="166"/>
        <v>0</v>
      </c>
      <c r="W602" s="37">
        <f t="shared" si="166"/>
        <v>0</v>
      </c>
      <c r="X602" s="37">
        <f t="shared" si="166"/>
        <v>0</v>
      </c>
      <c r="Y602" s="37">
        <f t="shared" si="166"/>
        <v>0</v>
      </c>
      <c r="Z602" s="37">
        <f t="shared" si="166"/>
        <v>0</v>
      </c>
      <c r="AA602" s="37">
        <f t="shared" si="166"/>
        <v>0</v>
      </c>
      <c r="AB602" s="37">
        <f t="shared" si="166"/>
        <v>0</v>
      </c>
      <c r="AC602" s="37">
        <f t="shared" si="166"/>
        <v>0</v>
      </c>
      <c r="AD602" s="37">
        <f t="shared" si="166"/>
        <v>0</v>
      </c>
      <c r="AE602" s="37">
        <f t="shared" si="166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7">+C605+C606+C607+C608+C609+C611+C612</f>
        <v>1.0151498124369241E-4</v>
      </c>
      <c r="D604" s="28">
        <f t="shared" si="167"/>
        <v>1.0151498124369242E-4</v>
      </c>
      <c r="E604" s="28">
        <f t="shared" si="167"/>
        <v>1.0151498124369242E-4</v>
      </c>
      <c r="F604" s="28">
        <f t="shared" si="167"/>
        <v>1.015149812436924E-4</v>
      </c>
      <c r="G604" s="28">
        <f t="shared" si="167"/>
        <v>1.0151498124369241E-4</v>
      </c>
      <c r="H604" s="28">
        <f t="shared" si="167"/>
        <v>1.0151498124369238E-4</v>
      </c>
      <c r="I604" s="28">
        <f t="shared" si="167"/>
        <v>1.0151498124369241E-4</v>
      </c>
      <c r="J604" s="28">
        <f t="shared" si="167"/>
        <v>1.015149812436924E-4</v>
      </c>
      <c r="K604" s="28">
        <f t="shared" si="167"/>
        <v>1.015149812436924E-4</v>
      </c>
      <c r="L604" s="28">
        <f t="shared" si="167"/>
        <v>1.0151498124369241E-4</v>
      </c>
      <c r="M604" s="28">
        <f t="shared" si="167"/>
        <v>1.0151498124369241E-4</v>
      </c>
      <c r="N604" s="28">
        <f t="shared" si="167"/>
        <v>1.0151498124369241E-4</v>
      </c>
      <c r="O604" s="28">
        <f t="shared" si="167"/>
        <v>1.0151498124369241E-4</v>
      </c>
      <c r="P604" s="28">
        <f t="shared" si="167"/>
        <v>1.0174228455193042E-4</v>
      </c>
      <c r="Q604" s="28">
        <f t="shared" si="167"/>
        <v>1.0192804552288718E-4</v>
      </c>
      <c r="R604" s="28">
        <f t="shared" si="167"/>
        <v>1.0209569031968046E-4</v>
      </c>
      <c r="S604" s="28">
        <f t="shared" si="167"/>
        <v>1.0226459379999981E-4</v>
      </c>
      <c r="T604" s="28">
        <f t="shared" si="167"/>
        <v>1.0236047751484416E-4</v>
      </c>
      <c r="U604" s="28">
        <f t="shared" si="167"/>
        <v>1.0248753762621697E-4</v>
      </c>
      <c r="V604" s="28">
        <f t="shared" si="167"/>
        <v>1.0262261514261808E-4</v>
      </c>
      <c r="W604" s="28">
        <f t="shared" si="167"/>
        <v>1.0268097742294069E-4</v>
      </c>
      <c r="X604" s="28">
        <f t="shared" si="167"/>
        <v>1.0267847807110471E-4</v>
      </c>
      <c r="Y604" s="28">
        <f t="shared" si="167"/>
        <v>8.5600895988311343E-5</v>
      </c>
      <c r="Z604" s="28">
        <f t="shared" si="167"/>
        <v>6.8544345532911514E-5</v>
      </c>
      <c r="AA604" s="28">
        <f t="shared" si="167"/>
        <v>7.2792773393037767E-5</v>
      </c>
      <c r="AB604" s="28">
        <f t="shared" si="167"/>
        <v>7.6985664194748255E-5</v>
      </c>
      <c r="AC604" s="28">
        <f t="shared" si="167"/>
        <v>6.2132811757349755E-5</v>
      </c>
      <c r="AD604" s="28">
        <f t="shared" si="167"/>
        <v>5.0404224962257373E-5</v>
      </c>
      <c r="AE604" s="28">
        <f t="shared" si="167"/>
        <v>3.865561932469306E-5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8">+D472</f>
        <v>0</v>
      </c>
      <c r="E605" s="37">
        <f t="shared" si="168"/>
        <v>0</v>
      </c>
      <c r="F605" s="37">
        <f t="shared" si="168"/>
        <v>0</v>
      </c>
      <c r="G605" s="37">
        <f t="shared" si="168"/>
        <v>0</v>
      </c>
      <c r="H605" s="37">
        <f t="shared" si="168"/>
        <v>0</v>
      </c>
      <c r="I605" s="37">
        <f t="shared" si="168"/>
        <v>0</v>
      </c>
      <c r="J605" s="37">
        <f t="shared" si="168"/>
        <v>0</v>
      </c>
      <c r="K605" s="37">
        <f t="shared" si="168"/>
        <v>0</v>
      </c>
      <c r="L605" s="37">
        <f t="shared" si="168"/>
        <v>0</v>
      </c>
      <c r="M605" s="37">
        <f t="shared" si="168"/>
        <v>0</v>
      </c>
      <c r="N605" s="37">
        <f t="shared" si="168"/>
        <v>0</v>
      </c>
      <c r="O605" s="37">
        <f t="shared" si="168"/>
        <v>0</v>
      </c>
      <c r="P605" s="37">
        <f t="shared" si="168"/>
        <v>0</v>
      </c>
      <c r="Q605" s="37">
        <f t="shared" si="168"/>
        <v>0</v>
      </c>
      <c r="R605" s="37">
        <f t="shared" si="168"/>
        <v>0</v>
      </c>
      <c r="S605" s="37">
        <f t="shared" si="168"/>
        <v>0</v>
      </c>
      <c r="T605" s="37">
        <f t="shared" si="168"/>
        <v>0</v>
      </c>
      <c r="U605" s="37">
        <f t="shared" si="168"/>
        <v>0</v>
      </c>
      <c r="V605" s="37">
        <f t="shared" si="168"/>
        <v>0</v>
      </c>
      <c r="W605" s="37">
        <f t="shared" si="168"/>
        <v>0</v>
      </c>
      <c r="X605" s="37">
        <f t="shared" si="168"/>
        <v>0</v>
      </c>
      <c r="Y605" s="37">
        <f t="shared" si="168"/>
        <v>0</v>
      </c>
      <c r="Z605" s="37">
        <f t="shared" si="168"/>
        <v>0</v>
      </c>
      <c r="AA605" s="37">
        <f t="shared" si="168"/>
        <v>0</v>
      </c>
      <c r="AB605" s="37">
        <f t="shared" si="168"/>
        <v>0</v>
      </c>
      <c r="AC605" s="37">
        <f t="shared" si="168"/>
        <v>0</v>
      </c>
      <c r="AD605" s="37">
        <f t="shared" si="168"/>
        <v>0</v>
      </c>
      <c r="AE605" s="37">
        <f t="shared" si="168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9">+C478</f>
        <v>0</v>
      </c>
      <c r="D606" s="37">
        <f t="shared" si="169"/>
        <v>0</v>
      </c>
      <c r="E606" s="37">
        <f t="shared" si="169"/>
        <v>0</v>
      </c>
      <c r="F606" s="37">
        <f t="shared" si="169"/>
        <v>0</v>
      </c>
      <c r="G606" s="37">
        <f t="shared" si="169"/>
        <v>0</v>
      </c>
      <c r="H606" s="37">
        <f t="shared" si="169"/>
        <v>0</v>
      </c>
      <c r="I606" s="37">
        <f t="shared" si="169"/>
        <v>0</v>
      </c>
      <c r="J606" s="37">
        <f t="shared" si="169"/>
        <v>0</v>
      </c>
      <c r="K606" s="37">
        <f t="shared" si="169"/>
        <v>0</v>
      </c>
      <c r="L606" s="37">
        <f t="shared" si="169"/>
        <v>0</v>
      </c>
      <c r="M606" s="37">
        <f t="shared" si="169"/>
        <v>0</v>
      </c>
      <c r="N606" s="37">
        <f t="shared" si="169"/>
        <v>0</v>
      </c>
      <c r="O606" s="37">
        <f t="shared" si="169"/>
        <v>0</v>
      </c>
      <c r="P606" s="37">
        <f t="shared" si="169"/>
        <v>0</v>
      </c>
      <c r="Q606" s="37">
        <f t="shared" si="169"/>
        <v>0</v>
      </c>
      <c r="R606" s="37">
        <f t="shared" si="169"/>
        <v>0</v>
      </c>
      <c r="S606" s="37">
        <f t="shared" si="169"/>
        <v>0</v>
      </c>
      <c r="T606" s="37">
        <f t="shared" si="169"/>
        <v>0</v>
      </c>
      <c r="U606" s="37">
        <f t="shared" si="169"/>
        <v>0</v>
      </c>
      <c r="V606" s="37">
        <f t="shared" si="169"/>
        <v>0</v>
      </c>
      <c r="W606" s="37">
        <f t="shared" si="169"/>
        <v>0</v>
      </c>
      <c r="X606" s="37">
        <f t="shared" si="169"/>
        <v>0</v>
      </c>
      <c r="Y606" s="37">
        <f t="shared" si="169"/>
        <v>0</v>
      </c>
      <c r="Z606" s="37">
        <f t="shared" si="169"/>
        <v>0</v>
      </c>
      <c r="AA606" s="37">
        <f t="shared" si="169"/>
        <v>0</v>
      </c>
      <c r="AB606" s="37">
        <f t="shared" si="169"/>
        <v>0</v>
      </c>
      <c r="AC606" s="37">
        <f t="shared" si="169"/>
        <v>0</v>
      </c>
      <c r="AD606" s="37">
        <f t="shared" si="169"/>
        <v>0</v>
      </c>
      <c r="AE606" s="37">
        <f t="shared" si="16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0">+C489</f>
        <v>0</v>
      </c>
      <c r="D607" s="37">
        <f t="shared" si="170"/>
        <v>0</v>
      </c>
      <c r="E607" s="37">
        <f t="shared" si="170"/>
        <v>0</v>
      </c>
      <c r="F607" s="37">
        <f t="shared" si="170"/>
        <v>0</v>
      </c>
      <c r="G607" s="37">
        <f t="shared" si="170"/>
        <v>0</v>
      </c>
      <c r="H607" s="37">
        <f t="shared" si="170"/>
        <v>0</v>
      </c>
      <c r="I607" s="37">
        <f t="shared" si="170"/>
        <v>0</v>
      </c>
      <c r="J607" s="37">
        <f t="shared" si="170"/>
        <v>0</v>
      </c>
      <c r="K607" s="37">
        <f t="shared" si="170"/>
        <v>0</v>
      </c>
      <c r="L607" s="37">
        <f t="shared" si="170"/>
        <v>0</v>
      </c>
      <c r="M607" s="37">
        <f t="shared" si="170"/>
        <v>0</v>
      </c>
      <c r="N607" s="37">
        <f t="shared" si="170"/>
        <v>0</v>
      </c>
      <c r="O607" s="37">
        <f t="shared" si="170"/>
        <v>0</v>
      </c>
      <c r="P607" s="37">
        <f t="shared" si="170"/>
        <v>0</v>
      </c>
      <c r="Q607" s="37">
        <f t="shared" si="170"/>
        <v>0</v>
      </c>
      <c r="R607" s="37">
        <f t="shared" si="170"/>
        <v>0</v>
      </c>
      <c r="S607" s="37">
        <f t="shared" si="170"/>
        <v>0</v>
      </c>
      <c r="T607" s="37">
        <f t="shared" si="170"/>
        <v>0</v>
      </c>
      <c r="U607" s="37">
        <f t="shared" si="170"/>
        <v>0</v>
      </c>
      <c r="V607" s="37">
        <f t="shared" si="170"/>
        <v>0</v>
      </c>
      <c r="W607" s="37">
        <f t="shared" si="170"/>
        <v>0</v>
      </c>
      <c r="X607" s="37">
        <f t="shared" si="170"/>
        <v>0</v>
      </c>
      <c r="Y607" s="37">
        <f t="shared" si="170"/>
        <v>0</v>
      </c>
      <c r="Z607" s="37">
        <f t="shared" si="170"/>
        <v>0</v>
      </c>
      <c r="AA607" s="37">
        <f t="shared" si="170"/>
        <v>0</v>
      </c>
      <c r="AB607" s="37">
        <f t="shared" si="170"/>
        <v>0</v>
      </c>
      <c r="AC607" s="37">
        <f t="shared" si="170"/>
        <v>0</v>
      </c>
      <c r="AD607" s="37">
        <f t="shared" si="170"/>
        <v>0</v>
      </c>
      <c r="AE607" s="37">
        <f t="shared" si="170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1">+D497</f>
        <v>0</v>
      </c>
      <c r="E608" s="37">
        <f t="shared" si="171"/>
        <v>0</v>
      </c>
      <c r="F608" s="37">
        <f t="shared" si="171"/>
        <v>0</v>
      </c>
      <c r="G608" s="37">
        <f t="shared" si="171"/>
        <v>0</v>
      </c>
      <c r="H608" s="37">
        <f t="shared" si="171"/>
        <v>0</v>
      </c>
      <c r="I608" s="37">
        <f t="shared" si="171"/>
        <v>0</v>
      </c>
      <c r="J608" s="37">
        <f t="shared" si="171"/>
        <v>0</v>
      </c>
      <c r="K608" s="37">
        <f t="shared" si="171"/>
        <v>0</v>
      </c>
      <c r="L608" s="37">
        <f t="shared" si="171"/>
        <v>0</v>
      </c>
      <c r="M608" s="37">
        <f t="shared" si="171"/>
        <v>0</v>
      </c>
      <c r="N608" s="37">
        <f t="shared" si="171"/>
        <v>0</v>
      </c>
      <c r="O608" s="37">
        <f t="shared" si="171"/>
        <v>0</v>
      </c>
      <c r="P608" s="37">
        <f t="shared" si="171"/>
        <v>0</v>
      </c>
      <c r="Q608" s="37">
        <f t="shared" si="171"/>
        <v>0</v>
      </c>
      <c r="R608" s="37">
        <f t="shared" si="171"/>
        <v>0</v>
      </c>
      <c r="S608" s="37">
        <f t="shared" si="171"/>
        <v>0</v>
      </c>
      <c r="T608" s="37">
        <f t="shared" si="171"/>
        <v>0</v>
      </c>
      <c r="U608" s="37">
        <f t="shared" si="171"/>
        <v>0</v>
      </c>
      <c r="V608" s="37">
        <f t="shared" si="171"/>
        <v>0</v>
      </c>
      <c r="W608" s="37">
        <f t="shared" si="171"/>
        <v>0</v>
      </c>
      <c r="X608" s="37">
        <f t="shared" si="171"/>
        <v>0</v>
      </c>
      <c r="Y608" s="37">
        <f t="shared" si="171"/>
        <v>0</v>
      </c>
      <c r="Z608" s="37">
        <f t="shared" si="171"/>
        <v>0</v>
      </c>
      <c r="AA608" s="37">
        <f t="shared" si="171"/>
        <v>0</v>
      </c>
      <c r="AB608" s="37">
        <f t="shared" si="171"/>
        <v>0</v>
      </c>
      <c r="AC608" s="37">
        <f t="shared" si="171"/>
        <v>0</v>
      </c>
      <c r="AD608" s="37">
        <f t="shared" si="171"/>
        <v>0</v>
      </c>
      <c r="AE608" s="37">
        <f t="shared" si="171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2">+C502</f>
        <v>0</v>
      </c>
      <c r="D609" s="37">
        <f t="shared" si="172"/>
        <v>0</v>
      </c>
      <c r="E609" s="37">
        <f t="shared" si="172"/>
        <v>0</v>
      </c>
      <c r="F609" s="37">
        <f t="shared" si="172"/>
        <v>0</v>
      </c>
      <c r="G609" s="37">
        <f t="shared" si="172"/>
        <v>0</v>
      </c>
      <c r="H609" s="37">
        <f t="shared" si="172"/>
        <v>0</v>
      </c>
      <c r="I609" s="37">
        <f t="shared" si="172"/>
        <v>0</v>
      </c>
      <c r="J609" s="37">
        <f t="shared" si="172"/>
        <v>0</v>
      </c>
      <c r="K609" s="37">
        <f t="shared" si="172"/>
        <v>0</v>
      </c>
      <c r="L609" s="37">
        <f t="shared" si="172"/>
        <v>0</v>
      </c>
      <c r="M609" s="37">
        <f t="shared" si="172"/>
        <v>0</v>
      </c>
      <c r="N609" s="37">
        <f t="shared" si="172"/>
        <v>0</v>
      </c>
      <c r="O609" s="37">
        <f t="shared" si="172"/>
        <v>0</v>
      </c>
      <c r="P609" s="37">
        <f t="shared" si="172"/>
        <v>0</v>
      </c>
      <c r="Q609" s="37">
        <f t="shared" si="172"/>
        <v>0</v>
      </c>
      <c r="R609" s="37">
        <f t="shared" si="172"/>
        <v>0</v>
      </c>
      <c r="S609" s="37">
        <f t="shared" si="172"/>
        <v>0</v>
      </c>
      <c r="T609" s="37">
        <f t="shared" si="172"/>
        <v>0</v>
      </c>
      <c r="U609" s="37">
        <f t="shared" si="172"/>
        <v>0</v>
      </c>
      <c r="V609" s="37">
        <f t="shared" si="172"/>
        <v>0</v>
      </c>
      <c r="W609" s="37">
        <f t="shared" si="172"/>
        <v>0</v>
      </c>
      <c r="X609" s="37">
        <f t="shared" si="172"/>
        <v>0</v>
      </c>
      <c r="Y609" s="37">
        <f t="shared" si="172"/>
        <v>0</v>
      </c>
      <c r="Z609" s="37">
        <f t="shared" si="172"/>
        <v>0</v>
      </c>
      <c r="AA609" s="37">
        <f t="shared" si="172"/>
        <v>0</v>
      </c>
      <c r="AB609" s="37">
        <f t="shared" si="172"/>
        <v>0</v>
      </c>
      <c r="AC609" s="37">
        <f t="shared" si="172"/>
        <v>0</v>
      </c>
      <c r="AD609" s="37">
        <f t="shared" si="172"/>
        <v>0</v>
      </c>
      <c r="AE609" s="37">
        <f t="shared" si="172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3">+C515</f>
        <v>1.0151498124369241E-4</v>
      </c>
      <c r="D611" s="37">
        <f t="shared" si="173"/>
        <v>1.0151498124369242E-4</v>
      </c>
      <c r="E611" s="37">
        <f t="shared" si="173"/>
        <v>1.0151498124369242E-4</v>
      </c>
      <c r="F611" s="37">
        <f t="shared" si="173"/>
        <v>1.015149812436924E-4</v>
      </c>
      <c r="G611" s="37">
        <f t="shared" si="173"/>
        <v>1.0151498124369241E-4</v>
      </c>
      <c r="H611" s="37">
        <f t="shared" si="173"/>
        <v>1.0151498124369238E-4</v>
      </c>
      <c r="I611" s="37">
        <f t="shared" si="173"/>
        <v>1.0151498124369241E-4</v>
      </c>
      <c r="J611" s="37">
        <f t="shared" si="173"/>
        <v>1.015149812436924E-4</v>
      </c>
      <c r="K611" s="37">
        <f t="shared" si="173"/>
        <v>1.015149812436924E-4</v>
      </c>
      <c r="L611" s="37">
        <f t="shared" si="173"/>
        <v>1.0151498124369241E-4</v>
      </c>
      <c r="M611" s="37">
        <f t="shared" si="173"/>
        <v>1.0151498124369241E-4</v>
      </c>
      <c r="N611" s="37">
        <f t="shared" si="173"/>
        <v>1.0151498124369241E-4</v>
      </c>
      <c r="O611" s="37">
        <f t="shared" si="173"/>
        <v>1.0151498124369241E-4</v>
      </c>
      <c r="P611" s="37">
        <f t="shared" si="173"/>
        <v>1.0174228455193042E-4</v>
      </c>
      <c r="Q611" s="37">
        <f t="shared" si="173"/>
        <v>1.0192804552288718E-4</v>
      </c>
      <c r="R611" s="37">
        <f t="shared" si="173"/>
        <v>1.0209569031968046E-4</v>
      </c>
      <c r="S611" s="37">
        <f t="shared" si="173"/>
        <v>1.0226459379999981E-4</v>
      </c>
      <c r="T611" s="37">
        <f t="shared" si="173"/>
        <v>1.0236047751484416E-4</v>
      </c>
      <c r="U611" s="37">
        <f t="shared" si="173"/>
        <v>1.0248753762621697E-4</v>
      </c>
      <c r="V611" s="37">
        <f t="shared" si="173"/>
        <v>1.0262261514261808E-4</v>
      </c>
      <c r="W611" s="37">
        <f t="shared" si="173"/>
        <v>1.0268097742294069E-4</v>
      </c>
      <c r="X611" s="37">
        <f t="shared" si="173"/>
        <v>1.0267847807110471E-4</v>
      </c>
      <c r="Y611" s="37">
        <f t="shared" si="173"/>
        <v>8.5600895988311343E-5</v>
      </c>
      <c r="Z611" s="37">
        <f t="shared" si="173"/>
        <v>6.8544345532911514E-5</v>
      </c>
      <c r="AA611" s="37">
        <f t="shared" si="173"/>
        <v>7.2792773393037767E-5</v>
      </c>
      <c r="AB611" s="37">
        <f t="shared" si="173"/>
        <v>7.6985664194748255E-5</v>
      </c>
      <c r="AC611" s="37">
        <f t="shared" si="173"/>
        <v>6.2132811757349755E-5</v>
      </c>
      <c r="AD611" s="37">
        <f t="shared" si="173"/>
        <v>5.0404224962257373E-5</v>
      </c>
      <c r="AE611" s="37">
        <f t="shared" si="173"/>
        <v>3.865561932469306E-5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4">+D520</f>
        <v>0</v>
      </c>
      <c r="E612" s="37">
        <f t="shared" si="174"/>
        <v>0</v>
      </c>
      <c r="F612" s="37">
        <f t="shared" si="174"/>
        <v>0</v>
      </c>
      <c r="G612" s="37">
        <f t="shared" si="174"/>
        <v>0</v>
      </c>
      <c r="H612" s="37">
        <f t="shared" si="174"/>
        <v>0</v>
      </c>
      <c r="I612" s="37">
        <f t="shared" si="174"/>
        <v>0</v>
      </c>
      <c r="J612" s="37">
        <f t="shared" si="174"/>
        <v>0</v>
      </c>
      <c r="K612" s="37">
        <f t="shared" si="174"/>
        <v>0</v>
      </c>
      <c r="L612" s="37">
        <f t="shared" si="174"/>
        <v>0</v>
      </c>
      <c r="M612" s="37">
        <f t="shared" si="174"/>
        <v>0</v>
      </c>
      <c r="N612" s="37">
        <f t="shared" si="174"/>
        <v>0</v>
      </c>
      <c r="O612" s="37">
        <f t="shared" si="174"/>
        <v>0</v>
      </c>
      <c r="P612" s="37">
        <f t="shared" si="174"/>
        <v>0</v>
      </c>
      <c r="Q612" s="37">
        <f t="shared" si="174"/>
        <v>0</v>
      </c>
      <c r="R612" s="37">
        <f t="shared" si="174"/>
        <v>0</v>
      </c>
      <c r="S612" s="37">
        <f t="shared" si="174"/>
        <v>0</v>
      </c>
      <c r="T612" s="37">
        <f t="shared" si="174"/>
        <v>0</v>
      </c>
      <c r="U612" s="37">
        <f t="shared" si="174"/>
        <v>0</v>
      </c>
      <c r="V612" s="37">
        <f t="shared" si="174"/>
        <v>0</v>
      </c>
      <c r="W612" s="37">
        <f t="shared" si="174"/>
        <v>0</v>
      </c>
      <c r="X612" s="37">
        <f t="shared" si="174"/>
        <v>0</v>
      </c>
      <c r="Y612" s="37">
        <f t="shared" si="174"/>
        <v>0</v>
      </c>
      <c r="Z612" s="37">
        <f t="shared" si="174"/>
        <v>0</v>
      </c>
      <c r="AA612" s="37">
        <f t="shared" si="174"/>
        <v>0</v>
      </c>
      <c r="AB612" s="37">
        <f t="shared" si="174"/>
        <v>0</v>
      </c>
      <c r="AC612" s="37">
        <f t="shared" si="174"/>
        <v>0</v>
      </c>
      <c r="AD612" s="37">
        <f t="shared" si="174"/>
        <v>0</v>
      </c>
      <c r="AE612" s="37">
        <f t="shared" si="174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5">+C614+C615+C616+C617+C618+C619+C620+C621+C622+C623</f>
        <v>1.5399973053604075</v>
      </c>
      <c r="D613" s="28">
        <f t="shared" si="175"/>
        <v>1.5464034820821981</v>
      </c>
      <c r="E613" s="28">
        <f t="shared" si="175"/>
        <v>1.6129056527887844</v>
      </c>
      <c r="F613" s="28">
        <f t="shared" si="175"/>
        <v>1.6712525696832488</v>
      </c>
      <c r="G613" s="28">
        <f t="shared" si="175"/>
        <v>1.7695030922369015</v>
      </c>
      <c r="H613" s="28">
        <f t="shared" si="175"/>
        <v>1.7941107893299979</v>
      </c>
      <c r="I613" s="28">
        <f t="shared" si="175"/>
        <v>1.7912494363049922</v>
      </c>
      <c r="J613" s="28">
        <f t="shared" si="175"/>
        <v>1.8801762162982294</v>
      </c>
      <c r="K613" s="28">
        <f t="shared" si="175"/>
        <v>1.9200668763584234</v>
      </c>
      <c r="L613" s="28">
        <f t="shared" si="175"/>
        <v>1.8707652013962979</v>
      </c>
      <c r="M613" s="28">
        <f t="shared" si="175"/>
        <v>1.829067779820291</v>
      </c>
      <c r="N613" s="28">
        <f t="shared" si="175"/>
        <v>1.8706326903251471</v>
      </c>
      <c r="O613" s="28">
        <f t="shared" si="175"/>
        <v>1.9139107040315022</v>
      </c>
      <c r="P613" s="28">
        <f t="shared" si="175"/>
        <v>1.8430208049000327</v>
      </c>
      <c r="Q613" s="28">
        <f t="shared" si="175"/>
        <v>1.8730977138056457</v>
      </c>
      <c r="R613" s="28">
        <f t="shared" si="175"/>
        <v>1.9109240638529241</v>
      </c>
      <c r="S613" s="28">
        <f t="shared" si="175"/>
        <v>1.8829259862209804</v>
      </c>
      <c r="T613" s="28">
        <f t="shared" si="175"/>
        <v>1.9332028539380357</v>
      </c>
      <c r="U613" s="28">
        <f t="shared" si="175"/>
        <v>1.9173622027412036</v>
      </c>
      <c r="V613" s="28">
        <f t="shared" si="175"/>
        <v>1.9040472695330768</v>
      </c>
      <c r="W613" s="28">
        <f t="shared" si="175"/>
        <v>1.866029392239152</v>
      </c>
      <c r="X613" s="28">
        <f t="shared" si="175"/>
        <v>1.7621055729264021</v>
      </c>
      <c r="Y613" s="28">
        <f t="shared" si="175"/>
        <v>1.7188427335259793</v>
      </c>
      <c r="Z613" s="28">
        <f t="shared" si="175"/>
        <v>1.8058187167256945</v>
      </c>
      <c r="AA613" s="28">
        <f t="shared" si="175"/>
        <v>1.7477052378376339</v>
      </c>
      <c r="AB613" s="28">
        <f t="shared" si="175"/>
        <v>1.7088738232492973</v>
      </c>
      <c r="AC613" s="28">
        <f t="shared" si="175"/>
        <v>1.804937767533795</v>
      </c>
      <c r="AD613" s="28">
        <f t="shared" si="175"/>
        <v>1.917611262329332</v>
      </c>
      <c r="AE613" s="28">
        <f t="shared" si="175"/>
        <v>2.0718750364728034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3.3929174793039141E-2</v>
      </c>
      <c r="D615" s="37">
        <f t="shared" ref="D615:AE615" si="176">+D530</f>
        <v>3.4334299062189537E-2</v>
      </c>
      <c r="E615" s="37">
        <f t="shared" si="176"/>
        <v>3.5536917318172163E-2</v>
      </c>
      <c r="F615" s="37">
        <f t="shared" si="176"/>
        <v>3.6666256208677084E-2</v>
      </c>
      <c r="G615" s="37">
        <f t="shared" si="176"/>
        <v>3.799603507860716E-2</v>
      </c>
      <c r="H615" s="37">
        <f t="shared" si="176"/>
        <v>3.9136702403195597E-2</v>
      </c>
      <c r="I615" s="37">
        <f t="shared" si="176"/>
        <v>4.0309360632336477E-2</v>
      </c>
      <c r="J615" s="37">
        <f t="shared" si="176"/>
        <v>4.3820746413795207E-2</v>
      </c>
      <c r="K615" s="37">
        <f t="shared" si="176"/>
        <v>4.3704155966730426E-2</v>
      </c>
      <c r="L615" s="37">
        <f t="shared" si="176"/>
        <v>4.3736058114026477E-2</v>
      </c>
      <c r="M615" s="37">
        <f t="shared" si="176"/>
        <v>4.32154234406045E-2</v>
      </c>
      <c r="N615" s="37">
        <f t="shared" si="176"/>
        <v>4.8116946761639585E-2</v>
      </c>
      <c r="O615" s="37">
        <f t="shared" si="176"/>
        <v>4.7865478500452627E-2</v>
      </c>
      <c r="P615" s="37">
        <f t="shared" si="176"/>
        <v>4.6704062533661994E-2</v>
      </c>
      <c r="Q615" s="37">
        <f t="shared" si="176"/>
        <v>4.6722175313996014E-2</v>
      </c>
      <c r="R615" s="37">
        <f t="shared" si="176"/>
        <v>4.719343889519121E-2</v>
      </c>
      <c r="S615" s="37">
        <f t="shared" si="176"/>
        <v>4.7680806708221307E-2</v>
      </c>
      <c r="T615" s="37">
        <f t="shared" si="176"/>
        <v>4.7077718582409139E-2</v>
      </c>
      <c r="U615" s="37">
        <f t="shared" si="176"/>
        <v>4.625805651440279E-2</v>
      </c>
      <c r="V615" s="37">
        <f t="shared" si="176"/>
        <v>4.5426530044448007E-2</v>
      </c>
      <c r="W615" s="37">
        <f t="shared" si="176"/>
        <v>4.5070074890497788E-2</v>
      </c>
      <c r="X615" s="37">
        <f t="shared" si="176"/>
        <v>4.4952034097930547E-2</v>
      </c>
      <c r="Y615" s="37">
        <f t="shared" si="176"/>
        <v>5.00763555837812E-2</v>
      </c>
      <c r="Z615" s="37">
        <f t="shared" si="176"/>
        <v>5.3428626278003107E-2</v>
      </c>
      <c r="AA615" s="37">
        <f t="shared" si="176"/>
        <v>4.9288355061824829E-2</v>
      </c>
      <c r="AB615" s="37">
        <f t="shared" si="176"/>
        <v>4.6479836864011845E-2</v>
      </c>
      <c r="AC615" s="37">
        <f t="shared" si="176"/>
        <v>4.9819005905562791E-2</v>
      </c>
      <c r="AD615" s="37">
        <f t="shared" si="176"/>
        <v>5.2732322675116197E-2</v>
      </c>
      <c r="AE615" s="37">
        <f t="shared" si="176"/>
        <v>5.6101763606570279E-2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1.503804689861147</v>
      </c>
      <c r="D617" s="37">
        <f t="shared" ref="D617:AE617" si="177">+D541</f>
        <v>1.5105054029818379</v>
      </c>
      <c r="E617" s="37">
        <f t="shared" si="177"/>
        <v>1.5756834609719677</v>
      </c>
      <c r="F617" s="37">
        <f t="shared" si="177"/>
        <v>1.6332059650069404</v>
      </c>
      <c r="G617" s="37">
        <f t="shared" si="177"/>
        <v>1.7302022026179817</v>
      </c>
      <c r="H617" s="37">
        <f t="shared" si="177"/>
        <v>1.7537267376768664</v>
      </c>
      <c r="I617" s="37">
        <f t="shared" si="177"/>
        <v>1.7499354134497012</v>
      </c>
      <c r="J617" s="37">
        <f t="shared" si="177"/>
        <v>1.8347790685755747</v>
      </c>
      <c r="K617" s="37">
        <f t="shared" si="177"/>
        <v>1.8750911797246435</v>
      </c>
      <c r="L617" s="37">
        <f t="shared" si="177"/>
        <v>1.8258480342114665</v>
      </c>
      <c r="M617" s="37">
        <f t="shared" si="177"/>
        <v>1.7847751835949597</v>
      </c>
      <c r="N617" s="37">
        <f t="shared" si="177"/>
        <v>1.8212377129968256</v>
      </c>
      <c r="O617" s="37">
        <f t="shared" si="177"/>
        <v>1.8647266946701471</v>
      </c>
      <c r="P617" s="37">
        <f t="shared" si="177"/>
        <v>1.795002493641042</v>
      </c>
      <c r="Q617" s="37">
        <f t="shared" si="177"/>
        <v>1.8250771890360005</v>
      </c>
      <c r="R617" s="37">
        <f t="shared" si="177"/>
        <v>1.8624184883811261</v>
      </c>
      <c r="S617" s="37">
        <f t="shared" si="177"/>
        <v>1.8340845723545429</v>
      </c>
      <c r="T617" s="37">
        <f t="shared" si="177"/>
        <v>1.8853222863704489</v>
      </c>
      <c r="U617" s="37">
        <f t="shared" si="177"/>
        <v>1.8701425484085779</v>
      </c>
      <c r="V617" s="37">
        <f t="shared" si="177"/>
        <v>1.8577024736650607</v>
      </c>
      <c r="W617" s="37">
        <f t="shared" si="177"/>
        <v>1.8198401676808711</v>
      </c>
      <c r="X617" s="37">
        <f t="shared" si="177"/>
        <v>1.7159588640049215</v>
      </c>
      <c r="Y617" s="37">
        <f t="shared" si="177"/>
        <v>1.6680297884830142</v>
      </c>
      <c r="Z617" s="37">
        <f t="shared" si="177"/>
        <v>1.7510183726391122</v>
      </c>
      <c r="AA617" s="37">
        <f t="shared" si="177"/>
        <v>1.6975456147652082</v>
      </c>
      <c r="AB617" s="37">
        <f t="shared" si="177"/>
        <v>1.6614330743356918</v>
      </c>
      <c r="AC617" s="37">
        <f t="shared" si="177"/>
        <v>1.7545819526432478</v>
      </c>
      <c r="AD617" s="37">
        <f t="shared" si="177"/>
        <v>1.8648508990483719</v>
      </c>
      <c r="AE617" s="37">
        <f t="shared" si="177"/>
        <v>2.0157508915387328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2.2634407062212089E-3</v>
      </c>
      <c r="D619" s="36">
        <f t="shared" ref="D619:AE619" si="178">+D545</f>
        <v>1.5637800381708142E-3</v>
      </c>
      <c r="E619" s="36">
        <f t="shared" si="178"/>
        <v>1.6852744986445753E-3</v>
      </c>
      <c r="F619" s="36">
        <f t="shared" si="178"/>
        <v>1.3803484676313089E-3</v>
      </c>
      <c r="G619" s="36">
        <f t="shared" si="178"/>
        <v>1.3048545403124307E-3</v>
      </c>
      <c r="H619" s="36">
        <f t="shared" si="178"/>
        <v>1.2473492499359513E-3</v>
      </c>
      <c r="I619" s="36">
        <f t="shared" si="178"/>
        <v>1.0046622229546321E-3</v>
      </c>
      <c r="J619" s="36">
        <f t="shared" si="178"/>
        <v>1.5764013088594929E-3</v>
      </c>
      <c r="K619" s="36">
        <f t="shared" si="178"/>
        <v>1.2715406670496606E-3</v>
      </c>
      <c r="L619" s="36">
        <f t="shared" si="178"/>
        <v>1.181109070804905E-3</v>
      </c>
      <c r="M619" s="36">
        <f t="shared" si="178"/>
        <v>1.0771727847266614E-3</v>
      </c>
      <c r="N619" s="36">
        <f t="shared" si="178"/>
        <v>1.2780305666820334E-3</v>
      </c>
      <c r="O619" s="36">
        <f t="shared" si="178"/>
        <v>1.3185308609024926E-3</v>
      </c>
      <c r="P619" s="36">
        <f t="shared" si="178"/>
        <v>1.3142487253289203E-3</v>
      </c>
      <c r="Q619" s="36">
        <f t="shared" si="178"/>
        <v>1.2983494556493629E-3</v>
      </c>
      <c r="R619" s="36">
        <f t="shared" si="178"/>
        <v>1.312136576606841E-3</v>
      </c>
      <c r="S619" s="36">
        <f t="shared" si="178"/>
        <v>1.1606071582160986E-3</v>
      </c>
      <c r="T619" s="36">
        <f t="shared" si="178"/>
        <v>8.0284898517759206E-4</v>
      </c>
      <c r="U619" s="36">
        <f t="shared" si="178"/>
        <v>9.6159781822295544E-4</v>
      </c>
      <c r="V619" s="36">
        <f t="shared" si="178"/>
        <v>9.1826582356808778E-4</v>
      </c>
      <c r="W619" s="36">
        <f t="shared" si="178"/>
        <v>1.1191496677832179E-3</v>
      </c>
      <c r="X619" s="36">
        <f t="shared" si="178"/>
        <v>1.1946748235500738E-3</v>
      </c>
      <c r="Y619" s="36">
        <f t="shared" si="178"/>
        <v>7.3658945918398311E-4</v>
      </c>
      <c r="Z619" s="36">
        <f t="shared" si="178"/>
        <v>1.3717178085792096E-3</v>
      </c>
      <c r="AA619" s="36">
        <f t="shared" si="178"/>
        <v>8.7126801060098463E-4</v>
      </c>
      <c r="AB619" s="36">
        <f t="shared" si="178"/>
        <v>9.6091204959364805E-4</v>
      </c>
      <c r="AC619" s="36">
        <f t="shared" si="178"/>
        <v>5.3680898498451816E-4</v>
      </c>
      <c r="AD619" s="36">
        <f t="shared" si="178"/>
        <v>2.8040605843865719E-5</v>
      </c>
      <c r="AE619" s="36">
        <f t="shared" si="178"/>
        <v>2.2381327500000004E-5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9">+C554</f>
        <v>0</v>
      </c>
      <c r="D623" s="37">
        <f t="shared" si="179"/>
        <v>0</v>
      </c>
      <c r="E623" s="37">
        <f t="shared" si="179"/>
        <v>0</v>
      </c>
      <c r="F623" s="37">
        <f t="shared" si="179"/>
        <v>0</v>
      </c>
      <c r="G623" s="37">
        <f t="shared" si="179"/>
        <v>0</v>
      </c>
      <c r="H623" s="37">
        <f t="shared" si="179"/>
        <v>0</v>
      </c>
      <c r="I623" s="37">
        <f t="shared" si="179"/>
        <v>0</v>
      </c>
      <c r="J623" s="37">
        <f t="shared" si="179"/>
        <v>0</v>
      </c>
      <c r="K623" s="37">
        <f t="shared" si="179"/>
        <v>0</v>
      </c>
      <c r="L623" s="37">
        <f t="shared" si="179"/>
        <v>0</v>
      </c>
      <c r="M623" s="37">
        <f t="shared" si="179"/>
        <v>0</v>
      </c>
      <c r="N623" s="37">
        <f t="shared" si="179"/>
        <v>0</v>
      </c>
      <c r="O623" s="37">
        <f t="shared" si="179"/>
        <v>0</v>
      </c>
      <c r="P623" s="37">
        <f t="shared" si="179"/>
        <v>0</v>
      </c>
      <c r="Q623" s="37">
        <f t="shared" si="179"/>
        <v>0</v>
      </c>
      <c r="R623" s="37">
        <f t="shared" si="179"/>
        <v>0</v>
      </c>
      <c r="S623" s="37">
        <f t="shared" si="179"/>
        <v>0</v>
      </c>
      <c r="T623" s="37">
        <f t="shared" si="179"/>
        <v>0</v>
      </c>
      <c r="U623" s="37">
        <f t="shared" si="179"/>
        <v>0</v>
      </c>
      <c r="V623" s="37">
        <f t="shared" si="179"/>
        <v>0</v>
      </c>
      <c r="W623" s="37">
        <f t="shared" si="179"/>
        <v>0</v>
      </c>
      <c r="X623" s="37">
        <f t="shared" si="179"/>
        <v>0</v>
      </c>
      <c r="Y623" s="37">
        <f t="shared" si="179"/>
        <v>0</v>
      </c>
      <c r="Z623" s="37">
        <f t="shared" si="179"/>
        <v>0</v>
      </c>
      <c r="AA623" s="37">
        <f t="shared" si="179"/>
        <v>0</v>
      </c>
      <c r="AB623" s="37">
        <f t="shared" si="179"/>
        <v>0</v>
      </c>
      <c r="AC623" s="37">
        <f t="shared" si="179"/>
        <v>0</v>
      </c>
      <c r="AD623" s="37">
        <f t="shared" si="179"/>
        <v>0</v>
      </c>
      <c r="AE623" s="37">
        <f t="shared" si="17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80">+C625+C626+C627+C628+C629+C630+C631+C632</f>
        <v>1.8901908964133542E-2</v>
      </c>
      <c r="D624" s="28">
        <f t="shared" si="180"/>
        <v>9.7319376759949557E-3</v>
      </c>
      <c r="E624" s="28">
        <f t="shared" si="180"/>
        <v>8.1932609560058517E-3</v>
      </c>
      <c r="F624" s="28">
        <f t="shared" si="180"/>
        <v>8.6980719057147202E-3</v>
      </c>
      <c r="G624" s="28">
        <f t="shared" si="180"/>
        <v>1.4606992595421113E-2</v>
      </c>
      <c r="H624" s="28">
        <f t="shared" si="180"/>
        <v>1.2255316339321764E-2</v>
      </c>
      <c r="I624" s="28">
        <f t="shared" si="180"/>
        <v>0.35458248794827468</v>
      </c>
      <c r="J624" s="28">
        <f t="shared" si="180"/>
        <v>2.0346115775414758E-2</v>
      </c>
      <c r="K624" s="28">
        <f t="shared" si="180"/>
        <v>1.2584424584073284</v>
      </c>
      <c r="L624" s="28">
        <f t="shared" si="180"/>
        <v>4.7986120898939666E-2</v>
      </c>
      <c r="M624" s="28">
        <f t="shared" si="180"/>
        <v>2.9555994545288704E-3</v>
      </c>
      <c r="N624" s="28">
        <f t="shared" si="180"/>
        <v>1.3259428133375016E-3</v>
      </c>
      <c r="O624" s="28">
        <f t="shared" si="180"/>
        <v>9.588696826836228E-2</v>
      </c>
      <c r="P624" s="28">
        <f t="shared" si="180"/>
        <v>1.6531037849626673E-3</v>
      </c>
      <c r="Q624" s="28">
        <f t="shared" si="180"/>
        <v>3.9893620204061193E-3</v>
      </c>
      <c r="R624" s="28">
        <f t="shared" si="180"/>
        <v>2.3569055141958741E-3</v>
      </c>
      <c r="S624" s="28">
        <f t="shared" si="180"/>
        <v>8.4464016191609006E-3</v>
      </c>
      <c r="T624" s="28">
        <f t="shared" si="180"/>
        <v>2.9452750452784587E-3</v>
      </c>
      <c r="U624" s="28">
        <f t="shared" si="180"/>
        <v>0.34018200780721619</v>
      </c>
      <c r="V624" s="28">
        <f t="shared" si="180"/>
        <v>2.5831524283205478E-2</v>
      </c>
      <c r="W624" s="28">
        <f t="shared" si="180"/>
        <v>2.3772375427804986E-4</v>
      </c>
      <c r="X624" s="28">
        <f t="shared" si="180"/>
        <v>9.3757654429696283E-4</v>
      </c>
      <c r="Y624" s="28">
        <f t="shared" si="180"/>
        <v>1.1821322634796514E-2</v>
      </c>
      <c r="Z624" s="28">
        <f t="shared" si="180"/>
        <v>1.3225830760677603E-2</v>
      </c>
      <c r="AA624" s="28">
        <f t="shared" si="180"/>
        <v>6.2362883981299043E-2</v>
      </c>
      <c r="AB624" s="28">
        <f t="shared" si="180"/>
        <v>9.2486083674318376E-2</v>
      </c>
      <c r="AC624" s="28">
        <f t="shared" si="180"/>
        <v>4.2953420878124253E-2</v>
      </c>
      <c r="AD624" s="28">
        <f t="shared" si="180"/>
        <v>1.0765706127060107E-3</v>
      </c>
      <c r="AE624" s="28">
        <f t="shared" si="180"/>
        <v>6.7261321853974961E-3</v>
      </c>
    </row>
    <row r="625" spans="1:31" x14ac:dyDescent="0.2">
      <c r="A625" s="9" t="s">
        <v>549</v>
      </c>
      <c r="B625" s="4" t="s">
        <v>550</v>
      </c>
      <c r="C625" s="37">
        <f t="shared" ref="C625:AE625" si="181">+C556</f>
        <v>1.8676923833105284E-2</v>
      </c>
      <c r="D625" s="37">
        <f t="shared" si="181"/>
        <v>9.6595951581828141E-3</v>
      </c>
      <c r="E625" s="37">
        <f t="shared" si="181"/>
        <v>8.1263632507938485E-3</v>
      </c>
      <c r="F625" s="37">
        <f t="shared" si="181"/>
        <v>8.6413339526550705E-3</v>
      </c>
      <c r="G625" s="37">
        <f t="shared" si="181"/>
        <v>1.4376112886505284E-2</v>
      </c>
      <c r="H625" s="37">
        <f t="shared" si="181"/>
        <v>1.2186363201024793E-2</v>
      </c>
      <c r="I625" s="37">
        <f t="shared" si="181"/>
        <v>0.35304568478291987</v>
      </c>
      <c r="J625" s="37">
        <f t="shared" si="181"/>
        <v>2.0263308873309769E-2</v>
      </c>
      <c r="K625" s="37">
        <f t="shared" si="181"/>
        <v>1.2384198522611276</v>
      </c>
      <c r="L625" s="37">
        <f t="shared" si="181"/>
        <v>4.7442160981296097E-2</v>
      </c>
      <c r="M625" s="37">
        <f t="shared" si="181"/>
        <v>2.9324422628861794E-3</v>
      </c>
      <c r="N625" s="37">
        <f t="shared" si="181"/>
        <v>1.29768134827935E-3</v>
      </c>
      <c r="O625" s="37">
        <f t="shared" si="181"/>
        <v>9.5275250777705642E-2</v>
      </c>
      <c r="P625" s="37">
        <f t="shared" si="181"/>
        <v>1.5995350109626674E-3</v>
      </c>
      <c r="Q625" s="37">
        <f t="shared" si="181"/>
        <v>3.9133183996061189E-3</v>
      </c>
      <c r="R625" s="37">
        <f t="shared" si="181"/>
        <v>2.0702929104904088E-3</v>
      </c>
      <c r="S625" s="37">
        <f t="shared" si="181"/>
        <v>8.2739342051609006E-3</v>
      </c>
      <c r="T625" s="37">
        <f t="shared" si="181"/>
        <v>2.6982301086784588E-3</v>
      </c>
      <c r="U625" s="37">
        <f t="shared" si="181"/>
        <v>0.15728169805524961</v>
      </c>
      <c r="V625" s="37">
        <f t="shared" si="181"/>
        <v>2.4070881299245516E-2</v>
      </c>
      <c r="W625" s="37">
        <f t="shared" si="181"/>
        <v>2.2960544827804987E-4</v>
      </c>
      <c r="X625" s="37">
        <f t="shared" si="181"/>
        <v>8.4963300469696279E-4</v>
      </c>
      <c r="Y625" s="37">
        <f t="shared" si="181"/>
        <v>1.1492924762876966E-2</v>
      </c>
      <c r="Z625" s="37">
        <f t="shared" si="181"/>
        <v>1.3132420912677604E-2</v>
      </c>
      <c r="AA625" s="37">
        <f t="shared" si="181"/>
        <v>6.1525102459099042E-2</v>
      </c>
      <c r="AB625" s="37">
        <f t="shared" si="181"/>
        <v>9.1732201712898379E-2</v>
      </c>
      <c r="AC625" s="37">
        <f t="shared" si="181"/>
        <v>4.2559339908884254E-2</v>
      </c>
      <c r="AD625" s="37">
        <f t="shared" si="181"/>
        <v>1.0559179476660107E-3</v>
      </c>
      <c r="AE625" s="37">
        <f t="shared" si="181"/>
        <v>6.6313335797614963E-3</v>
      </c>
    </row>
    <row r="626" spans="1:31" x14ac:dyDescent="0.2">
      <c r="A626" s="9" t="s">
        <v>668</v>
      </c>
      <c r="B626" s="4" t="s">
        <v>639</v>
      </c>
      <c r="C626" s="37">
        <f t="shared" ref="C626:AE626" si="182">+C559</f>
        <v>7.8613262282591737E-6</v>
      </c>
      <c r="D626" s="37">
        <f t="shared" si="182"/>
        <v>7.6961262121411365E-6</v>
      </c>
      <c r="E626" s="37">
        <f t="shared" si="182"/>
        <v>4.78531412002439E-7</v>
      </c>
      <c r="F626" s="37">
        <f t="shared" si="182"/>
        <v>1.0576458596487026E-6</v>
      </c>
      <c r="G626" s="37">
        <f t="shared" si="182"/>
        <v>6.1416611158274805E-6</v>
      </c>
      <c r="H626" s="37">
        <f t="shared" si="182"/>
        <v>6.1569009697129094E-7</v>
      </c>
      <c r="I626" s="37">
        <f t="shared" si="182"/>
        <v>7.5601867154831173E-5</v>
      </c>
      <c r="J626" s="37">
        <f t="shared" si="182"/>
        <v>1.2197979049896565E-6</v>
      </c>
      <c r="K626" s="37">
        <f t="shared" si="182"/>
        <v>4.9035753861753106E-5</v>
      </c>
      <c r="L626" s="37">
        <f t="shared" si="182"/>
        <v>1.9693548784905468E-5</v>
      </c>
      <c r="M626" s="37">
        <f t="shared" si="182"/>
        <v>1.1637152426912814E-6</v>
      </c>
      <c r="N626" s="37">
        <f t="shared" si="182"/>
        <v>2.2676902581516853E-6</v>
      </c>
      <c r="O626" s="37">
        <f t="shared" si="182"/>
        <v>8.1295476566427082E-6</v>
      </c>
      <c r="P626" s="37">
        <f t="shared" si="182"/>
        <v>8.8200000000000035E-8</v>
      </c>
      <c r="Q626" s="37">
        <f t="shared" si="182"/>
        <v>1.3230000000000001E-6</v>
      </c>
      <c r="R626" s="37">
        <f t="shared" si="182"/>
        <v>5.4243000000000016E-6</v>
      </c>
      <c r="S626" s="37">
        <f t="shared" si="182"/>
        <v>1.3230000000000004E-7</v>
      </c>
      <c r="T626" s="37">
        <f t="shared" si="182"/>
        <v>3.2634000000000008E-6</v>
      </c>
      <c r="U626" s="37">
        <f t="shared" si="182"/>
        <v>5.9971590000000013E-5</v>
      </c>
      <c r="V626" s="37">
        <f t="shared" si="182"/>
        <v>4.1895000000000003E-6</v>
      </c>
      <c r="W626" s="37">
        <f t="shared" si="182"/>
        <v>0</v>
      </c>
      <c r="X626" s="37">
        <f t="shared" si="182"/>
        <v>3.0869999999999995E-7</v>
      </c>
      <c r="Y626" s="37">
        <f t="shared" si="182"/>
        <v>0</v>
      </c>
      <c r="Z626" s="37">
        <f t="shared" si="182"/>
        <v>0</v>
      </c>
      <c r="AA626" s="37">
        <f t="shared" si="182"/>
        <v>3.01203E-5</v>
      </c>
      <c r="AB626" s="37">
        <f t="shared" si="182"/>
        <v>8.0262000000000012E-6</v>
      </c>
      <c r="AC626" s="37">
        <f t="shared" si="182"/>
        <v>4.4761500000000012E-6</v>
      </c>
      <c r="AD626" s="37">
        <f t="shared" si="182"/>
        <v>1.3230000000000001E-6</v>
      </c>
      <c r="AE626" s="37">
        <f t="shared" si="182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183">+C562</f>
        <v>2.1712380480000003E-4</v>
      </c>
      <c r="D627" s="37">
        <f t="shared" si="183"/>
        <v>6.4646391600000003E-5</v>
      </c>
      <c r="E627" s="37">
        <f t="shared" si="183"/>
        <v>6.6419173799999988E-5</v>
      </c>
      <c r="F627" s="37">
        <f t="shared" si="183"/>
        <v>5.5680307199999999E-5</v>
      </c>
      <c r="G627" s="37">
        <f t="shared" si="183"/>
        <v>2.2473804780000003E-4</v>
      </c>
      <c r="H627" s="37">
        <f t="shared" si="183"/>
        <v>6.8337448200000002E-5</v>
      </c>
      <c r="I627" s="37">
        <f t="shared" si="183"/>
        <v>1.4612012981999999E-3</v>
      </c>
      <c r="J627" s="37">
        <f t="shared" si="183"/>
        <v>8.1587104200000018E-5</v>
      </c>
      <c r="K627" s="37">
        <f t="shared" si="183"/>
        <v>1.9973570392338949E-2</v>
      </c>
      <c r="L627" s="37">
        <f t="shared" si="183"/>
        <v>5.2426636885866444E-4</v>
      </c>
      <c r="M627" s="37">
        <f t="shared" si="183"/>
        <v>2.1993476399999996E-5</v>
      </c>
      <c r="N627" s="37">
        <f t="shared" si="183"/>
        <v>2.59937748E-5</v>
      </c>
      <c r="O627" s="37">
        <f t="shared" si="183"/>
        <v>6.0358794299999997E-4</v>
      </c>
      <c r="P627" s="37">
        <f t="shared" si="183"/>
        <v>5.3480573999999993E-5</v>
      </c>
      <c r="Q627" s="37">
        <f t="shared" si="183"/>
        <v>7.4720620800000032E-5</v>
      </c>
      <c r="R627" s="37">
        <f t="shared" si="183"/>
        <v>2.8118830370546516E-4</v>
      </c>
      <c r="S627" s="37">
        <f t="shared" si="183"/>
        <v>1.72335114E-4</v>
      </c>
      <c r="T627" s="37">
        <f t="shared" si="183"/>
        <v>2.4378153659999999E-4</v>
      </c>
      <c r="U627" s="37">
        <f t="shared" si="183"/>
        <v>0.18284033816196654</v>
      </c>
      <c r="V627" s="37">
        <f t="shared" si="183"/>
        <v>1.7564534839599594E-3</v>
      </c>
      <c r="W627" s="37">
        <f t="shared" si="183"/>
        <v>8.1183059999999996E-6</v>
      </c>
      <c r="X627" s="37">
        <f t="shared" si="183"/>
        <v>8.763483960000002E-5</v>
      </c>
      <c r="Y627" s="37">
        <f t="shared" si="183"/>
        <v>3.2839787191954857E-4</v>
      </c>
      <c r="Z627" s="37">
        <f t="shared" si="183"/>
        <v>9.3409847999999999E-5</v>
      </c>
      <c r="AA627" s="37">
        <f t="shared" si="183"/>
        <v>8.0766122219999993E-4</v>
      </c>
      <c r="AB627" s="37">
        <f t="shared" si="183"/>
        <v>7.4585576141999999E-4</v>
      </c>
      <c r="AC627" s="37">
        <f t="shared" si="183"/>
        <v>3.8960481923999994E-4</v>
      </c>
      <c r="AD627" s="37">
        <f t="shared" si="183"/>
        <v>1.9329665040000006E-5</v>
      </c>
      <c r="AE627" s="37">
        <f t="shared" si="183"/>
        <v>9.4798605636000005E-5</v>
      </c>
    </row>
    <row r="628" spans="1:31" x14ac:dyDescent="0.2">
      <c r="A628" s="9" t="s">
        <v>688</v>
      </c>
      <c r="B628" s="4" t="s">
        <v>651</v>
      </c>
      <c r="C628" s="37">
        <f t="shared" ref="C628:AE628" si="184">+C565</f>
        <v>0</v>
      </c>
      <c r="D628" s="37">
        <f t="shared" si="184"/>
        <v>0</v>
      </c>
      <c r="E628" s="37">
        <f t="shared" si="184"/>
        <v>0</v>
      </c>
      <c r="F628" s="37">
        <f t="shared" si="184"/>
        <v>0</v>
      </c>
      <c r="G628" s="37">
        <f t="shared" si="184"/>
        <v>0</v>
      </c>
      <c r="H628" s="37">
        <f t="shared" si="184"/>
        <v>0</v>
      </c>
      <c r="I628" s="37">
        <f t="shared" si="184"/>
        <v>0</v>
      </c>
      <c r="J628" s="37">
        <f t="shared" si="184"/>
        <v>0</v>
      </c>
      <c r="K628" s="37">
        <f t="shared" si="184"/>
        <v>0</v>
      </c>
      <c r="L628" s="37">
        <f t="shared" si="184"/>
        <v>0</v>
      </c>
      <c r="M628" s="37">
        <f t="shared" si="184"/>
        <v>0</v>
      </c>
      <c r="N628" s="37">
        <f t="shared" si="184"/>
        <v>0</v>
      </c>
      <c r="O628" s="37">
        <f t="shared" si="184"/>
        <v>0</v>
      </c>
      <c r="P628" s="37">
        <f t="shared" si="184"/>
        <v>0</v>
      </c>
      <c r="Q628" s="37">
        <f t="shared" si="184"/>
        <v>0</v>
      </c>
      <c r="R628" s="37">
        <f t="shared" si="184"/>
        <v>0</v>
      </c>
      <c r="S628" s="37">
        <f t="shared" si="184"/>
        <v>0</v>
      </c>
      <c r="T628" s="37">
        <f t="shared" si="184"/>
        <v>0</v>
      </c>
      <c r="U628" s="37">
        <f t="shared" si="184"/>
        <v>0</v>
      </c>
      <c r="V628" s="37">
        <f t="shared" si="184"/>
        <v>0</v>
      </c>
      <c r="W628" s="37">
        <f t="shared" si="184"/>
        <v>0</v>
      </c>
      <c r="X628" s="37">
        <f t="shared" si="184"/>
        <v>0</v>
      </c>
      <c r="Y628" s="37">
        <f t="shared" si="184"/>
        <v>0</v>
      </c>
      <c r="Z628" s="37">
        <f t="shared" si="184"/>
        <v>0</v>
      </c>
      <c r="AA628" s="37">
        <f t="shared" si="184"/>
        <v>0</v>
      </c>
      <c r="AB628" s="37">
        <f t="shared" si="184"/>
        <v>0</v>
      </c>
      <c r="AC628" s="37">
        <f t="shared" si="184"/>
        <v>0</v>
      </c>
      <c r="AD628" s="37">
        <f t="shared" si="184"/>
        <v>0</v>
      </c>
      <c r="AE628" s="37">
        <f t="shared" si="18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5">+C568</f>
        <v>0</v>
      </c>
      <c r="D629" s="37">
        <f t="shared" si="185"/>
        <v>0</v>
      </c>
      <c r="E629" s="37">
        <f t="shared" si="185"/>
        <v>0</v>
      </c>
      <c r="F629" s="37">
        <f t="shared" si="185"/>
        <v>0</v>
      </c>
      <c r="G629" s="37">
        <f t="shared" si="185"/>
        <v>0</v>
      </c>
      <c r="H629" s="37">
        <f t="shared" si="185"/>
        <v>0</v>
      </c>
      <c r="I629" s="37">
        <f t="shared" si="185"/>
        <v>0</v>
      </c>
      <c r="J629" s="37">
        <f t="shared" si="185"/>
        <v>0</v>
      </c>
      <c r="K629" s="37">
        <f t="shared" si="185"/>
        <v>0</v>
      </c>
      <c r="L629" s="37">
        <f t="shared" si="185"/>
        <v>0</v>
      </c>
      <c r="M629" s="37">
        <f t="shared" si="185"/>
        <v>0</v>
      </c>
      <c r="N629" s="37">
        <f t="shared" si="185"/>
        <v>0</v>
      </c>
      <c r="O629" s="37">
        <f t="shared" si="185"/>
        <v>0</v>
      </c>
      <c r="P629" s="37">
        <f t="shared" si="185"/>
        <v>0</v>
      </c>
      <c r="Q629" s="37">
        <f t="shared" si="185"/>
        <v>0</v>
      </c>
      <c r="R629" s="37">
        <f t="shared" si="185"/>
        <v>0</v>
      </c>
      <c r="S629" s="37">
        <f t="shared" si="185"/>
        <v>0</v>
      </c>
      <c r="T629" s="37">
        <f t="shared" si="185"/>
        <v>0</v>
      </c>
      <c r="U629" s="37">
        <f t="shared" si="185"/>
        <v>0</v>
      </c>
      <c r="V629" s="37">
        <f t="shared" si="185"/>
        <v>0</v>
      </c>
      <c r="W629" s="37">
        <f t="shared" si="185"/>
        <v>0</v>
      </c>
      <c r="X629" s="37">
        <f t="shared" si="185"/>
        <v>0</v>
      </c>
      <c r="Y629" s="37">
        <f t="shared" si="185"/>
        <v>0</v>
      </c>
      <c r="Z629" s="37">
        <f t="shared" si="185"/>
        <v>0</v>
      </c>
      <c r="AA629" s="37">
        <f t="shared" si="185"/>
        <v>0</v>
      </c>
      <c r="AB629" s="37">
        <f t="shared" si="185"/>
        <v>0</v>
      </c>
      <c r="AC629" s="37">
        <f t="shared" si="185"/>
        <v>0</v>
      </c>
      <c r="AD629" s="37">
        <f t="shared" si="185"/>
        <v>0</v>
      </c>
      <c r="AE629" s="37">
        <f t="shared" si="18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6">+C571</f>
        <v>0</v>
      </c>
      <c r="D630" s="37">
        <f t="shared" si="186"/>
        <v>0</v>
      </c>
      <c r="E630" s="37">
        <f t="shared" si="186"/>
        <v>0</v>
      </c>
      <c r="F630" s="37">
        <f t="shared" si="186"/>
        <v>0</v>
      </c>
      <c r="G630" s="37">
        <f t="shared" si="186"/>
        <v>0</v>
      </c>
      <c r="H630" s="37">
        <f t="shared" si="186"/>
        <v>0</v>
      </c>
      <c r="I630" s="37">
        <f t="shared" si="186"/>
        <v>0</v>
      </c>
      <c r="J630" s="37">
        <f t="shared" si="186"/>
        <v>0</v>
      </c>
      <c r="K630" s="37">
        <f t="shared" si="186"/>
        <v>0</v>
      </c>
      <c r="L630" s="37">
        <f t="shared" si="186"/>
        <v>0</v>
      </c>
      <c r="M630" s="37">
        <f t="shared" si="186"/>
        <v>0</v>
      </c>
      <c r="N630" s="37">
        <f t="shared" si="186"/>
        <v>0</v>
      </c>
      <c r="O630" s="37">
        <f t="shared" si="186"/>
        <v>0</v>
      </c>
      <c r="P630" s="37">
        <f t="shared" si="186"/>
        <v>0</v>
      </c>
      <c r="Q630" s="37">
        <f t="shared" si="186"/>
        <v>0</v>
      </c>
      <c r="R630" s="37">
        <f t="shared" si="186"/>
        <v>0</v>
      </c>
      <c r="S630" s="37">
        <f t="shared" si="186"/>
        <v>0</v>
      </c>
      <c r="T630" s="37">
        <f t="shared" si="186"/>
        <v>0</v>
      </c>
      <c r="U630" s="37">
        <f t="shared" si="186"/>
        <v>0</v>
      </c>
      <c r="V630" s="37">
        <f t="shared" si="186"/>
        <v>0</v>
      </c>
      <c r="W630" s="37">
        <f t="shared" si="186"/>
        <v>0</v>
      </c>
      <c r="X630" s="37">
        <f t="shared" si="186"/>
        <v>0</v>
      </c>
      <c r="Y630" s="37">
        <f t="shared" si="186"/>
        <v>0</v>
      </c>
      <c r="Z630" s="37">
        <f t="shared" si="186"/>
        <v>0</v>
      </c>
      <c r="AA630" s="37">
        <f t="shared" si="186"/>
        <v>0</v>
      </c>
      <c r="AB630" s="37">
        <f t="shared" si="186"/>
        <v>0</v>
      </c>
      <c r="AC630" s="37">
        <f t="shared" si="186"/>
        <v>0</v>
      </c>
      <c r="AD630" s="37">
        <f t="shared" si="186"/>
        <v>0</v>
      </c>
      <c r="AE630" s="37">
        <f t="shared" si="18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7">+C634+C635+C636+C637+C638</f>
        <v>4.3340728653374502E-2</v>
      </c>
      <c r="D633" s="28">
        <f t="shared" si="187"/>
        <v>4.0612668847659066E-2</v>
      </c>
      <c r="E633" s="28">
        <f t="shared" si="187"/>
        <v>4.0064004127671068E-2</v>
      </c>
      <c r="F633" s="28">
        <f t="shared" si="187"/>
        <v>3.9693396790633252E-2</v>
      </c>
      <c r="G633" s="28">
        <f t="shared" si="187"/>
        <v>3.8721776226051642E-2</v>
      </c>
      <c r="H633" s="28">
        <f t="shared" si="187"/>
        <v>4.3441879233824768E-2</v>
      </c>
      <c r="I633" s="28">
        <f t="shared" si="187"/>
        <v>4.7277648450273227E-2</v>
      </c>
      <c r="J633" s="28">
        <f t="shared" si="187"/>
        <v>4.3854737621618289E-2</v>
      </c>
      <c r="K633" s="28">
        <f t="shared" si="187"/>
        <v>4.0656401716179812E-2</v>
      </c>
      <c r="L633" s="28">
        <f t="shared" si="187"/>
        <v>4.0159266638745639E-2</v>
      </c>
      <c r="M633" s="28">
        <f t="shared" si="187"/>
        <v>4.2696168201172807E-2</v>
      </c>
      <c r="N633" s="28">
        <f t="shared" si="187"/>
        <v>2.7723587282775134E-2</v>
      </c>
      <c r="O633" s="28">
        <f t="shared" si="187"/>
        <v>2.3458668847578443E-2</v>
      </c>
      <c r="P633" s="28">
        <f t="shared" si="187"/>
        <v>2.7829734055835838E-2</v>
      </c>
      <c r="Q633" s="28">
        <f t="shared" si="187"/>
        <v>5.150549104096673E-2</v>
      </c>
      <c r="R633" s="28">
        <f t="shared" si="187"/>
        <v>4.31408626335021E-2</v>
      </c>
      <c r="S633" s="28">
        <f t="shared" si="187"/>
        <v>4.4728778098462492E-2</v>
      </c>
      <c r="T633" s="28">
        <f t="shared" si="187"/>
        <v>3.9082689155501019E-2</v>
      </c>
      <c r="U633" s="28">
        <f t="shared" si="187"/>
        <v>4.2660201291969679E-2</v>
      </c>
      <c r="V633" s="28">
        <f t="shared" si="187"/>
        <v>4.3490077851384187E-2</v>
      </c>
      <c r="W633" s="28">
        <f t="shared" si="187"/>
        <v>4.3112562083785257E-2</v>
      </c>
      <c r="X633" s="28">
        <f t="shared" si="187"/>
        <v>4.1802880519509866E-2</v>
      </c>
      <c r="Y633" s="28">
        <f t="shared" si="187"/>
        <v>4.1239696461466524E-2</v>
      </c>
      <c r="Z633" s="28">
        <f t="shared" si="187"/>
        <v>3.8035329489965922E-2</v>
      </c>
      <c r="AA633" s="28">
        <f t="shared" si="187"/>
        <v>4.0725604694847019E-2</v>
      </c>
      <c r="AB633" s="28">
        <f t="shared" si="187"/>
        <v>4.1308524592339704E-2</v>
      </c>
      <c r="AC633" s="28">
        <f t="shared" si="187"/>
        <v>4.8067635136964472E-2</v>
      </c>
      <c r="AD633" s="28">
        <f t="shared" si="187"/>
        <v>4.7118224146780172E-2</v>
      </c>
      <c r="AE633" s="28">
        <f t="shared" si="187"/>
        <v>4.7300968530466767E-2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8">+C578</f>
        <v>0</v>
      </c>
      <c r="D635" s="37">
        <f t="shared" si="188"/>
        <v>0</v>
      </c>
      <c r="E635" s="37">
        <f t="shared" si="188"/>
        <v>0</v>
      </c>
      <c r="F635" s="37">
        <f t="shared" si="188"/>
        <v>0</v>
      </c>
      <c r="G635" s="37">
        <f t="shared" si="188"/>
        <v>0</v>
      </c>
      <c r="H635" s="37">
        <f t="shared" si="188"/>
        <v>0</v>
      </c>
      <c r="I635" s="37">
        <f t="shared" si="188"/>
        <v>0</v>
      </c>
      <c r="J635" s="37">
        <f t="shared" si="188"/>
        <v>0</v>
      </c>
      <c r="K635" s="37">
        <f t="shared" si="188"/>
        <v>0</v>
      </c>
      <c r="L635" s="37">
        <f t="shared" si="188"/>
        <v>0</v>
      </c>
      <c r="M635" s="37">
        <f t="shared" si="188"/>
        <v>0</v>
      </c>
      <c r="N635" s="37">
        <f t="shared" si="188"/>
        <v>0</v>
      </c>
      <c r="O635" s="37">
        <f t="shared" si="188"/>
        <v>0</v>
      </c>
      <c r="P635" s="37">
        <f t="shared" si="188"/>
        <v>0</v>
      </c>
      <c r="Q635" s="37">
        <f t="shared" si="188"/>
        <v>0</v>
      </c>
      <c r="R635" s="37">
        <f t="shared" si="188"/>
        <v>0</v>
      </c>
      <c r="S635" s="37">
        <f t="shared" ref="D635:AE636" si="189">+S578</f>
        <v>0</v>
      </c>
      <c r="T635" s="37">
        <f t="shared" si="189"/>
        <v>0</v>
      </c>
      <c r="U635" s="37">
        <f t="shared" si="189"/>
        <v>0</v>
      </c>
      <c r="V635" s="37">
        <f t="shared" si="189"/>
        <v>0</v>
      </c>
      <c r="W635" s="37">
        <f t="shared" si="189"/>
        <v>0</v>
      </c>
      <c r="X635" s="37">
        <f t="shared" si="189"/>
        <v>0</v>
      </c>
      <c r="Y635" s="37">
        <f t="shared" si="189"/>
        <v>0</v>
      </c>
      <c r="Z635" s="37">
        <f t="shared" si="189"/>
        <v>0</v>
      </c>
      <c r="AA635" s="37">
        <f t="shared" si="189"/>
        <v>0</v>
      </c>
      <c r="AB635" s="37">
        <f t="shared" si="189"/>
        <v>0</v>
      </c>
      <c r="AC635" s="37">
        <f t="shared" si="189"/>
        <v>0</v>
      </c>
      <c r="AD635" s="37">
        <f t="shared" si="189"/>
        <v>0</v>
      </c>
      <c r="AE635" s="37">
        <f t="shared" si="189"/>
        <v>0</v>
      </c>
    </row>
    <row r="636" spans="1:31" x14ac:dyDescent="0.2">
      <c r="A636" s="9" t="s">
        <v>730</v>
      </c>
      <c r="B636" s="4" t="s">
        <v>731</v>
      </c>
      <c r="C636" s="37">
        <f t="shared" si="188"/>
        <v>2.1397633824700793E-3</v>
      </c>
      <c r="D636" s="37">
        <f t="shared" si="189"/>
        <v>2.1817671999058478E-3</v>
      </c>
      <c r="E636" s="37">
        <f t="shared" si="189"/>
        <v>2.3274635115112033E-3</v>
      </c>
      <c r="F636" s="37">
        <f t="shared" si="189"/>
        <v>2.3527350347657175E-3</v>
      </c>
      <c r="G636" s="37">
        <f t="shared" si="189"/>
        <v>2.3638965321434243E-3</v>
      </c>
      <c r="H636" s="37">
        <f t="shared" si="189"/>
        <v>2.4126903279579385E-3</v>
      </c>
      <c r="I636" s="37">
        <f t="shared" si="189"/>
        <v>2.4635861798613773E-3</v>
      </c>
      <c r="J636" s="37">
        <f t="shared" si="189"/>
        <v>2.5215320285690234E-3</v>
      </c>
      <c r="K636" s="37">
        <f t="shared" si="189"/>
        <v>2.5475273609452342E-3</v>
      </c>
      <c r="L636" s="37">
        <f t="shared" si="189"/>
        <v>2.5216632804391397E-3</v>
      </c>
      <c r="M636" s="37">
        <f t="shared" si="189"/>
        <v>2.5567086793905134E-3</v>
      </c>
      <c r="N636" s="37">
        <f t="shared" si="189"/>
        <v>2.5686135059162273E-3</v>
      </c>
      <c r="O636" s="37">
        <f t="shared" si="189"/>
        <v>3.1859535789768674E-3</v>
      </c>
      <c r="P636" s="37">
        <f t="shared" si="189"/>
        <v>3.5554688700356828E-3</v>
      </c>
      <c r="Q636" s="37">
        <f t="shared" si="189"/>
        <v>3.6106513640265831E-3</v>
      </c>
      <c r="R636" s="37">
        <f t="shared" si="189"/>
        <v>3.4470434944274776E-3</v>
      </c>
      <c r="S636" s="37">
        <f t="shared" si="189"/>
        <v>3.5140693310458057E-3</v>
      </c>
      <c r="T636" s="37">
        <f t="shared" si="189"/>
        <v>3.5968382991325826E-3</v>
      </c>
      <c r="U636" s="37">
        <f t="shared" si="189"/>
        <v>3.8658359932268213E-3</v>
      </c>
      <c r="V636" s="37">
        <f t="shared" si="189"/>
        <v>3.9794884577533142E-3</v>
      </c>
      <c r="W636" s="37">
        <f t="shared" si="189"/>
        <v>4.0372776748312227E-3</v>
      </c>
      <c r="X636" s="37">
        <f t="shared" si="189"/>
        <v>4.3743089606261328E-3</v>
      </c>
      <c r="Y636" s="37">
        <f t="shared" si="189"/>
        <v>4.6726292725747494E-3</v>
      </c>
      <c r="Z636" s="37">
        <f t="shared" si="189"/>
        <v>4.8007081445493862E-3</v>
      </c>
      <c r="AA636" s="37">
        <f t="shared" si="189"/>
        <v>4.692577246308934E-3</v>
      </c>
      <c r="AB636" s="37">
        <f t="shared" si="189"/>
        <v>4.8232323625122331E-3</v>
      </c>
      <c r="AC636" s="37">
        <f t="shared" si="189"/>
        <v>4.6922050304423263E-3</v>
      </c>
      <c r="AD636" s="37">
        <f t="shared" si="189"/>
        <v>4.8672875199559928E-3</v>
      </c>
      <c r="AE636" s="37">
        <f t="shared" si="189"/>
        <v>5.3158578960484154E-3</v>
      </c>
    </row>
    <row r="637" spans="1:31" x14ac:dyDescent="0.2">
      <c r="A637" s="9" t="s">
        <v>736</v>
      </c>
      <c r="B637" s="4" t="s">
        <v>737</v>
      </c>
      <c r="C637" s="37">
        <f>+C580</f>
        <v>4.1200965270904423E-2</v>
      </c>
      <c r="D637" s="37">
        <f t="shared" ref="D637:AE637" si="190">+D580</f>
        <v>3.8430901647753216E-2</v>
      </c>
      <c r="E637" s="37">
        <f t="shared" si="190"/>
        <v>3.7736540616159865E-2</v>
      </c>
      <c r="F637" s="37">
        <f t="shared" si="190"/>
        <v>3.7340661755867532E-2</v>
      </c>
      <c r="G637" s="37">
        <f t="shared" si="190"/>
        <v>3.6357879693908218E-2</v>
      </c>
      <c r="H637" s="37">
        <f t="shared" si="190"/>
        <v>4.1029188905866827E-2</v>
      </c>
      <c r="I637" s="37">
        <f t="shared" si="190"/>
        <v>4.4814062270411847E-2</v>
      </c>
      <c r="J637" s="37">
        <f t="shared" si="190"/>
        <v>4.1333205593049267E-2</v>
      </c>
      <c r="K637" s="37">
        <f t="shared" si="190"/>
        <v>3.8108874355234579E-2</v>
      </c>
      <c r="L637" s="37">
        <f t="shared" si="190"/>
        <v>3.7637603358306501E-2</v>
      </c>
      <c r="M637" s="37">
        <f t="shared" si="190"/>
        <v>4.0139459521782293E-2</v>
      </c>
      <c r="N637" s="37">
        <f t="shared" si="190"/>
        <v>2.5154973776858908E-2</v>
      </c>
      <c r="O637" s="37">
        <f t="shared" si="190"/>
        <v>2.0272715268601575E-2</v>
      </c>
      <c r="P637" s="37">
        <f t="shared" si="190"/>
        <v>2.4274265185800156E-2</v>
      </c>
      <c r="Q637" s="37">
        <f t="shared" si="190"/>
        <v>4.7894839676940144E-2</v>
      </c>
      <c r="R637" s="37">
        <f t="shared" si="190"/>
        <v>3.9693819139074625E-2</v>
      </c>
      <c r="S637" s="37">
        <f t="shared" si="190"/>
        <v>4.1214708767416688E-2</v>
      </c>
      <c r="T637" s="37">
        <f t="shared" si="190"/>
        <v>3.5485850856368434E-2</v>
      </c>
      <c r="U637" s="37">
        <f t="shared" si="190"/>
        <v>3.8794365298742861E-2</v>
      </c>
      <c r="V637" s="37">
        <f t="shared" si="190"/>
        <v>3.9510589393630877E-2</v>
      </c>
      <c r="W637" s="37">
        <f t="shared" si="190"/>
        <v>3.9075284408954032E-2</v>
      </c>
      <c r="X637" s="37">
        <f t="shared" si="190"/>
        <v>3.7428571558883732E-2</v>
      </c>
      <c r="Y637" s="37">
        <f t="shared" si="190"/>
        <v>3.6567067188891772E-2</v>
      </c>
      <c r="Z637" s="37">
        <f t="shared" si="190"/>
        <v>3.3234621345416535E-2</v>
      </c>
      <c r="AA637" s="37">
        <f t="shared" si="190"/>
        <v>3.6033027448538084E-2</v>
      </c>
      <c r="AB637" s="37">
        <f t="shared" si="190"/>
        <v>3.6485292229827472E-2</v>
      </c>
      <c r="AC637" s="37">
        <f t="shared" si="190"/>
        <v>4.3375430106522145E-2</v>
      </c>
      <c r="AD637" s="37">
        <f t="shared" si="190"/>
        <v>4.2250936626824179E-2</v>
      </c>
      <c r="AE637" s="37">
        <f t="shared" si="190"/>
        <v>4.198511063441835E-2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91">+C642+C643</f>
        <v>0</v>
      </c>
      <c r="D641" s="21">
        <f t="shared" si="191"/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2">+C585</f>
        <v>0</v>
      </c>
      <c r="D642" s="37">
        <f t="shared" si="192"/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ref="D642:AE644" si="193">+S585</f>
        <v>0</v>
      </c>
      <c r="T642" s="37">
        <f t="shared" si="193"/>
        <v>0</v>
      </c>
      <c r="U642" s="37">
        <f t="shared" si="193"/>
        <v>0</v>
      </c>
      <c r="V642" s="37">
        <f t="shared" si="193"/>
        <v>0</v>
      </c>
      <c r="W642" s="37">
        <f t="shared" si="193"/>
        <v>0</v>
      </c>
      <c r="X642" s="37">
        <f t="shared" si="193"/>
        <v>0</v>
      </c>
      <c r="Y642" s="37">
        <f t="shared" si="193"/>
        <v>0</v>
      </c>
      <c r="Z642" s="37">
        <f t="shared" si="193"/>
        <v>0</v>
      </c>
      <c r="AA642" s="37">
        <f t="shared" si="193"/>
        <v>0</v>
      </c>
      <c r="AB642" s="37">
        <f t="shared" si="193"/>
        <v>0</v>
      </c>
      <c r="AC642" s="37">
        <f t="shared" si="193"/>
        <v>0</v>
      </c>
      <c r="AD642" s="37">
        <f t="shared" si="193"/>
        <v>0</v>
      </c>
      <c r="AE642" s="37">
        <f t="shared" si="193"/>
        <v>0</v>
      </c>
    </row>
    <row r="643" spans="1:31" x14ac:dyDescent="0.2">
      <c r="A643" s="9" t="s">
        <v>224</v>
      </c>
      <c r="B643" s="4" t="s">
        <v>225</v>
      </c>
      <c r="C643" s="37">
        <f t="shared" si="192"/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3"/>
        <v>0</v>
      </c>
      <c r="T643" s="37">
        <f t="shared" si="193"/>
        <v>0</v>
      </c>
      <c r="U643" s="37">
        <f t="shared" si="193"/>
        <v>0</v>
      </c>
      <c r="V643" s="37">
        <f t="shared" si="193"/>
        <v>0</v>
      </c>
      <c r="W643" s="37">
        <f t="shared" si="193"/>
        <v>0</v>
      </c>
      <c r="X643" s="37">
        <f t="shared" si="193"/>
        <v>0</v>
      </c>
      <c r="Y643" s="37">
        <f t="shared" si="193"/>
        <v>0</v>
      </c>
      <c r="Z643" s="37">
        <f t="shared" si="193"/>
        <v>0</v>
      </c>
      <c r="AA643" s="37">
        <f t="shared" si="193"/>
        <v>0</v>
      </c>
      <c r="AB643" s="37">
        <f t="shared" si="193"/>
        <v>0</v>
      </c>
      <c r="AC643" s="37">
        <f t="shared" si="193"/>
        <v>0</v>
      </c>
      <c r="AD643" s="37">
        <f t="shared" si="193"/>
        <v>0</v>
      </c>
      <c r="AE643" s="37">
        <f t="shared" si="193"/>
        <v>0</v>
      </c>
    </row>
    <row r="644" spans="1:31" x14ac:dyDescent="0.2">
      <c r="A644" s="9" t="s">
        <v>226</v>
      </c>
      <c r="B644" s="4" t="s">
        <v>141</v>
      </c>
      <c r="C644" s="37">
        <f t="shared" si="192"/>
        <v>0</v>
      </c>
      <c r="D644" s="37">
        <f t="shared" si="193"/>
        <v>0</v>
      </c>
      <c r="E644" s="37">
        <f t="shared" si="193"/>
        <v>0</v>
      </c>
      <c r="F644" s="37">
        <f t="shared" si="193"/>
        <v>0</v>
      </c>
      <c r="G644" s="37">
        <f t="shared" si="193"/>
        <v>0</v>
      </c>
      <c r="H644" s="37">
        <f t="shared" si="193"/>
        <v>0</v>
      </c>
      <c r="I644" s="37">
        <f t="shared" si="193"/>
        <v>0</v>
      </c>
      <c r="J644" s="37">
        <f t="shared" si="193"/>
        <v>0</v>
      </c>
      <c r="K644" s="37">
        <f t="shared" si="193"/>
        <v>0</v>
      </c>
      <c r="L644" s="37">
        <f t="shared" si="193"/>
        <v>0</v>
      </c>
      <c r="M644" s="37">
        <f t="shared" si="193"/>
        <v>0</v>
      </c>
      <c r="N644" s="37">
        <f t="shared" si="193"/>
        <v>0</v>
      </c>
      <c r="O644" s="37">
        <f t="shared" si="193"/>
        <v>0</v>
      </c>
      <c r="P644" s="37">
        <f t="shared" si="193"/>
        <v>0</v>
      </c>
      <c r="Q644" s="37">
        <f t="shared" si="193"/>
        <v>0</v>
      </c>
      <c r="R644" s="37">
        <f t="shared" si="193"/>
        <v>0</v>
      </c>
      <c r="S644" s="37">
        <f t="shared" si="193"/>
        <v>0</v>
      </c>
      <c r="T644" s="37">
        <f t="shared" si="193"/>
        <v>0</v>
      </c>
      <c r="U644" s="37">
        <f t="shared" si="193"/>
        <v>0</v>
      </c>
      <c r="V644" s="37">
        <f t="shared" si="193"/>
        <v>0</v>
      </c>
      <c r="W644" s="37">
        <f t="shared" si="193"/>
        <v>0</v>
      </c>
      <c r="X644" s="37">
        <f t="shared" si="193"/>
        <v>0</v>
      </c>
      <c r="Y644" s="37">
        <f t="shared" si="193"/>
        <v>0</v>
      </c>
      <c r="Z644" s="37">
        <f t="shared" si="193"/>
        <v>0</v>
      </c>
      <c r="AA644" s="37">
        <f t="shared" si="193"/>
        <v>0</v>
      </c>
      <c r="AB644" s="37">
        <f t="shared" si="193"/>
        <v>0</v>
      </c>
      <c r="AC644" s="37">
        <f t="shared" si="193"/>
        <v>0</v>
      </c>
      <c r="AD644" s="37">
        <f t="shared" si="193"/>
        <v>0</v>
      </c>
      <c r="AE644" s="37">
        <f t="shared" si="193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4">+C656-C4</f>
        <v>0</v>
      </c>
      <c r="D654" s="70">
        <f t="shared" si="194"/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5">+C657+C658+C659+C660+C661</f>
        <v>1.6644785011302421</v>
      </c>
      <c r="D656" s="28">
        <f t="shared" si="195"/>
        <v>1.6609874194689933</v>
      </c>
      <c r="E656" s="28">
        <f t="shared" si="195"/>
        <v>1.7289973756343757</v>
      </c>
      <c r="F656" s="28">
        <f t="shared" si="195"/>
        <v>1.7920180939936596</v>
      </c>
      <c r="G656" s="28">
        <f t="shared" si="195"/>
        <v>1.8994059050243375</v>
      </c>
      <c r="H656" s="28">
        <f t="shared" si="195"/>
        <v>1.9297860968647373</v>
      </c>
      <c r="I656" s="28">
        <f t="shared" si="195"/>
        <v>2.2777710183902036</v>
      </c>
      <c r="J656" s="28">
        <f t="shared" si="195"/>
        <v>2.033105075217863</v>
      </c>
      <c r="K656" s="28">
        <f t="shared" si="195"/>
        <v>3.3094791674483366</v>
      </c>
      <c r="L656" s="28">
        <f t="shared" si="195"/>
        <v>2.0525665731232023</v>
      </c>
      <c r="M656" s="28">
        <f t="shared" si="195"/>
        <v>1.9720838427315739</v>
      </c>
      <c r="N656" s="28">
        <f t="shared" si="195"/>
        <v>1.9955690840478253</v>
      </c>
      <c r="O656" s="28">
        <f t="shared" si="195"/>
        <v>2.1329866223077483</v>
      </c>
      <c r="P656" s="28">
        <f t="shared" si="195"/>
        <v>1.9702338511878765</v>
      </c>
      <c r="Q656" s="28">
        <f t="shared" si="195"/>
        <v>2.0393844839523925</v>
      </c>
      <c r="R656" s="28">
        <f t="shared" si="195"/>
        <v>2.0870220452129482</v>
      </c>
      <c r="S656" s="28">
        <f t="shared" si="195"/>
        <v>2.0520059929348116</v>
      </c>
      <c r="T656" s="28">
        <f t="shared" si="195"/>
        <v>2.104435763627615</v>
      </c>
      <c r="U656" s="28">
        <f t="shared" si="195"/>
        <v>2.4348366160453194</v>
      </c>
      <c r="V656" s="28">
        <f t="shared" si="195"/>
        <v>2.1126165773093502</v>
      </c>
      <c r="W656" s="28">
        <f t="shared" si="195"/>
        <v>2.0473986539123628</v>
      </c>
      <c r="X656" s="28">
        <f t="shared" si="195"/>
        <v>1.9463231986289775</v>
      </c>
      <c r="Y656" s="28">
        <f t="shared" si="195"/>
        <v>1.9158118701541755</v>
      </c>
      <c r="Z656" s="28">
        <f t="shared" si="195"/>
        <v>2.0076682171709788</v>
      </c>
      <c r="AA656" s="28">
        <f t="shared" si="195"/>
        <v>2.0048628031556266</v>
      </c>
      <c r="AB656" s="28">
        <f t="shared" si="195"/>
        <v>2.0031749320635606</v>
      </c>
      <c r="AC656" s="28">
        <f t="shared" si="195"/>
        <v>2.0638285611865821</v>
      </c>
      <c r="AD656" s="28">
        <f t="shared" si="195"/>
        <v>2.1415551170678353</v>
      </c>
      <c r="AE656" s="28">
        <f t="shared" si="195"/>
        <v>2.3104347391456175</v>
      </c>
    </row>
    <row r="657" spans="1:31" x14ac:dyDescent="0.2">
      <c r="A657" s="6" t="s">
        <v>19</v>
      </c>
      <c r="B657" s="7" t="s">
        <v>20</v>
      </c>
      <c r="C657" s="28">
        <f t="shared" ref="C657:AE657" si="196">+C600</f>
        <v>6.2137043171082873E-2</v>
      </c>
      <c r="D657" s="28">
        <f t="shared" si="196"/>
        <v>6.4137815881897445E-2</v>
      </c>
      <c r="E657" s="28">
        <f t="shared" si="196"/>
        <v>6.7732942780670824E-2</v>
      </c>
      <c r="F657" s="28">
        <f t="shared" si="196"/>
        <v>7.2272540632819154E-2</v>
      </c>
      <c r="G657" s="28">
        <f t="shared" si="196"/>
        <v>7.6472528984719582E-2</v>
      </c>
      <c r="H657" s="28">
        <f t="shared" si="196"/>
        <v>7.9876596980349213E-2</v>
      </c>
      <c r="I657" s="28">
        <f t="shared" si="196"/>
        <v>8.4559930705419534E-2</v>
      </c>
      <c r="J657" s="28">
        <f t="shared" si="196"/>
        <v>8.8626490541356587E-2</v>
      </c>
      <c r="K657" s="28">
        <f t="shared" si="196"/>
        <v>9.0211915985161761E-2</v>
      </c>
      <c r="L657" s="28">
        <f t="shared" si="196"/>
        <v>9.3554469207975069E-2</v>
      </c>
      <c r="M657" s="28">
        <f t="shared" si="196"/>
        <v>9.7262780274337504E-2</v>
      </c>
      <c r="N657" s="28">
        <f t="shared" si="196"/>
        <v>9.5785348645321761E-2</v>
      </c>
      <c r="O657" s="28">
        <f t="shared" si="196"/>
        <v>9.9628766179062037E-2</v>
      </c>
      <c r="P657" s="28">
        <f t="shared" si="196"/>
        <v>9.7628466162493266E-2</v>
      </c>
      <c r="Q657" s="28">
        <f t="shared" si="196"/>
        <v>0.11068998903985096</v>
      </c>
      <c r="R657" s="28">
        <f t="shared" si="196"/>
        <v>0.13049811752200646</v>
      </c>
      <c r="S657" s="28">
        <f t="shared" si="196"/>
        <v>0.11580256240240762</v>
      </c>
      <c r="T657" s="28">
        <f t="shared" si="196"/>
        <v>0.12910258501128463</v>
      </c>
      <c r="U657" s="28">
        <f t="shared" si="196"/>
        <v>0.13452971666730373</v>
      </c>
      <c r="V657" s="28">
        <f t="shared" si="196"/>
        <v>0.13914508302654113</v>
      </c>
      <c r="W657" s="28">
        <f t="shared" si="196"/>
        <v>0.13791629485772455</v>
      </c>
      <c r="X657" s="28">
        <f t="shared" si="196"/>
        <v>0.14137449016069747</v>
      </c>
      <c r="Y657" s="28">
        <f t="shared" si="196"/>
        <v>0.14382251663594484</v>
      </c>
      <c r="Z657" s="28">
        <f t="shared" si="196"/>
        <v>0.15051979584910777</v>
      </c>
      <c r="AA657" s="28">
        <f t="shared" si="196"/>
        <v>0.15399628386845368</v>
      </c>
      <c r="AB657" s="28">
        <f t="shared" si="196"/>
        <v>0.16042951488341037</v>
      </c>
      <c r="AC657" s="28">
        <f t="shared" si="196"/>
        <v>0.1678076048259409</v>
      </c>
      <c r="AD657" s="28">
        <f t="shared" si="196"/>
        <v>0.17569865575405511</v>
      </c>
      <c r="AE657" s="28">
        <f t="shared" si="196"/>
        <v>0.18449394633762534</v>
      </c>
    </row>
    <row r="658" spans="1:31" x14ac:dyDescent="0.2">
      <c r="A658" s="12" t="s">
        <v>248</v>
      </c>
      <c r="B658" s="7" t="s">
        <v>249</v>
      </c>
      <c r="C658" s="28">
        <f t="shared" ref="C658:AE658" si="197">+C604</f>
        <v>1.0151498124369241E-4</v>
      </c>
      <c r="D658" s="28">
        <f t="shared" si="197"/>
        <v>1.0151498124369242E-4</v>
      </c>
      <c r="E658" s="28">
        <f t="shared" si="197"/>
        <v>1.0151498124369242E-4</v>
      </c>
      <c r="F658" s="28">
        <f t="shared" si="197"/>
        <v>1.015149812436924E-4</v>
      </c>
      <c r="G658" s="28">
        <f t="shared" si="197"/>
        <v>1.0151498124369241E-4</v>
      </c>
      <c r="H658" s="28">
        <f t="shared" si="197"/>
        <v>1.0151498124369238E-4</v>
      </c>
      <c r="I658" s="28">
        <f t="shared" si="197"/>
        <v>1.0151498124369241E-4</v>
      </c>
      <c r="J658" s="28">
        <f t="shared" si="197"/>
        <v>1.015149812436924E-4</v>
      </c>
      <c r="K658" s="28">
        <f t="shared" si="197"/>
        <v>1.015149812436924E-4</v>
      </c>
      <c r="L658" s="28">
        <f t="shared" si="197"/>
        <v>1.0151498124369241E-4</v>
      </c>
      <c r="M658" s="28">
        <f t="shared" si="197"/>
        <v>1.0151498124369241E-4</v>
      </c>
      <c r="N658" s="28">
        <f t="shared" si="197"/>
        <v>1.0151498124369241E-4</v>
      </c>
      <c r="O658" s="28">
        <f t="shared" si="197"/>
        <v>1.0151498124369241E-4</v>
      </c>
      <c r="P658" s="28">
        <f t="shared" si="197"/>
        <v>1.0174228455193042E-4</v>
      </c>
      <c r="Q658" s="28">
        <f t="shared" si="197"/>
        <v>1.0192804552288718E-4</v>
      </c>
      <c r="R658" s="28">
        <f t="shared" si="197"/>
        <v>1.0209569031968046E-4</v>
      </c>
      <c r="S658" s="28">
        <f t="shared" si="197"/>
        <v>1.0226459379999981E-4</v>
      </c>
      <c r="T658" s="28">
        <f t="shared" si="197"/>
        <v>1.0236047751484416E-4</v>
      </c>
      <c r="U658" s="28">
        <f t="shared" si="197"/>
        <v>1.0248753762621697E-4</v>
      </c>
      <c r="V658" s="28">
        <f t="shared" si="197"/>
        <v>1.0262261514261808E-4</v>
      </c>
      <c r="W658" s="28">
        <f t="shared" si="197"/>
        <v>1.0268097742294069E-4</v>
      </c>
      <c r="X658" s="28">
        <f t="shared" si="197"/>
        <v>1.0267847807110471E-4</v>
      </c>
      <c r="Y658" s="28">
        <f t="shared" si="197"/>
        <v>8.5600895988311343E-5</v>
      </c>
      <c r="Z658" s="28">
        <f t="shared" si="197"/>
        <v>6.8544345532911514E-5</v>
      </c>
      <c r="AA658" s="28">
        <f t="shared" si="197"/>
        <v>7.2792773393037767E-5</v>
      </c>
      <c r="AB658" s="28">
        <f t="shared" si="197"/>
        <v>7.6985664194748255E-5</v>
      </c>
      <c r="AC658" s="28">
        <f t="shared" si="197"/>
        <v>6.2132811757349755E-5</v>
      </c>
      <c r="AD658" s="28">
        <f t="shared" si="197"/>
        <v>5.0404224962257373E-5</v>
      </c>
      <c r="AE658" s="28">
        <f t="shared" si="197"/>
        <v>3.865561932469306E-5</v>
      </c>
    </row>
    <row r="659" spans="1:31" x14ac:dyDescent="0.2">
      <c r="A659" s="12" t="s">
        <v>390</v>
      </c>
      <c r="B659" s="7" t="s">
        <v>391</v>
      </c>
      <c r="C659" s="28">
        <f t="shared" ref="C659:AE659" si="198">+C613</f>
        <v>1.5399973053604075</v>
      </c>
      <c r="D659" s="28">
        <f t="shared" si="198"/>
        <v>1.5464034820821981</v>
      </c>
      <c r="E659" s="28">
        <f t="shared" si="198"/>
        <v>1.6129056527887844</v>
      </c>
      <c r="F659" s="28">
        <f t="shared" si="198"/>
        <v>1.6712525696832488</v>
      </c>
      <c r="G659" s="28">
        <f t="shared" si="198"/>
        <v>1.7695030922369015</v>
      </c>
      <c r="H659" s="28">
        <f t="shared" si="198"/>
        <v>1.7941107893299979</v>
      </c>
      <c r="I659" s="28">
        <f t="shared" si="198"/>
        <v>1.7912494363049922</v>
      </c>
      <c r="J659" s="28">
        <f t="shared" si="198"/>
        <v>1.8801762162982294</v>
      </c>
      <c r="K659" s="28">
        <f t="shared" si="198"/>
        <v>1.9200668763584234</v>
      </c>
      <c r="L659" s="28">
        <f t="shared" si="198"/>
        <v>1.8707652013962979</v>
      </c>
      <c r="M659" s="28">
        <f t="shared" si="198"/>
        <v>1.829067779820291</v>
      </c>
      <c r="N659" s="28">
        <f t="shared" si="198"/>
        <v>1.8706326903251471</v>
      </c>
      <c r="O659" s="28">
        <f t="shared" si="198"/>
        <v>1.9139107040315022</v>
      </c>
      <c r="P659" s="28">
        <f t="shared" si="198"/>
        <v>1.8430208049000327</v>
      </c>
      <c r="Q659" s="28">
        <f t="shared" si="198"/>
        <v>1.8730977138056457</v>
      </c>
      <c r="R659" s="28">
        <f t="shared" si="198"/>
        <v>1.9109240638529241</v>
      </c>
      <c r="S659" s="28">
        <f t="shared" si="198"/>
        <v>1.8829259862209804</v>
      </c>
      <c r="T659" s="28">
        <f t="shared" si="198"/>
        <v>1.9332028539380357</v>
      </c>
      <c r="U659" s="28">
        <f t="shared" si="198"/>
        <v>1.9173622027412036</v>
      </c>
      <c r="V659" s="28">
        <f t="shared" si="198"/>
        <v>1.9040472695330768</v>
      </c>
      <c r="W659" s="28">
        <f t="shared" si="198"/>
        <v>1.866029392239152</v>
      </c>
      <c r="X659" s="28">
        <f t="shared" si="198"/>
        <v>1.7621055729264021</v>
      </c>
      <c r="Y659" s="28">
        <f t="shared" si="198"/>
        <v>1.7188427335259793</v>
      </c>
      <c r="Z659" s="28">
        <f t="shared" si="198"/>
        <v>1.8058187167256945</v>
      </c>
      <c r="AA659" s="28">
        <f t="shared" si="198"/>
        <v>1.7477052378376339</v>
      </c>
      <c r="AB659" s="28">
        <f t="shared" si="198"/>
        <v>1.7088738232492973</v>
      </c>
      <c r="AC659" s="28">
        <f t="shared" si="198"/>
        <v>1.804937767533795</v>
      </c>
      <c r="AD659" s="28">
        <f t="shared" si="198"/>
        <v>1.917611262329332</v>
      </c>
      <c r="AE659" s="28">
        <f t="shared" si="198"/>
        <v>2.0718750364728034</v>
      </c>
    </row>
    <row r="660" spans="1:31" x14ac:dyDescent="0.2">
      <c r="A660" s="12" t="s">
        <v>548</v>
      </c>
      <c r="B660" s="7" t="s">
        <v>804</v>
      </c>
      <c r="C660" s="28">
        <f t="shared" ref="C660:AE660" si="199">+C624</f>
        <v>1.8901908964133542E-2</v>
      </c>
      <c r="D660" s="28">
        <f t="shared" si="199"/>
        <v>9.7319376759949557E-3</v>
      </c>
      <c r="E660" s="28">
        <f t="shared" si="199"/>
        <v>8.1932609560058517E-3</v>
      </c>
      <c r="F660" s="28">
        <f t="shared" si="199"/>
        <v>8.6980719057147202E-3</v>
      </c>
      <c r="G660" s="28">
        <f t="shared" si="199"/>
        <v>1.4606992595421113E-2</v>
      </c>
      <c r="H660" s="28">
        <f t="shared" si="199"/>
        <v>1.2255316339321764E-2</v>
      </c>
      <c r="I660" s="28">
        <f t="shared" si="199"/>
        <v>0.35458248794827468</v>
      </c>
      <c r="J660" s="28">
        <f t="shared" si="199"/>
        <v>2.0346115775414758E-2</v>
      </c>
      <c r="K660" s="28">
        <f t="shared" si="199"/>
        <v>1.2584424584073284</v>
      </c>
      <c r="L660" s="28">
        <f t="shared" si="199"/>
        <v>4.7986120898939666E-2</v>
      </c>
      <c r="M660" s="28">
        <f t="shared" si="199"/>
        <v>2.9555994545288704E-3</v>
      </c>
      <c r="N660" s="28">
        <f t="shared" si="199"/>
        <v>1.3259428133375016E-3</v>
      </c>
      <c r="O660" s="28">
        <f t="shared" si="199"/>
        <v>9.588696826836228E-2</v>
      </c>
      <c r="P660" s="28">
        <f t="shared" si="199"/>
        <v>1.6531037849626673E-3</v>
      </c>
      <c r="Q660" s="28">
        <f t="shared" si="199"/>
        <v>3.9893620204061193E-3</v>
      </c>
      <c r="R660" s="28">
        <f t="shared" si="199"/>
        <v>2.3569055141958741E-3</v>
      </c>
      <c r="S660" s="28">
        <f t="shared" si="199"/>
        <v>8.4464016191609006E-3</v>
      </c>
      <c r="T660" s="28">
        <f t="shared" si="199"/>
        <v>2.9452750452784587E-3</v>
      </c>
      <c r="U660" s="28">
        <f t="shared" si="199"/>
        <v>0.34018200780721619</v>
      </c>
      <c r="V660" s="28">
        <f t="shared" si="199"/>
        <v>2.5831524283205478E-2</v>
      </c>
      <c r="W660" s="28">
        <f t="shared" si="199"/>
        <v>2.3772375427804986E-4</v>
      </c>
      <c r="X660" s="28">
        <f t="shared" si="199"/>
        <v>9.3757654429696283E-4</v>
      </c>
      <c r="Y660" s="28">
        <f t="shared" si="199"/>
        <v>1.1821322634796514E-2</v>
      </c>
      <c r="Z660" s="28">
        <f t="shared" si="199"/>
        <v>1.3225830760677603E-2</v>
      </c>
      <c r="AA660" s="28">
        <f t="shared" si="199"/>
        <v>6.2362883981299043E-2</v>
      </c>
      <c r="AB660" s="28">
        <f t="shared" si="199"/>
        <v>9.2486083674318376E-2</v>
      </c>
      <c r="AC660" s="28">
        <f t="shared" si="199"/>
        <v>4.2953420878124253E-2</v>
      </c>
      <c r="AD660" s="28">
        <f t="shared" si="199"/>
        <v>1.0765706127060107E-3</v>
      </c>
      <c r="AE660" s="28">
        <f t="shared" si="199"/>
        <v>6.7261321853974961E-3</v>
      </c>
    </row>
    <row r="661" spans="1:31" x14ac:dyDescent="0.2">
      <c r="A661" s="12" t="s">
        <v>721</v>
      </c>
      <c r="B661" s="7" t="s">
        <v>722</v>
      </c>
      <c r="C661" s="28">
        <f t="shared" ref="C661:AE661" si="200">+C633</f>
        <v>4.3340728653374502E-2</v>
      </c>
      <c r="D661" s="28">
        <f t="shared" si="200"/>
        <v>4.0612668847659066E-2</v>
      </c>
      <c r="E661" s="28">
        <f t="shared" si="200"/>
        <v>4.0064004127671068E-2</v>
      </c>
      <c r="F661" s="28">
        <f t="shared" si="200"/>
        <v>3.9693396790633252E-2</v>
      </c>
      <c r="G661" s="28">
        <f t="shared" si="200"/>
        <v>3.8721776226051642E-2</v>
      </c>
      <c r="H661" s="28">
        <f t="shared" si="200"/>
        <v>4.3441879233824768E-2</v>
      </c>
      <c r="I661" s="28">
        <f t="shared" si="200"/>
        <v>4.7277648450273227E-2</v>
      </c>
      <c r="J661" s="28">
        <f t="shared" si="200"/>
        <v>4.3854737621618289E-2</v>
      </c>
      <c r="K661" s="28">
        <f t="shared" si="200"/>
        <v>4.0656401716179812E-2</v>
      </c>
      <c r="L661" s="28">
        <f t="shared" si="200"/>
        <v>4.0159266638745639E-2</v>
      </c>
      <c r="M661" s="28">
        <f t="shared" si="200"/>
        <v>4.2696168201172807E-2</v>
      </c>
      <c r="N661" s="28">
        <f t="shared" si="200"/>
        <v>2.7723587282775134E-2</v>
      </c>
      <c r="O661" s="28">
        <f t="shared" si="200"/>
        <v>2.3458668847578443E-2</v>
      </c>
      <c r="P661" s="28">
        <f t="shared" si="200"/>
        <v>2.7829734055835838E-2</v>
      </c>
      <c r="Q661" s="28">
        <f t="shared" si="200"/>
        <v>5.150549104096673E-2</v>
      </c>
      <c r="R661" s="28">
        <f t="shared" si="200"/>
        <v>4.31408626335021E-2</v>
      </c>
      <c r="S661" s="28">
        <f t="shared" si="200"/>
        <v>4.4728778098462492E-2</v>
      </c>
      <c r="T661" s="28">
        <f t="shared" si="200"/>
        <v>3.9082689155501019E-2</v>
      </c>
      <c r="U661" s="28">
        <f t="shared" si="200"/>
        <v>4.2660201291969679E-2</v>
      </c>
      <c r="V661" s="28">
        <f t="shared" si="200"/>
        <v>4.3490077851384187E-2</v>
      </c>
      <c r="W661" s="28">
        <f t="shared" si="200"/>
        <v>4.3112562083785257E-2</v>
      </c>
      <c r="X661" s="28">
        <f t="shared" si="200"/>
        <v>4.1802880519509866E-2</v>
      </c>
      <c r="Y661" s="28">
        <f t="shared" si="200"/>
        <v>4.1239696461466524E-2</v>
      </c>
      <c r="Z661" s="28">
        <f t="shared" si="200"/>
        <v>3.8035329489965922E-2</v>
      </c>
      <c r="AA661" s="28">
        <f t="shared" si="200"/>
        <v>4.0725604694847019E-2</v>
      </c>
      <c r="AB661" s="28">
        <f t="shared" si="200"/>
        <v>4.1308524592339704E-2</v>
      </c>
      <c r="AC661" s="28">
        <f t="shared" si="200"/>
        <v>4.8067635136964472E-2</v>
      </c>
      <c r="AD661" s="28">
        <f t="shared" si="200"/>
        <v>4.7118224146780172E-2</v>
      </c>
      <c r="AE661" s="28">
        <f t="shared" si="200"/>
        <v>4.7300968530466767E-2</v>
      </c>
    </row>
  </sheetData>
  <conditionalFormatting sqref="C2:AC2">
    <cfRule type="cellIs" dxfId="520" priority="348" operator="equal">
      <formula>0</formula>
    </cfRule>
  </conditionalFormatting>
  <conditionalFormatting sqref="AD2:AE2">
    <cfRule type="cellIs" dxfId="519" priority="160" operator="equal">
      <formula>0</formula>
    </cfRule>
  </conditionalFormatting>
  <conditionalFormatting sqref="A425:B426 A430:B431 A434:B437 A427:A429">
    <cfRule type="cellIs" dxfId="518" priority="112" operator="lessThan">
      <formula>0</formula>
    </cfRule>
  </conditionalFormatting>
  <conditionalFormatting sqref="A432:B433">
    <cfRule type="cellIs" dxfId="517" priority="111" operator="lessThan">
      <formula>0</formula>
    </cfRule>
  </conditionalFormatting>
  <conditionalFormatting sqref="B555 A576:B581">
    <cfRule type="cellIs" dxfId="516" priority="110" operator="lessThan">
      <formula>0</formula>
    </cfRule>
  </conditionalFormatting>
  <conditionalFormatting sqref="A633:B638 B624">
    <cfRule type="cellIs" dxfId="515" priority="109" operator="lessThan">
      <formula>0</formula>
    </cfRule>
  </conditionalFormatting>
  <conditionalFormatting sqref="A661:B661">
    <cfRule type="cellIs" dxfId="514" priority="108" operator="lessThan">
      <formula>0</formula>
    </cfRule>
  </conditionalFormatting>
  <conditionalFormatting sqref="B659:B660">
    <cfRule type="cellIs" dxfId="513" priority="107" operator="lessThan">
      <formula>0</formula>
    </cfRule>
  </conditionalFormatting>
  <conditionalFormatting sqref="B613">
    <cfRule type="cellIs" dxfId="512" priority="106" operator="lessThan">
      <formula>0</formula>
    </cfRule>
  </conditionalFormatting>
  <conditionalFormatting sqref="C434 C425:C429 C431 C437">
    <cfRule type="cellIs" dxfId="511" priority="105" operator="lessThan">
      <formula>0</formula>
    </cfRule>
  </conditionalFormatting>
  <conditionalFormatting sqref="C211">
    <cfRule type="cellIs" dxfId="510" priority="101" operator="lessThan">
      <formula>0</formula>
    </cfRule>
  </conditionalFormatting>
  <conditionalFormatting sqref="C237 C191:C210 C212:C217 C230 C240 C277 C286 C292:C295 C219 C244 C252:C258 C260 C269:C270">
    <cfRule type="cellIs" dxfId="509" priority="104" operator="lessThan">
      <formula>0</formula>
    </cfRule>
  </conditionalFormatting>
  <conditionalFormatting sqref="C287">
    <cfRule type="cellIs" dxfId="508" priority="103" operator="lessThan">
      <formula>0</formula>
    </cfRule>
  </conditionalFormatting>
  <conditionalFormatting sqref="C291">
    <cfRule type="cellIs" dxfId="507" priority="102" operator="lessThan">
      <formula>0</formula>
    </cfRule>
  </conditionalFormatting>
  <conditionalFormatting sqref="C226">
    <cfRule type="cellIs" dxfId="506" priority="100" operator="lessThan">
      <formula>0</formula>
    </cfRule>
  </conditionalFormatting>
  <conditionalFormatting sqref="C272">
    <cfRule type="cellIs" dxfId="505" priority="99" operator="lessThan">
      <formula>0</formula>
    </cfRule>
  </conditionalFormatting>
  <conditionalFormatting sqref="C279">
    <cfRule type="cellIs" dxfId="504" priority="98" operator="lessThan">
      <formula>0</formula>
    </cfRule>
  </conditionalFormatting>
  <conditionalFormatting sqref="C297:C354 C356:C359 C393 C385:C391 C395:C417 C419:C424 C364:C383">
    <cfRule type="cellIs" dxfId="503" priority="97" operator="lessThan">
      <formula>0</formula>
    </cfRule>
  </conditionalFormatting>
  <conditionalFormatting sqref="C355">
    <cfRule type="cellIs" dxfId="502" priority="96" operator="lessThan">
      <formula>0</formula>
    </cfRule>
  </conditionalFormatting>
  <conditionalFormatting sqref="C580">
    <cfRule type="cellIs" dxfId="501" priority="75" operator="lessThan">
      <formula>0</formula>
    </cfRule>
  </conditionalFormatting>
  <conditionalFormatting sqref="C613">
    <cfRule type="cellIs" dxfId="500" priority="85" operator="lessThan">
      <formula>0</formula>
    </cfRule>
  </conditionalFormatting>
  <conditionalFormatting sqref="C555:C556 C581 C574:C577 C565:C571 C561:C562 C558:C559">
    <cfRule type="cellIs" dxfId="499" priority="84" operator="lessThan">
      <formula>0</formula>
    </cfRule>
  </conditionalFormatting>
  <conditionalFormatting sqref="C638 C631:C634 C624">
    <cfRule type="cellIs" dxfId="498" priority="83" operator="lessThan">
      <formula>0</formula>
    </cfRule>
  </conditionalFormatting>
  <conditionalFormatting sqref="C659">
    <cfRule type="cellIs" dxfId="497" priority="82" operator="lessThan">
      <formula>0</formula>
    </cfRule>
  </conditionalFormatting>
  <conditionalFormatting sqref="C660">
    <cfRule type="cellIs" dxfId="496" priority="81" operator="lessThan">
      <formula>0</formula>
    </cfRule>
  </conditionalFormatting>
  <conditionalFormatting sqref="C661">
    <cfRule type="cellIs" dxfId="495" priority="80" operator="lessThan">
      <formula>0</formula>
    </cfRule>
  </conditionalFormatting>
  <conditionalFormatting sqref="C557">
    <cfRule type="cellIs" dxfId="494" priority="79" operator="lessThan">
      <formula>0</formula>
    </cfRule>
  </conditionalFormatting>
  <conditionalFormatting sqref="C560">
    <cfRule type="cellIs" dxfId="493" priority="78" operator="lessThan">
      <formula>0</formula>
    </cfRule>
  </conditionalFormatting>
  <conditionalFormatting sqref="C563:C564">
    <cfRule type="cellIs" dxfId="492" priority="77" operator="lessThan">
      <formula>0</formula>
    </cfRule>
  </conditionalFormatting>
  <conditionalFormatting sqref="C572:C573">
    <cfRule type="cellIs" dxfId="491" priority="76" operator="lessThan">
      <formula>0</formula>
    </cfRule>
  </conditionalFormatting>
  <conditionalFormatting sqref="C585:C586">
    <cfRule type="cellIs" dxfId="490" priority="74" operator="lessThan">
      <formula>0</formula>
    </cfRule>
  </conditionalFormatting>
  <conditionalFormatting sqref="C601:C602">
    <cfRule type="cellIs" dxfId="489" priority="73" operator="lessThan">
      <formula>0</formula>
    </cfRule>
  </conditionalFormatting>
  <conditionalFormatting sqref="C605:C609">
    <cfRule type="cellIs" dxfId="488" priority="72" operator="lessThan">
      <formula>0</formula>
    </cfRule>
  </conditionalFormatting>
  <conditionalFormatting sqref="C611:C612">
    <cfRule type="cellIs" dxfId="487" priority="71" operator="lessThan">
      <formula>0</formula>
    </cfRule>
  </conditionalFormatting>
  <conditionalFormatting sqref="C626">
    <cfRule type="cellIs" dxfId="486" priority="70" operator="lessThan">
      <formula>0</formula>
    </cfRule>
  </conditionalFormatting>
  <conditionalFormatting sqref="C637">
    <cfRule type="cellIs" dxfId="485" priority="69" operator="lessThan">
      <formula>0</formula>
    </cfRule>
  </conditionalFormatting>
  <conditionalFormatting sqref="C642:C644">
    <cfRule type="cellIs" dxfId="484" priority="68" operator="lessThan">
      <formula>0</formula>
    </cfRule>
  </conditionalFormatting>
  <conditionalFormatting sqref="C625">
    <cfRule type="cellIs" dxfId="483" priority="67" operator="lessThan">
      <formula>0</formula>
    </cfRule>
  </conditionalFormatting>
  <conditionalFormatting sqref="C627">
    <cfRule type="cellIs" dxfId="482" priority="66" operator="lessThan">
      <formula>0</formula>
    </cfRule>
  </conditionalFormatting>
  <conditionalFormatting sqref="C630">
    <cfRule type="cellIs" dxfId="481" priority="65" operator="lessThan">
      <formula>0</formula>
    </cfRule>
  </conditionalFormatting>
  <conditionalFormatting sqref="C578">
    <cfRule type="cellIs" dxfId="480" priority="64" operator="lessThan">
      <formula>0</formula>
    </cfRule>
  </conditionalFormatting>
  <conditionalFormatting sqref="C579">
    <cfRule type="cellIs" dxfId="479" priority="63" operator="lessThan">
      <formula>0</formula>
    </cfRule>
  </conditionalFormatting>
  <conditionalFormatting sqref="C635:C636">
    <cfRule type="cellIs" dxfId="478" priority="62" operator="lessThan">
      <formula>0</formula>
    </cfRule>
  </conditionalFormatting>
  <conditionalFormatting sqref="C526:C554">
    <cfRule type="cellIs" dxfId="477" priority="61" operator="lessThan">
      <formula>0</formula>
    </cfRule>
  </conditionalFormatting>
  <conditionalFormatting sqref="C524:C525">
    <cfRule type="cellIs" dxfId="476" priority="60" operator="lessThan">
      <formula>0</formula>
    </cfRule>
  </conditionalFormatting>
  <conditionalFormatting sqref="C628">
    <cfRule type="cellIs" dxfId="475" priority="58" operator="lessThan">
      <formula>0</formula>
    </cfRule>
  </conditionalFormatting>
  <conditionalFormatting sqref="C614:C623">
    <cfRule type="cellIs" dxfId="474" priority="59" operator="lessThan">
      <formula>0</formula>
    </cfRule>
  </conditionalFormatting>
  <conditionalFormatting sqref="C629">
    <cfRule type="cellIs" dxfId="473" priority="57" operator="lessThan">
      <formula>0</formula>
    </cfRule>
  </conditionalFormatting>
  <conditionalFormatting sqref="C597">
    <cfRule type="cellIs" dxfId="472" priority="56" operator="lessThan">
      <formula>0</formula>
    </cfRule>
  </conditionalFormatting>
  <conditionalFormatting sqref="C597">
    <cfRule type="cellIs" dxfId="471" priority="54" operator="equal">
      <formula>0</formula>
    </cfRule>
    <cfRule type="cellIs" dxfId="470" priority="55" operator="equal">
      <formula>0</formula>
    </cfRule>
  </conditionalFormatting>
  <conditionalFormatting sqref="C654">
    <cfRule type="cellIs" dxfId="469" priority="53" operator="lessThan">
      <formula>0</formula>
    </cfRule>
  </conditionalFormatting>
  <conditionalFormatting sqref="C654">
    <cfRule type="cellIs" dxfId="468" priority="51" operator="equal">
      <formula>0</formula>
    </cfRule>
    <cfRule type="cellIs" dxfId="467" priority="52" operator="equal">
      <formula>0</formula>
    </cfRule>
  </conditionalFormatting>
  <conditionalFormatting sqref="D434:AE434 D425:AE429 D431:AE431 D437:AE437">
    <cfRule type="cellIs" dxfId="466" priority="49" operator="lessThan">
      <formula>0</formula>
    </cfRule>
  </conditionalFormatting>
  <conditionalFormatting sqref="D211:AE211">
    <cfRule type="cellIs" dxfId="465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4" priority="48" operator="lessThan">
      <formula>0</formula>
    </cfRule>
  </conditionalFormatting>
  <conditionalFormatting sqref="D287:AE287">
    <cfRule type="cellIs" dxfId="463" priority="47" operator="lessThan">
      <formula>0</formula>
    </cfRule>
  </conditionalFormatting>
  <conditionalFormatting sqref="D291:AE291">
    <cfRule type="cellIs" dxfId="462" priority="46" operator="lessThan">
      <formula>0</formula>
    </cfRule>
  </conditionalFormatting>
  <conditionalFormatting sqref="D226:AE226">
    <cfRule type="cellIs" dxfId="461" priority="44" operator="lessThan">
      <formula>0</formula>
    </cfRule>
  </conditionalFormatting>
  <conditionalFormatting sqref="D272:AE272">
    <cfRule type="cellIs" dxfId="460" priority="43" operator="lessThan">
      <formula>0</formula>
    </cfRule>
  </conditionalFormatting>
  <conditionalFormatting sqref="D279:AE279">
    <cfRule type="cellIs" dxfId="459" priority="42" operator="lessThan">
      <formula>0</formula>
    </cfRule>
  </conditionalFormatting>
  <conditionalFormatting sqref="D297:AE354 D356:AE359 D393:AE393 D385:AE391 D395:AE417 D419:AE424 D364:AE383">
    <cfRule type="cellIs" dxfId="458" priority="41" operator="lessThan">
      <formula>0</formula>
    </cfRule>
  </conditionalFormatting>
  <conditionalFormatting sqref="D355:AE355">
    <cfRule type="cellIs" dxfId="457" priority="40" operator="lessThan">
      <formula>0</formula>
    </cfRule>
  </conditionalFormatting>
  <conditionalFormatting sqref="D580:AE580">
    <cfRule type="cellIs" dxfId="456" priority="29" operator="lessThan">
      <formula>0</formula>
    </cfRule>
  </conditionalFormatting>
  <conditionalFormatting sqref="D613:AE613">
    <cfRule type="cellIs" dxfId="455" priority="39" operator="lessThan">
      <formula>0</formula>
    </cfRule>
  </conditionalFormatting>
  <conditionalFormatting sqref="D555:AE556 D581:AE581 D574:AE577 D565:AE571 D561:AE562 D558:AE559">
    <cfRule type="cellIs" dxfId="454" priority="38" operator="lessThan">
      <formula>0</formula>
    </cfRule>
  </conditionalFormatting>
  <conditionalFormatting sqref="D638:AE638 D631:AE634 D624:AE624">
    <cfRule type="cellIs" dxfId="453" priority="37" operator="lessThan">
      <formula>0</formula>
    </cfRule>
  </conditionalFormatting>
  <conditionalFormatting sqref="D659:AE659">
    <cfRule type="cellIs" dxfId="452" priority="36" operator="lessThan">
      <formula>0</formula>
    </cfRule>
  </conditionalFormatting>
  <conditionalFormatting sqref="D660:AE660">
    <cfRule type="cellIs" dxfId="451" priority="35" operator="lessThan">
      <formula>0</formula>
    </cfRule>
  </conditionalFormatting>
  <conditionalFormatting sqref="D661:AE661">
    <cfRule type="cellIs" dxfId="450" priority="34" operator="lessThan">
      <formula>0</formula>
    </cfRule>
  </conditionalFormatting>
  <conditionalFormatting sqref="D557:AE557">
    <cfRule type="cellIs" dxfId="449" priority="33" operator="lessThan">
      <formula>0</formula>
    </cfRule>
  </conditionalFormatting>
  <conditionalFormatting sqref="D560:AE560">
    <cfRule type="cellIs" dxfId="448" priority="32" operator="lessThan">
      <formula>0</formula>
    </cfRule>
  </conditionalFormatting>
  <conditionalFormatting sqref="D563:AE564">
    <cfRule type="cellIs" dxfId="447" priority="31" operator="lessThan">
      <formula>0</formula>
    </cfRule>
  </conditionalFormatting>
  <conditionalFormatting sqref="D572:AE573">
    <cfRule type="cellIs" dxfId="446" priority="30" operator="lessThan">
      <formula>0</formula>
    </cfRule>
  </conditionalFormatting>
  <conditionalFormatting sqref="D585:AE586">
    <cfRule type="cellIs" dxfId="445" priority="28" operator="lessThan">
      <formula>0</formula>
    </cfRule>
  </conditionalFormatting>
  <conditionalFormatting sqref="D601:AE602">
    <cfRule type="cellIs" dxfId="444" priority="27" operator="lessThan">
      <formula>0</formula>
    </cfRule>
  </conditionalFormatting>
  <conditionalFormatting sqref="D605:AE609">
    <cfRule type="cellIs" dxfId="443" priority="26" operator="lessThan">
      <formula>0</formula>
    </cfRule>
  </conditionalFormatting>
  <conditionalFormatting sqref="D611:AE612">
    <cfRule type="cellIs" dxfId="442" priority="25" operator="lessThan">
      <formula>0</formula>
    </cfRule>
  </conditionalFormatting>
  <conditionalFormatting sqref="D626:AE626">
    <cfRule type="cellIs" dxfId="441" priority="24" operator="lessThan">
      <formula>0</formula>
    </cfRule>
  </conditionalFormatting>
  <conditionalFormatting sqref="D637:AE637">
    <cfRule type="cellIs" dxfId="440" priority="23" operator="lessThan">
      <formula>0</formula>
    </cfRule>
  </conditionalFormatting>
  <conditionalFormatting sqref="D642:AE644">
    <cfRule type="cellIs" dxfId="439" priority="22" operator="lessThan">
      <formula>0</formula>
    </cfRule>
  </conditionalFormatting>
  <conditionalFormatting sqref="D625:AE625">
    <cfRule type="cellIs" dxfId="438" priority="21" operator="lessThan">
      <formula>0</formula>
    </cfRule>
  </conditionalFormatting>
  <conditionalFormatting sqref="D627:AE627">
    <cfRule type="cellIs" dxfId="437" priority="20" operator="lessThan">
      <formula>0</formula>
    </cfRule>
  </conditionalFormatting>
  <conditionalFormatting sqref="D630:AE630">
    <cfRule type="cellIs" dxfId="436" priority="19" operator="lessThan">
      <formula>0</formula>
    </cfRule>
  </conditionalFormatting>
  <conditionalFormatting sqref="D578:AE578">
    <cfRule type="cellIs" dxfId="435" priority="18" operator="lessThan">
      <formula>0</formula>
    </cfRule>
  </conditionalFormatting>
  <conditionalFormatting sqref="D579:AE579">
    <cfRule type="cellIs" dxfId="434" priority="17" operator="lessThan">
      <formula>0</formula>
    </cfRule>
  </conditionalFormatting>
  <conditionalFormatting sqref="D635:AE636">
    <cfRule type="cellIs" dxfId="433" priority="16" operator="lessThan">
      <formula>0</formula>
    </cfRule>
  </conditionalFormatting>
  <conditionalFormatting sqref="D526:AE554">
    <cfRule type="cellIs" dxfId="432" priority="15" operator="lessThan">
      <formula>0</formula>
    </cfRule>
  </conditionalFormatting>
  <conditionalFormatting sqref="D524:AE525">
    <cfRule type="cellIs" dxfId="431" priority="14" operator="lessThan">
      <formula>0</formula>
    </cfRule>
  </conditionalFormatting>
  <conditionalFormatting sqref="D628:AE628">
    <cfRule type="cellIs" dxfId="430" priority="12" operator="lessThan">
      <formula>0</formula>
    </cfRule>
  </conditionalFormatting>
  <conditionalFormatting sqref="D614:AE623">
    <cfRule type="cellIs" dxfId="429" priority="13" operator="lessThan">
      <formula>0</formula>
    </cfRule>
  </conditionalFormatting>
  <conditionalFormatting sqref="D629:AE629">
    <cfRule type="cellIs" dxfId="428" priority="11" operator="lessThan">
      <formula>0</formula>
    </cfRule>
  </conditionalFormatting>
  <conditionalFormatting sqref="D597:AE597">
    <cfRule type="cellIs" dxfId="427" priority="10" operator="lessThan">
      <formula>0</formula>
    </cfRule>
  </conditionalFormatting>
  <conditionalFormatting sqref="D597:AE597">
    <cfRule type="cellIs" dxfId="426" priority="8" operator="equal">
      <formula>0</formula>
    </cfRule>
    <cfRule type="cellIs" dxfId="425" priority="9" operator="equal">
      <formula>0</formula>
    </cfRule>
  </conditionalFormatting>
  <conditionalFormatting sqref="D654:AE654">
    <cfRule type="cellIs" dxfId="424" priority="7" operator="lessThan">
      <formula>0</formula>
    </cfRule>
  </conditionalFormatting>
  <conditionalFormatting sqref="D654:AE654">
    <cfRule type="cellIs" dxfId="423" priority="5" operator="equal">
      <formula>0</formula>
    </cfRule>
    <cfRule type="cellIs" dxfId="422" priority="6" operator="equal">
      <formula>0</formula>
    </cfRule>
  </conditionalFormatting>
  <conditionalFormatting sqref="C453:AE453">
    <cfRule type="cellIs" dxfId="421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topLeftCell="A154" zoomScale="85" zoomScaleNormal="85" workbookViewId="0">
      <selection activeCell="C162" sqref="C162:AE17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 t="e">
        <f ca="1">+C4-INDIRECT("'"&amp;C3&amp;"'!$"&amp;"H"&amp;"4",1)</f>
        <v>#REF!</v>
      </c>
      <c r="D2" s="29" t="e">
        <f t="shared" ref="D2:AC2" ca="1" si="0">+D4-INDIRECT("'"&amp;D3&amp;"'!$"&amp;"H"&amp;"4",1)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+AD4-INDIRECT("'"&amp;AD3&amp;"'!$"&amp;"H"&amp;"4",1)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6.3535071421232027E-4</v>
      </c>
      <c r="D4" s="28">
        <f t="shared" si="2"/>
        <v>2.1715747656714524E-3</v>
      </c>
      <c r="E4" s="28">
        <f t="shared" si="2"/>
        <v>4.8962081099846646E-3</v>
      </c>
      <c r="F4" s="28">
        <f t="shared" si="2"/>
        <v>7.7715729146588764E-3</v>
      </c>
      <c r="G4" s="28">
        <f t="shared" si="2"/>
        <v>0.24160858488385004</v>
      </c>
      <c r="H4" s="28">
        <f t="shared" si="2"/>
        <v>0.53915365972293117</v>
      </c>
      <c r="I4" s="28">
        <f t="shared" si="2"/>
        <v>1.1636913501825981</v>
      </c>
      <c r="J4" s="28">
        <f t="shared" si="2"/>
        <v>2.5845777549560705</v>
      </c>
      <c r="K4" s="28">
        <f t="shared" si="2"/>
        <v>2.6815550424806323</v>
      </c>
      <c r="L4" s="28">
        <f t="shared" si="2"/>
        <v>7.30148758015814</v>
      </c>
      <c r="M4" s="28">
        <f t="shared" si="2"/>
        <v>10.966526718064918</v>
      </c>
      <c r="N4" s="28">
        <f t="shared" si="2"/>
        <v>25.180816074431657</v>
      </c>
      <c r="O4" s="28">
        <f t="shared" si="2"/>
        <v>25.559901222919095</v>
      </c>
      <c r="P4" s="28">
        <f t="shared" si="2"/>
        <v>28.429094058158384</v>
      </c>
      <c r="Q4" s="28">
        <f t="shared" si="2"/>
        <v>41.609828072855485</v>
      </c>
      <c r="R4" s="28">
        <f t="shared" si="2"/>
        <v>49.443937123372102</v>
      </c>
      <c r="S4" s="28">
        <f t="shared" si="2"/>
        <v>57.528070439721049</v>
      </c>
      <c r="T4" s="28">
        <f t="shared" si="2"/>
        <v>70.65724612566035</v>
      </c>
      <c r="U4" s="28">
        <f t="shared" si="2"/>
        <v>69.359426004048515</v>
      </c>
      <c r="V4" s="28">
        <f t="shared" si="2"/>
        <v>70.63539581363959</v>
      </c>
      <c r="W4" s="28">
        <f t="shared" si="2"/>
        <v>97.548954277685255</v>
      </c>
      <c r="X4" s="28">
        <f t="shared" si="2"/>
        <v>129.12465283741719</v>
      </c>
      <c r="Y4" s="28">
        <f t="shared" si="2"/>
        <v>133.24268779459459</v>
      </c>
      <c r="Z4" s="28">
        <f t="shared" si="2"/>
        <v>160.24699930899598</v>
      </c>
      <c r="AA4" s="28">
        <f t="shared" si="2"/>
        <v>202.9043885672402</v>
      </c>
      <c r="AB4" s="28">
        <f t="shared" si="2"/>
        <v>198.71372199458227</v>
      </c>
      <c r="AC4" s="28">
        <f t="shared" si="2"/>
        <v>252.66599854307594</v>
      </c>
      <c r="AD4" s="28">
        <f t="shared" si="2"/>
        <v>220.85694579540259</v>
      </c>
      <c r="AE4" s="28">
        <f t="shared" si="2"/>
        <v>284.88713012240055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6.3535071421232027E-4</v>
      </c>
      <c r="D111" s="21">
        <f t="shared" si="29"/>
        <v>2.1715747656714524E-3</v>
      </c>
      <c r="E111" s="21">
        <f t="shared" si="29"/>
        <v>4.8962081099846646E-3</v>
      </c>
      <c r="F111" s="21">
        <f t="shared" si="29"/>
        <v>7.7715729146588764E-3</v>
      </c>
      <c r="G111" s="21">
        <f t="shared" si="29"/>
        <v>0.24160858488385004</v>
      </c>
      <c r="H111" s="21">
        <f t="shared" si="29"/>
        <v>0.53915365972293117</v>
      </c>
      <c r="I111" s="21">
        <f t="shared" si="29"/>
        <v>1.1636913501825981</v>
      </c>
      <c r="J111" s="21">
        <f t="shared" si="29"/>
        <v>2.5845777549560705</v>
      </c>
      <c r="K111" s="21">
        <f t="shared" si="29"/>
        <v>2.6815550424806323</v>
      </c>
      <c r="L111" s="21">
        <f t="shared" si="29"/>
        <v>7.30148758015814</v>
      </c>
      <c r="M111" s="21">
        <f t="shared" si="29"/>
        <v>10.966526718064918</v>
      </c>
      <c r="N111" s="21">
        <f t="shared" si="29"/>
        <v>25.180816074431657</v>
      </c>
      <c r="O111" s="21">
        <f t="shared" si="29"/>
        <v>25.559901222919095</v>
      </c>
      <c r="P111" s="21">
        <f t="shared" si="29"/>
        <v>28.429094058158384</v>
      </c>
      <c r="Q111" s="21">
        <f t="shared" si="29"/>
        <v>41.609828072855485</v>
      </c>
      <c r="R111" s="21">
        <f t="shared" si="29"/>
        <v>49.443937123372102</v>
      </c>
      <c r="S111" s="21">
        <f t="shared" si="29"/>
        <v>57.528070439721049</v>
      </c>
      <c r="T111" s="21">
        <f t="shared" si="29"/>
        <v>70.65724612566035</v>
      </c>
      <c r="U111" s="21">
        <f t="shared" si="29"/>
        <v>69.359426004048515</v>
      </c>
      <c r="V111" s="21">
        <f t="shared" si="29"/>
        <v>70.63539581363959</v>
      </c>
      <c r="W111" s="21">
        <f t="shared" si="29"/>
        <v>97.548954277685255</v>
      </c>
      <c r="X111" s="21">
        <f t="shared" si="29"/>
        <v>129.12465283741719</v>
      </c>
      <c r="Y111" s="21">
        <f t="shared" si="29"/>
        <v>133.24268779459459</v>
      </c>
      <c r="Z111" s="21">
        <f t="shared" si="29"/>
        <v>160.24699930899598</v>
      </c>
      <c r="AA111" s="21">
        <f t="shared" si="29"/>
        <v>202.9043885672402</v>
      </c>
      <c r="AB111" s="21">
        <f t="shared" si="29"/>
        <v>198.71372199458227</v>
      </c>
      <c r="AC111" s="21">
        <f t="shared" si="29"/>
        <v>252.66599854307594</v>
      </c>
      <c r="AD111" s="21">
        <f t="shared" si="29"/>
        <v>220.85694579540259</v>
      </c>
      <c r="AE111" s="21">
        <f t="shared" si="29"/>
        <v>284.88713012240055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2">+D138+D139</f>
        <v>0</v>
      </c>
      <c r="E137" s="21">
        <f t="shared" si="32"/>
        <v>0</v>
      </c>
      <c r="F137" s="21">
        <f t="shared" si="32"/>
        <v>0</v>
      </c>
      <c r="G137" s="21">
        <f t="shared" si="32"/>
        <v>0</v>
      </c>
      <c r="H137" s="21">
        <f t="shared" si="32"/>
        <v>0</v>
      </c>
      <c r="I137" s="21">
        <f t="shared" si="32"/>
        <v>0</v>
      </c>
      <c r="J137" s="21">
        <f t="shared" si="32"/>
        <v>0</v>
      </c>
      <c r="K137" s="21">
        <f t="shared" si="32"/>
        <v>0</v>
      </c>
      <c r="L137" s="21">
        <f t="shared" si="32"/>
        <v>0</v>
      </c>
      <c r="M137" s="21">
        <f t="shared" si="32"/>
        <v>0</v>
      </c>
      <c r="N137" s="21">
        <f t="shared" si="32"/>
        <v>0</v>
      </c>
      <c r="O137" s="21">
        <f t="shared" si="32"/>
        <v>0</v>
      </c>
      <c r="P137" s="21">
        <f t="shared" si="32"/>
        <v>0</v>
      </c>
      <c r="Q137" s="21">
        <f t="shared" si="32"/>
        <v>0</v>
      </c>
      <c r="R137" s="21">
        <f t="shared" si="32"/>
        <v>0</v>
      </c>
      <c r="S137" s="21">
        <f t="shared" si="32"/>
        <v>0</v>
      </c>
      <c r="T137" s="21">
        <f t="shared" si="32"/>
        <v>0</v>
      </c>
      <c r="U137" s="21">
        <f t="shared" si="32"/>
        <v>0</v>
      </c>
      <c r="V137" s="21">
        <f t="shared" si="32"/>
        <v>0</v>
      </c>
      <c r="W137" s="21">
        <f t="shared" si="32"/>
        <v>0</v>
      </c>
      <c r="X137" s="21">
        <f t="shared" si="32"/>
        <v>0</v>
      </c>
      <c r="Y137" s="21">
        <f t="shared" si="32"/>
        <v>0</v>
      </c>
      <c r="Z137" s="21">
        <f t="shared" si="32"/>
        <v>0</v>
      </c>
      <c r="AA137" s="21">
        <f t="shared" si="32"/>
        <v>0</v>
      </c>
      <c r="AB137" s="21">
        <f t="shared" si="32"/>
        <v>0</v>
      </c>
      <c r="AC137" s="21">
        <f t="shared" si="32"/>
        <v>0</v>
      </c>
      <c r="AD137" s="21">
        <f t="shared" si="32"/>
        <v>0</v>
      </c>
      <c r="AE137" s="21">
        <f t="shared" si="32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3">+C142+C143+C144+C145+C146+C147</f>
        <v>0</v>
      </c>
      <c r="D141" s="21">
        <f t="shared" si="33"/>
        <v>0</v>
      </c>
      <c r="E141" s="21">
        <f t="shared" si="33"/>
        <v>0</v>
      </c>
      <c r="F141" s="21">
        <f t="shared" si="33"/>
        <v>0</v>
      </c>
      <c r="G141" s="21">
        <f t="shared" si="33"/>
        <v>0</v>
      </c>
      <c r="H141" s="21">
        <f t="shared" si="33"/>
        <v>0</v>
      </c>
      <c r="I141" s="21">
        <f t="shared" si="33"/>
        <v>0</v>
      </c>
      <c r="J141" s="21">
        <f t="shared" si="33"/>
        <v>0</v>
      </c>
      <c r="K141" s="21">
        <f t="shared" si="33"/>
        <v>0</v>
      </c>
      <c r="L141" s="21">
        <f t="shared" si="33"/>
        <v>0</v>
      </c>
      <c r="M141" s="21">
        <f t="shared" si="33"/>
        <v>0</v>
      </c>
      <c r="N141" s="21">
        <f t="shared" si="33"/>
        <v>0</v>
      </c>
      <c r="O141" s="21">
        <f t="shared" si="33"/>
        <v>0</v>
      </c>
      <c r="P141" s="21">
        <f t="shared" si="33"/>
        <v>0</v>
      </c>
      <c r="Q141" s="21">
        <f t="shared" si="33"/>
        <v>0</v>
      </c>
      <c r="R141" s="21">
        <f t="shared" si="33"/>
        <v>0</v>
      </c>
      <c r="S141" s="21">
        <f t="shared" si="33"/>
        <v>0</v>
      </c>
      <c r="T141" s="21">
        <f t="shared" si="33"/>
        <v>0</v>
      </c>
      <c r="U141" s="21">
        <f t="shared" si="33"/>
        <v>0</v>
      </c>
      <c r="V141" s="21">
        <f t="shared" si="33"/>
        <v>0</v>
      </c>
      <c r="W141" s="21">
        <f t="shared" si="33"/>
        <v>0</v>
      </c>
      <c r="X141" s="21">
        <f t="shared" si="33"/>
        <v>0</v>
      </c>
      <c r="Y141" s="21">
        <f t="shared" si="33"/>
        <v>0</v>
      </c>
      <c r="Z141" s="21">
        <f t="shared" si="33"/>
        <v>0</v>
      </c>
      <c r="AA141" s="21">
        <f t="shared" si="33"/>
        <v>0</v>
      </c>
      <c r="AB141" s="21">
        <f t="shared" si="33"/>
        <v>0</v>
      </c>
      <c r="AC141" s="21">
        <f t="shared" si="33"/>
        <v>0</v>
      </c>
      <c r="AD141" s="21">
        <f t="shared" si="33"/>
        <v>0</v>
      </c>
      <c r="AE141" s="21">
        <f t="shared" si="33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4">+C150+C151</f>
        <v>0</v>
      </c>
      <c r="D149" s="21">
        <f t="shared" si="34"/>
        <v>0</v>
      </c>
      <c r="E149" s="21">
        <f t="shared" si="34"/>
        <v>0</v>
      </c>
      <c r="F149" s="21">
        <f t="shared" si="34"/>
        <v>0</v>
      </c>
      <c r="G149" s="21">
        <f t="shared" si="34"/>
        <v>0</v>
      </c>
      <c r="H149" s="21">
        <f t="shared" si="34"/>
        <v>0</v>
      </c>
      <c r="I149" s="21">
        <f t="shared" si="34"/>
        <v>0</v>
      </c>
      <c r="J149" s="21">
        <f t="shared" si="34"/>
        <v>0</v>
      </c>
      <c r="K149" s="21">
        <f t="shared" si="34"/>
        <v>0</v>
      </c>
      <c r="L149" s="21">
        <f t="shared" si="34"/>
        <v>0</v>
      </c>
      <c r="M149" s="21">
        <f t="shared" si="34"/>
        <v>0</v>
      </c>
      <c r="N149" s="21">
        <f t="shared" si="34"/>
        <v>0</v>
      </c>
      <c r="O149" s="21">
        <f t="shared" si="34"/>
        <v>0</v>
      </c>
      <c r="P149" s="21">
        <f t="shared" si="34"/>
        <v>0</v>
      </c>
      <c r="Q149" s="21">
        <f t="shared" si="34"/>
        <v>0</v>
      </c>
      <c r="R149" s="21">
        <f t="shared" si="34"/>
        <v>0</v>
      </c>
      <c r="S149" s="21">
        <f t="shared" si="34"/>
        <v>0</v>
      </c>
      <c r="T149" s="21">
        <f t="shared" si="34"/>
        <v>0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5">+D155</f>
        <v>0</v>
      </c>
      <c r="E154" s="21">
        <f t="shared" si="35"/>
        <v>0</v>
      </c>
      <c r="F154" s="21">
        <f t="shared" si="35"/>
        <v>0</v>
      </c>
      <c r="G154" s="21">
        <f t="shared" si="35"/>
        <v>0</v>
      </c>
      <c r="H154" s="21">
        <f t="shared" si="35"/>
        <v>0</v>
      </c>
      <c r="I154" s="21">
        <f t="shared" si="35"/>
        <v>0</v>
      </c>
      <c r="J154" s="21">
        <f t="shared" si="35"/>
        <v>0</v>
      </c>
      <c r="K154" s="21">
        <f t="shared" si="35"/>
        <v>0</v>
      </c>
      <c r="L154" s="21">
        <f t="shared" si="35"/>
        <v>0</v>
      </c>
      <c r="M154" s="21">
        <f t="shared" si="35"/>
        <v>0</v>
      </c>
      <c r="N154" s="21">
        <f t="shared" si="35"/>
        <v>0</v>
      </c>
      <c r="O154" s="21">
        <f t="shared" si="35"/>
        <v>0</v>
      </c>
      <c r="P154" s="21">
        <f t="shared" si="35"/>
        <v>0</v>
      </c>
      <c r="Q154" s="21">
        <f t="shared" si="35"/>
        <v>0</v>
      </c>
      <c r="R154" s="21">
        <f t="shared" si="35"/>
        <v>0</v>
      </c>
      <c r="S154" s="21">
        <f t="shared" si="35"/>
        <v>0</v>
      </c>
      <c r="T154" s="21">
        <f t="shared" si="35"/>
        <v>0</v>
      </c>
      <c r="U154" s="21">
        <f t="shared" si="35"/>
        <v>0</v>
      </c>
      <c r="V154" s="21">
        <f t="shared" si="35"/>
        <v>0</v>
      </c>
      <c r="W154" s="21">
        <f t="shared" si="35"/>
        <v>0</v>
      </c>
      <c r="X154" s="21">
        <f t="shared" si="35"/>
        <v>0</v>
      </c>
      <c r="Y154" s="21">
        <f t="shared" si="35"/>
        <v>0</v>
      </c>
      <c r="Z154" s="21">
        <f t="shared" si="35"/>
        <v>0</v>
      </c>
      <c r="AA154" s="21">
        <f t="shared" si="35"/>
        <v>0</v>
      </c>
      <c r="AB154" s="21">
        <f t="shared" si="35"/>
        <v>0</v>
      </c>
      <c r="AC154" s="21">
        <f t="shared" si="35"/>
        <v>0</v>
      </c>
      <c r="AD154" s="21">
        <f t="shared" si="35"/>
        <v>0</v>
      </c>
      <c r="AE154" s="21">
        <f t="shared" si="35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6.3535071421232027E-4</v>
      </c>
      <c r="D160" s="21">
        <f t="shared" ref="D160:AE160" si="36">+D161+D168+D169+D170+D171+D172</f>
        <v>2.1715747656714524E-3</v>
      </c>
      <c r="E160" s="21">
        <f t="shared" si="36"/>
        <v>4.8962081099846646E-3</v>
      </c>
      <c r="F160" s="21">
        <f t="shared" si="36"/>
        <v>7.7715729146588764E-3</v>
      </c>
      <c r="G160" s="21">
        <f t="shared" si="36"/>
        <v>0.24160858488385004</v>
      </c>
      <c r="H160" s="21">
        <f t="shared" si="36"/>
        <v>0.53915365972293117</v>
      </c>
      <c r="I160" s="21">
        <f t="shared" si="36"/>
        <v>1.1636913501825981</v>
      </c>
      <c r="J160" s="21">
        <f t="shared" si="36"/>
        <v>2.5845777549560705</v>
      </c>
      <c r="K160" s="21">
        <f t="shared" si="36"/>
        <v>2.6815550424806323</v>
      </c>
      <c r="L160" s="21">
        <f t="shared" si="36"/>
        <v>7.30148758015814</v>
      </c>
      <c r="M160" s="21">
        <f t="shared" si="36"/>
        <v>10.966526718064918</v>
      </c>
      <c r="N160" s="21">
        <f t="shared" si="36"/>
        <v>25.180816074431657</v>
      </c>
      <c r="O160" s="21">
        <f t="shared" si="36"/>
        <v>25.559901222919095</v>
      </c>
      <c r="P160" s="21">
        <f t="shared" si="36"/>
        <v>28.429094058158384</v>
      </c>
      <c r="Q160" s="21">
        <f t="shared" si="36"/>
        <v>41.609828072855485</v>
      </c>
      <c r="R160" s="21">
        <f t="shared" si="36"/>
        <v>49.443937123372102</v>
      </c>
      <c r="S160" s="21">
        <f t="shared" si="36"/>
        <v>57.528070439721049</v>
      </c>
      <c r="T160" s="21">
        <f t="shared" si="36"/>
        <v>70.65724612566035</v>
      </c>
      <c r="U160" s="21">
        <f t="shared" si="36"/>
        <v>69.359426004048515</v>
      </c>
      <c r="V160" s="21">
        <f t="shared" si="36"/>
        <v>70.63539581363959</v>
      </c>
      <c r="W160" s="21">
        <f t="shared" si="36"/>
        <v>97.548954277685255</v>
      </c>
      <c r="X160" s="21">
        <f t="shared" si="36"/>
        <v>129.12465283741719</v>
      </c>
      <c r="Y160" s="21">
        <f t="shared" si="36"/>
        <v>133.24268779459459</v>
      </c>
      <c r="Z160" s="21">
        <f t="shared" si="36"/>
        <v>160.24699930899598</v>
      </c>
      <c r="AA160" s="21">
        <f t="shared" si="36"/>
        <v>202.9043885672402</v>
      </c>
      <c r="AB160" s="21">
        <f t="shared" si="36"/>
        <v>198.71372199458227</v>
      </c>
      <c r="AC160" s="21">
        <f t="shared" si="36"/>
        <v>252.66599854307594</v>
      </c>
      <c r="AD160" s="21">
        <f t="shared" si="36"/>
        <v>220.85694579540259</v>
      </c>
      <c r="AE160" s="21">
        <f t="shared" si="36"/>
        <v>284.88713012240055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6.3535071421232027E-4</v>
      </c>
      <c r="D161" s="21">
        <f t="shared" ref="D161:AE161" si="37">+D162+D163+D164+D165+D166+D167</f>
        <v>2.1715747656714524E-3</v>
      </c>
      <c r="E161" s="21">
        <f t="shared" si="37"/>
        <v>4.8962081099846646E-3</v>
      </c>
      <c r="F161" s="21">
        <f t="shared" si="37"/>
        <v>7.7715729146588764E-3</v>
      </c>
      <c r="G161" s="21">
        <f t="shared" si="37"/>
        <v>0.24160858488385004</v>
      </c>
      <c r="H161" s="21">
        <f t="shared" si="37"/>
        <v>0.53915365972293117</v>
      </c>
      <c r="I161" s="21">
        <f t="shared" si="37"/>
        <v>1.1636913501825981</v>
      </c>
      <c r="J161" s="21">
        <f t="shared" si="37"/>
        <v>2.5803871820342072</v>
      </c>
      <c r="K161" s="21">
        <f t="shared" si="37"/>
        <v>2.6669331260307643</v>
      </c>
      <c r="L161" s="21">
        <f t="shared" si="37"/>
        <v>7.2473900994837281</v>
      </c>
      <c r="M161" s="21">
        <f t="shared" si="37"/>
        <v>10.861532034600689</v>
      </c>
      <c r="N161" s="21">
        <f t="shared" si="37"/>
        <v>25.037960313818992</v>
      </c>
      <c r="O161" s="21">
        <f t="shared" si="37"/>
        <v>25.395243047176674</v>
      </c>
      <c r="P161" s="21">
        <f t="shared" si="37"/>
        <v>28.243772727315697</v>
      </c>
      <c r="Q161" s="21">
        <f t="shared" si="37"/>
        <v>41.238689360914968</v>
      </c>
      <c r="R161" s="21">
        <f t="shared" si="37"/>
        <v>48.666870661692109</v>
      </c>
      <c r="S161" s="21">
        <f t="shared" si="37"/>
        <v>56.847886932171562</v>
      </c>
      <c r="T161" s="21">
        <f t="shared" si="37"/>
        <v>70.095693970390329</v>
      </c>
      <c r="U161" s="21">
        <f t="shared" si="37"/>
        <v>67.93996485852594</v>
      </c>
      <c r="V161" s="21">
        <f t="shared" si="37"/>
        <v>68.643868752900232</v>
      </c>
      <c r="W161" s="21">
        <f t="shared" si="37"/>
        <v>93.405816643143609</v>
      </c>
      <c r="X161" s="21">
        <f t="shared" si="37"/>
        <v>126.07917581254969</v>
      </c>
      <c r="Y161" s="21">
        <f t="shared" si="37"/>
        <v>128.00751191656215</v>
      </c>
      <c r="Z161" s="21">
        <f t="shared" si="37"/>
        <v>155.29492567699839</v>
      </c>
      <c r="AA161" s="21">
        <f t="shared" si="37"/>
        <v>196.89062119736596</v>
      </c>
      <c r="AB161" s="21">
        <f t="shared" si="37"/>
        <v>192.59239089255985</v>
      </c>
      <c r="AC161" s="21">
        <f t="shared" si="37"/>
        <v>243.73306735341762</v>
      </c>
      <c r="AD161" s="21">
        <f t="shared" si="37"/>
        <v>212.20907302770752</v>
      </c>
      <c r="AE161" s="21">
        <f t="shared" si="37"/>
        <v>276.88654545443222</v>
      </c>
    </row>
    <row r="162" spans="1:31" x14ac:dyDescent="0.2">
      <c r="A162" s="13" t="s">
        <v>345</v>
      </c>
      <c r="B162" s="4" t="s">
        <v>805</v>
      </c>
      <c r="C162" s="27">
        <v>6.3535071421232027E-4</v>
      </c>
      <c r="D162" s="27">
        <v>2.1241792559736276E-3</v>
      </c>
      <c r="E162" s="27">
        <v>4.4842951614078013E-3</v>
      </c>
      <c r="F162" s="27">
        <v>5.5007952367270461E-3</v>
      </c>
      <c r="G162" s="27">
        <v>9.3985602891310215E-3</v>
      </c>
      <c r="H162" s="27">
        <v>1.9581342185346937E-2</v>
      </c>
      <c r="I162" s="27">
        <v>2.8139739800615737E-2</v>
      </c>
      <c r="J162" s="27">
        <v>5.01255630664433E-2</v>
      </c>
      <c r="K162" s="27">
        <v>6.0368259824248767E-2</v>
      </c>
      <c r="L162" s="27">
        <v>8.4926629405028667E-2</v>
      </c>
      <c r="M162" s="27">
        <v>0.12895504602300023</v>
      </c>
      <c r="N162" s="27">
        <v>0.20342417006571195</v>
      </c>
      <c r="O162" s="27">
        <v>0.19592322598397471</v>
      </c>
      <c r="P162" s="27">
        <v>0.25972729350284207</v>
      </c>
      <c r="Q162" s="27">
        <v>3.1279137654603413</v>
      </c>
      <c r="R162" s="27">
        <v>3.4481678905907724</v>
      </c>
      <c r="S162" s="27">
        <v>4.2287704693874666</v>
      </c>
      <c r="T162" s="27">
        <v>7.5719563282976754</v>
      </c>
      <c r="U162" s="27">
        <v>10.455314693471408</v>
      </c>
      <c r="V162" s="27">
        <v>12.286082340500627</v>
      </c>
      <c r="W162" s="27">
        <v>15.576657736617898</v>
      </c>
      <c r="X162" s="27">
        <v>19.373751497735725</v>
      </c>
      <c r="Y162" s="27">
        <v>20.766468494998726</v>
      </c>
      <c r="Z162" s="27">
        <v>25.264218201188129</v>
      </c>
      <c r="AA162" s="27">
        <v>27.287557125120358</v>
      </c>
      <c r="AB162" s="27">
        <v>28.82833493998147</v>
      </c>
      <c r="AC162" s="27">
        <v>31.456310327776464</v>
      </c>
      <c r="AD162" s="27">
        <v>32.740890393230799</v>
      </c>
      <c r="AE162" s="27">
        <v>34.710386590635416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4.7395509697824524E-5</v>
      </c>
      <c r="E163" s="27">
        <v>4.1190629754674833E-4</v>
      </c>
      <c r="F163" s="27">
        <v>2.2488864253278483E-3</v>
      </c>
      <c r="G163" s="27">
        <v>2.0203650852551533E-2</v>
      </c>
      <c r="H163" s="27">
        <v>3.3968128806353338E-2</v>
      </c>
      <c r="I163" s="27">
        <v>0.10529782366113735</v>
      </c>
      <c r="J163" s="27">
        <v>0.20044037076269522</v>
      </c>
      <c r="K163" s="27">
        <v>0.16404809136804532</v>
      </c>
      <c r="L163" s="27">
        <v>0.16629128747220079</v>
      </c>
      <c r="M163" s="27">
        <v>0.41074226787863694</v>
      </c>
      <c r="N163" s="27">
        <v>0.42860235240182931</v>
      </c>
      <c r="O163" s="27">
        <v>0.322914236814005</v>
      </c>
      <c r="P163" s="27">
        <v>0.43644640669637896</v>
      </c>
      <c r="Q163" s="27">
        <v>0.56664092235185659</v>
      </c>
      <c r="R163" s="27">
        <v>0.85361059878620971</v>
      </c>
      <c r="S163" s="27">
        <v>0.85435148958555784</v>
      </c>
      <c r="T163" s="27">
        <v>1.0761606750984676</v>
      </c>
      <c r="U163" s="27">
        <v>0.95479116629406335</v>
      </c>
      <c r="V163" s="27">
        <v>1.1334485825025509</v>
      </c>
      <c r="W163" s="27">
        <v>1.6711873380706272</v>
      </c>
      <c r="X163" s="27">
        <v>2.9312012936066432</v>
      </c>
      <c r="Y163" s="27">
        <v>2.9833488000565169</v>
      </c>
      <c r="Z163" s="27">
        <v>2.4828271661213601</v>
      </c>
      <c r="AA163" s="27">
        <v>2.8331158938752181</v>
      </c>
      <c r="AB163" s="27">
        <v>4.1043528909180411</v>
      </c>
      <c r="AC163" s="27">
        <v>4.0089701265002313</v>
      </c>
      <c r="AD163" s="27">
        <v>3.5670404614808398</v>
      </c>
      <c r="AE163" s="27">
        <v>3.8391934130109524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4.0903420052952235</v>
      </c>
      <c r="M164" s="27">
        <v>6.4806311919389392</v>
      </c>
      <c r="N164" s="27">
        <v>20.053266090683397</v>
      </c>
      <c r="O164" s="27">
        <v>19.711104818835658</v>
      </c>
      <c r="P164" s="27">
        <v>21.294189678620523</v>
      </c>
      <c r="Q164" s="27">
        <v>30.1005368732257</v>
      </c>
      <c r="R164" s="27">
        <v>35.134387920526976</v>
      </c>
      <c r="S164" s="27">
        <v>39.578597959316383</v>
      </c>
      <c r="T164" s="27">
        <v>46.724457251075542</v>
      </c>
      <c r="U164" s="27">
        <v>39.081243516263662</v>
      </c>
      <c r="V164" s="27">
        <v>33.993577853221566</v>
      </c>
      <c r="W164" s="27">
        <v>55.60432803310043</v>
      </c>
      <c r="X164" s="27">
        <v>78.56155035388899</v>
      </c>
      <c r="Y164" s="27">
        <v>76.474732644268428</v>
      </c>
      <c r="Z164" s="27">
        <v>94.822041240859292</v>
      </c>
      <c r="AA164" s="27">
        <v>128.59296695936189</v>
      </c>
      <c r="AB164" s="27">
        <v>119.82902012834057</v>
      </c>
      <c r="AC164" s="27">
        <v>162.2545937541278</v>
      </c>
      <c r="AD164" s="27">
        <v>126.20470363279101</v>
      </c>
      <c r="AE164" s="27">
        <v>182.27705089529249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4.3383450756237577E-2</v>
      </c>
      <c r="M165" s="27">
        <v>6.722663566276818E-2</v>
      </c>
      <c r="N165" s="27">
        <v>0.10866872111390674</v>
      </c>
      <c r="O165" s="27">
        <v>0.27309752584679925</v>
      </c>
      <c r="P165" s="27">
        <v>0.44612261901711586</v>
      </c>
      <c r="Q165" s="27">
        <v>0.70024412986950169</v>
      </c>
      <c r="R165" s="27">
        <v>0.98108428546737991</v>
      </c>
      <c r="S165" s="27">
        <v>1.7320171326714404</v>
      </c>
      <c r="T165" s="27">
        <v>2.2123434030268543</v>
      </c>
      <c r="U165" s="27">
        <v>2.0619451332694707</v>
      </c>
      <c r="V165" s="27">
        <v>2.4912769965421084</v>
      </c>
      <c r="W165" s="27">
        <v>3.9596635657380777</v>
      </c>
      <c r="X165" s="27">
        <v>5.0850396371875135</v>
      </c>
      <c r="Y165" s="27">
        <v>5.251451465325788</v>
      </c>
      <c r="Z165" s="27">
        <v>6.8352097456574814</v>
      </c>
      <c r="AA165" s="27">
        <v>8.3651655542732311</v>
      </c>
      <c r="AB165" s="27">
        <v>7.4859449879606847</v>
      </c>
      <c r="AC165" s="27">
        <v>9.6449211050958308</v>
      </c>
      <c r="AD165" s="27">
        <v>6.3204496327152739</v>
      </c>
      <c r="AE165" s="27">
        <v>7.219944348345912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2.1885088460269374E-5</v>
      </c>
      <c r="G166" s="27">
        <v>1.8179035958241223E-5</v>
      </c>
      <c r="H166" s="27">
        <v>6.0595998264317797E-4</v>
      </c>
      <c r="I166" s="27">
        <v>1.1728232187788075E-3</v>
      </c>
      <c r="J166" s="27">
        <v>1.1491705253141886E-2</v>
      </c>
      <c r="K166" s="27">
        <v>8.9762287738288475E-3</v>
      </c>
      <c r="L166" s="27">
        <v>3.0697300725871547E-2</v>
      </c>
      <c r="M166" s="27">
        <v>2.1606912223811482E-2</v>
      </c>
      <c r="N166" s="27">
        <v>2.6183324288664673E-2</v>
      </c>
      <c r="O166" s="27">
        <v>0.1272663566112758</v>
      </c>
      <c r="P166" s="27">
        <v>0.35201526435537162</v>
      </c>
      <c r="Q166" s="27">
        <v>0.46551437888574859</v>
      </c>
      <c r="R166" s="27">
        <v>0.53147670481605402</v>
      </c>
      <c r="S166" s="27">
        <v>0.83404169626826596</v>
      </c>
      <c r="T166" s="27">
        <v>1.0479322113292013</v>
      </c>
      <c r="U166" s="27">
        <v>1.4811188714289198</v>
      </c>
      <c r="V166" s="27">
        <v>1.8392941964195955</v>
      </c>
      <c r="W166" s="27">
        <v>2.2675083784698371</v>
      </c>
      <c r="X166" s="27">
        <v>3.3086276830798962</v>
      </c>
      <c r="Y166" s="27">
        <v>3.5635776605132339</v>
      </c>
      <c r="Z166" s="27">
        <v>4.8775994804986897</v>
      </c>
      <c r="AA166" s="27">
        <v>6.1759884721807792</v>
      </c>
      <c r="AB166" s="27">
        <v>6.2482502112438256</v>
      </c>
      <c r="AC166" s="27">
        <v>7.261072614620895</v>
      </c>
      <c r="AD166" s="27">
        <v>10.32462919583671</v>
      </c>
      <c r="AE166" s="27">
        <v>13.041613951724537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6.651030114612052E-9</v>
      </c>
      <c r="F167" s="27">
        <v>6.1641437123689741E-9</v>
      </c>
      <c r="G167" s="27">
        <v>0.21198819470620925</v>
      </c>
      <c r="H167" s="27">
        <v>0.48499822874858772</v>
      </c>
      <c r="I167" s="27">
        <v>1.0290809635020661</v>
      </c>
      <c r="J167" s="27">
        <v>2.3183295429519268</v>
      </c>
      <c r="K167" s="27">
        <v>2.4335405460646413</v>
      </c>
      <c r="L167" s="27">
        <v>2.831749425829166</v>
      </c>
      <c r="M167" s="27">
        <v>3.7523699808735316</v>
      </c>
      <c r="N167" s="27">
        <v>4.2178156552654826</v>
      </c>
      <c r="O167" s="27">
        <v>4.7649368830849603</v>
      </c>
      <c r="P167" s="27">
        <v>5.4552714651234622</v>
      </c>
      <c r="Q167" s="27">
        <v>6.2778392911218139</v>
      </c>
      <c r="R167" s="27">
        <v>7.7181432615047116</v>
      </c>
      <c r="S167" s="27">
        <v>9.6201081849424508</v>
      </c>
      <c r="T167" s="27">
        <v>11.462844101562579</v>
      </c>
      <c r="U167" s="27">
        <v>13.905551477798426</v>
      </c>
      <c r="V167" s="27">
        <v>16.900188783713777</v>
      </c>
      <c r="W167" s="27">
        <v>14.326471591146733</v>
      </c>
      <c r="X167" s="27">
        <v>16.819005347050936</v>
      </c>
      <c r="Y167" s="27">
        <v>18.967932851399457</v>
      </c>
      <c r="Z167" s="27">
        <v>21.013029842673397</v>
      </c>
      <c r="AA167" s="27">
        <v>23.63582719255448</v>
      </c>
      <c r="AB167" s="27">
        <v>26.096487734115232</v>
      </c>
      <c r="AC167" s="27">
        <v>29.107199425296407</v>
      </c>
      <c r="AD167" s="27">
        <v>33.051359711652864</v>
      </c>
      <c r="AE167" s="27">
        <v>35.798356255422952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3.9460831300686724E-4</v>
      </c>
      <c r="Q168" s="27">
        <v>0.18925522682661841</v>
      </c>
      <c r="R168" s="27">
        <v>0.57007397902243917</v>
      </c>
      <c r="S168" s="27">
        <v>0.4276437114436204</v>
      </c>
      <c r="T168" s="27">
        <v>0.27934373642028826</v>
      </c>
      <c r="U168" s="27">
        <v>0.76524418812784079</v>
      </c>
      <c r="V168" s="27">
        <v>0.98681259943757405</v>
      </c>
      <c r="W168" s="27">
        <v>2.8737313603474632</v>
      </c>
      <c r="X168" s="27">
        <v>1.3856372553325573</v>
      </c>
      <c r="Y168" s="27">
        <v>2.9398077276084118</v>
      </c>
      <c r="Z168" s="27">
        <v>2.0121085258303588</v>
      </c>
      <c r="AA168" s="27">
        <v>2.6615335721858435</v>
      </c>
      <c r="AB168" s="27">
        <v>2.8931645477319576</v>
      </c>
      <c r="AC168" s="27">
        <v>4.6637309719251689</v>
      </c>
      <c r="AD168" s="27">
        <v>4.1262743756417297</v>
      </c>
      <c r="AE168" s="27">
        <v>3.3932190613289461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4.1905729218630425E-3</v>
      </c>
      <c r="K169" s="27">
        <v>1.0053053806874176E-2</v>
      </c>
      <c r="L169" s="27">
        <v>2.1502064454941062E-2</v>
      </c>
      <c r="M169" s="27">
        <v>3.8493550776417182E-2</v>
      </c>
      <c r="N169" s="27">
        <v>6.1275590893289864E-2</v>
      </c>
      <c r="O169" s="27">
        <v>8.5242827167729934E-2</v>
      </c>
      <c r="P169" s="27">
        <v>0.1412996381175381</v>
      </c>
      <c r="Q169" s="27">
        <v>0.15773258415861779</v>
      </c>
      <c r="R169" s="27">
        <v>0.17882671094388397</v>
      </c>
      <c r="S169" s="27">
        <v>0.2146378949662075</v>
      </c>
      <c r="T169" s="27">
        <v>0.25307044124301664</v>
      </c>
      <c r="U169" s="27">
        <v>0.3573287926145044</v>
      </c>
      <c r="V169" s="27">
        <v>0.41239543362668257</v>
      </c>
      <c r="W169" s="27">
        <v>0.53391129300314977</v>
      </c>
      <c r="X169" s="27">
        <v>0.72529979840173664</v>
      </c>
      <c r="Y169" s="27">
        <v>1.1223903861013507</v>
      </c>
      <c r="Z169" s="27">
        <v>1.4085119164703881</v>
      </c>
      <c r="AA169" s="27">
        <v>1.6636244125747557</v>
      </c>
      <c r="AB169" s="27">
        <v>1.8044719719275728</v>
      </c>
      <c r="AC169" s="27">
        <v>2.040164873472881</v>
      </c>
      <c r="AD169" s="27">
        <v>2.0642346407760721</v>
      </c>
      <c r="AE169" s="27">
        <v>2.0177946959213919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0.25482286611246702</v>
      </c>
      <c r="V170" s="27">
        <v>0.54941788318391782</v>
      </c>
      <c r="W170" s="27">
        <v>0.64363577674599648</v>
      </c>
      <c r="X170" s="27">
        <v>0.70183178165870053</v>
      </c>
      <c r="Y170" s="27">
        <v>0.76266970633764308</v>
      </c>
      <c r="Z170" s="27">
        <v>0.86190557133795898</v>
      </c>
      <c r="AA170" s="27">
        <v>0.82713358678318849</v>
      </c>
      <c r="AB170" s="27">
        <v>0.59064023025545798</v>
      </c>
      <c r="AC170" s="27">
        <v>1.0441284382708573</v>
      </c>
      <c r="AD170" s="27">
        <v>1.351579089962244</v>
      </c>
      <c r="AE170" s="27">
        <v>0.9984134242118764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4.5688626429937745E-3</v>
      </c>
      <c r="L171" s="27">
        <v>3.2595416219470687E-2</v>
      </c>
      <c r="M171" s="27">
        <v>6.6501132687811076E-2</v>
      </c>
      <c r="N171" s="27">
        <v>8.1580169719377219E-2</v>
      </c>
      <c r="O171" s="27">
        <v>7.9415348574693137E-2</v>
      </c>
      <c r="P171" s="27">
        <v>4.3627084412142247E-2</v>
      </c>
      <c r="Q171" s="27">
        <v>2.4150900955282353E-2</v>
      </c>
      <c r="R171" s="27">
        <v>2.8165771713670712E-2</v>
      </c>
      <c r="S171" s="27">
        <v>3.7901901139654234E-2</v>
      </c>
      <c r="T171" s="27">
        <v>2.9137977606725728E-2</v>
      </c>
      <c r="U171" s="27">
        <v>4.2065298667766045E-2</v>
      </c>
      <c r="V171" s="27">
        <v>4.2901144491185518E-2</v>
      </c>
      <c r="W171" s="27">
        <v>9.1859204445047873E-2</v>
      </c>
      <c r="X171" s="27">
        <v>0.23270818947448826</v>
      </c>
      <c r="Y171" s="27">
        <v>0.41030805798500658</v>
      </c>
      <c r="Z171" s="27">
        <v>0.66954761835887078</v>
      </c>
      <c r="AA171" s="27">
        <v>0.8614757983304393</v>
      </c>
      <c r="AB171" s="27">
        <v>0.83305435210744849</v>
      </c>
      <c r="AC171" s="27">
        <v>1.1849069059893989</v>
      </c>
      <c r="AD171" s="27">
        <v>1.1057846613149953</v>
      </c>
      <c r="AE171" s="27">
        <v>1.591157486506142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6.3535071421232027E-4</v>
      </c>
      <c r="D455" s="28">
        <f t="shared" si="96"/>
        <v>2.1715747656714524E-3</v>
      </c>
      <c r="E455" s="28">
        <f t="shared" si="96"/>
        <v>4.8962081099846646E-3</v>
      </c>
      <c r="F455" s="28">
        <f t="shared" si="96"/>
        <v>7.7715729146588764E-3</v>
      </c>
      <c r="G455" s="28">
        <f t="shared" si="96"/>
        <v>0.24160858488385004</v>
      </c>
      <c r="H455" s="28">
        <f t="shared" si="96"/>
        <v>0.53915365972293117</v>
      </c>
      <c r="I455" s="28">
        <f t="shared" si="96"/>
        <v>1.1636913501825981</v>
      </c>
      <c r="J455" s="28">
        <f t="shared" si="96"/>
        <v>2.5845777549560705</v>
      </c>
      <c r="K455" s="28">
        <f t="shared" si="96"/>
        <v>2.6815550424806323</v>
      </c>
      <c r="L455" s="28">
        <f t="shared" si="96"/>
        <v>7.30148758015814</v>
      </c>
      <c r="M455" s="28">
        <f t="shared" si="96"/>
        <v>10.966526718064918</v>
      </c>
      <c r="N455" s="28">
        <f t="shared" si="96"/>
        <v>25.180816074431657</v>
      </c>
      <c r="O455" s="28">
        <f t="shared" si="96"/>
        <v>25.559901222919095</v>
      </c>
      <c r="P455" s="28">
        <f t="shared" si="96"/>
        <v>28.429094058158384</v>
      </c>
      <c r="Q455" s="28">
        <f t="shared" si="96"/>
        <v>41.609828072855485</v>
      </c>
      <c r="R455" s="28">
        <f t="shared" si="96"/>
        <v>49.443937123372102</v>
      </c>
      <c r="S455" s="28">
        <f t="shared" si="96"/>
        <v>57.528070439721049</v>
      </c>
      <c r="T455" s="28">
        <f t="shared" si="96"/>
        <v>70.65724612566035</v>
      </c>
      <c r="U455" s="28">
        <f t="shared" si="96"/>
        <v>69.359426004048515</v>
      </c>
      <c r="V455" s="28">
        <f t="shared" si="96"/>
        <v>70.63539581363959</v>
      </c>
      <c r="W455" s="28">
        <f t="shared" si="96"/>
        <v>97.548954277685255</v>
      </c>
      <c r="X455" s="28">
        <f t="shared" si="96"/>
        <v>129.12465283741719</v>
      </c>
      <c r="Y455" s="28">
        <f t="shared" si="96"/>
        <v>133.24268779459459</v>
      </c>
      <c r="Z455" s="28">
        <f t="shared" si="96"/>
        <v>160.24699930899598</v>
      </c>
      <c r="AA455" s="28">
        <f t="shared" si="96"/>
        <v>202.9043885672402</v>
      </c>
      <c r="AB455" s="28">
        <f t="shared" si="96"/>
        <v>198.71372199458227</v>
      </c>
      <c r="AC455" s="28">
        <f t="shared" si="96"/>
        <v>252.66599854307594</v>
      </c>
      <c r="AD455" s="28">
        <f t="shared" si="96"/>
        <v>220.85694579540259</v>
      </c>
      <c r="AE455" s="28">
        <f t="shared" si="96"/>
        <v>284.88713012240055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6.3535071421232027E-4</v>
      </c>
      <c r="D471" s="28">
        <f t="shared" si="101"/>
        <v>2.1715747656714524E-3</v>
      </c>
      <c r="E471" s="28">
        <f t="shared" si="101"/>
        <v>4.8962081099846646E-3</v>
      </c>
      <c r="F471" s="28">
        <f t="shared" si="101"/>
        <v>7.7715729146588764E-3</v>
      </c>
      <c r="G471" s="28">
        <f t="shared" si="101"/>
        <v>0.24160858488385004</v>
      </c>
      <c r="H471" s="28">
        <f t="shared" si="101"/>
        <v>0.53915365972293117</v>
      </c>
      <c r="I471" s="28">
        <f t="shared" si="101"/>
        <v>1.1636913501825981</v>
      </c>
      <c r="J471" s="28">
        <f t="shared" si="101"/>
        <v>2.5845777549560705</v>
      </c>
      <c r="K471" s="28">
        <f t="shared" si="101"/>
        <v>2.6815550424806323</v>
      </c>
      <c r="L471" s="28">
        <f t="shared" si="101"/>
        <v>7.30148758015814</v>
      </c>
      <c r="M471" s="28">
        <f t="shared" si="101"/>
        <v>10.966526718064918</v>
      </c>
      <c r="N471" s="28">
        <f t="shared" si="101"/>
        <v>25.180816074431657</v>
      </c>
      <c r="O471" s="28">
        <f t="shared" si="101"/>
        <v>25.559901222919095</v>
      </c>
      <c r="P471" s="28">
        <f t="shared" si="101"/>
        <v>28.429094058158384</v>
      </c>
      <c r="Q471" s="28">
        <f t="shared" si="101"/>
        <v>41.609828072855485</v>
      </c>
      <c r="R471" s="28">
        <f t="shared" si="101"/>
        <v>49.443937123372102</v>
      </c>
      <c r="S471" s="28">
        <f t="shared" si="101"/>
        <v>57.528070439721049</v>
      </c>
      <c r="T471" s="28">
        <f t="shared" si="101"/>
        <v>70.65724612566035</v>
      </c>
      <c r="U471" s="28">
        <f t="shared" si="101"/>
        <v>69.359426004048515</v>
      </c>
      <c r="V471" s="28">
        <f t="shared" si="101"/>
        <v>70.63539581363959</v>
      </c>
      <c r="W471" s="28">
        <f t="shared" si="101"/>
        <v>97.548954277685255</v>
      </c>
      <c r="X471" s="28">
        <f t="shared" si="101"/>
        <v>129.12465283741719</v>
      </c>
      <c r="Y471" s="28">
        <f t="shared" si="101"/>
        <v>133.24268779459459</v>
      </c>
      <c r="Z471" s="28">
        <f t="shared" si="101"/>
        <v>160.24699930899598</v>
      </c>
      <c r="AA471" s="28">
        <f t="shared" si="101"/>
        <v>202.9043885672402</v>
      </c>
      <c r="AB471" s="28">
        <f t="shared" si="101"/>
        <v>198.71372199458227</v>
      </c>
      <c r="AC471" s="28">
        <f t="shared" si="101"/>
        <v>252.66599854307594</v>
      </c>
      <c r="AD471" s="28">
        <f t="shared" si="101"/>
        <v>220.85694579540259</v>
      </c>
      <c r="AE471" s="28">
        <f t="shared" si="101"/>
        <v>284.88713012240055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4">+D503+D507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6.3535071421232027E-4</v>
      </c>
      <c r="D508" s="21">
        <f t="shared" ref="D508:AE508" si="106">+D509+D510+D511+D512+D513+D514</f>
        <v>2.1715747656714524E-3</v>
      </c>
      <c r="E508" s="21">
        <f t="shared" si="106"/>
        <v>4.8962081099846646E-3</v>
      </c>
      <c r="F508" s="21">
        <f t="shared" si="106"/>
        <v>7.7715729146588764E-3</v>
      </c>
      <c r="G508" s="21">
        <f t="shared" si="106"/>
        <v>0.24160858488385004</v>
      </c>
      <c r="H508" s="21">
        <f t="shared" si="106"/>
        <v>0.53915365972293117</v>
      </c>
      <c r="I508" s="21">
        <f t="shared" si="106"/>
        <v>1.1636913501825981</v>
      </c>
      <c r="J508" s="21">
        <f t="shared" si="106"/>
        <v>2.5845777549560705</v>
      </c>
      <c r="K508" s="21">
        <f t="shared" si="106"/>
        <v>2.6815550424806323</v>
      </c>
      <c r="L508" s="21">
        <f t="shared" si="106"/>
        <v>7.30148758015814</v>
      </c>
      <c r="M508" s="21">
        <f t="shared" si="106"/>
        <v>10.966526718064918</v>
      </c>
      <c r="N508" s="21">
        <f t="shared" si="106"/>
        <v>25.180816074431657</v>
      </c>
      <c r="O508" s="21">
        <f t="shared" si="106"/>
        <v>25.559901222919095</v>
      </c>
      <c r="P508" s="21">
        <f t="shared" si="106"/>
        <v>28.429094058158384</v>
      </c>
      <c r="Q508" s="21">
        <f t="shared" si="106"/>
        <v>41.609828072855485</v>
      </c>
      <c r="R508" s="21">
        <f t="shared" si="106"/>
        <v>49.443937123372102</v>
      </c>
      <c r="S508" s="21">
        <f t="shared" si="106"/>
        <v>57.528070439721049</v>
      </c>
      <c r="T508" s="21">
        <f t="shared" si="106"/>
        <v>70.65724612566035</v>
      </c>
      <c r="U508" s="21">
        <f t="shared" si="106"/>
        <v>69.359426004048515</v>
      </c>
      <c r="V508" s="21">
        <f t="shared" si="106"/>
        <v>70.63539581363959</v>
      </c>
      <c r="W508" s="21">
        <f t="shared" si="106"/>
        <v>97.548954277685255</v>
      </c>
      <c r="X508" s="21">
        <f t="shared" si="106"/>
        <v>129.12465283741719</v>
      </c>
      <c r="Y508" s="21">
        <f t="shared" si="106"/>
        <v>133.24268779459459</v>
      </c>
      <c r="Z508" s="21">
        <f t="shared" si="106"/>
        <v>160.24699930899598</v>
      </c>
      <c r="AA508" s="21">
        <f t="shared" si="106"/>
        <v>202.9043885672402</v>
      </c>
      <c r="AB508" s="21">
        <f t="shared" si="106"/>
        <v>198.71372199458227</v>
      </c>
      <c r="AC508" s="21">
        <f t="shared" si="106"/>
        <v>252.66599854307594</v>
      </c>
      <c r="AD508" s="21">
        <f t="shared" si="106"/>
        <v>220.85694579540259</v>
      </c>
      <c r="AE508" s="21">
        <f t="shared" si="106"/>
        <v>284.88713012240055</v>
      </c>
    </row>
    <row r="509" spans="1:31" x14ac:dyDescent="0.2">
      <c r="A509" s="9" t="s">
        <v>343</v>
      </c>
      <c r="B509" s="4" t="s">
        <v>344</v>
      </c>
      <c r="C509" s="37">
        <f>+C161</f>
        <v>6.3535071421232027E-4</v>
      </c>
      <c r="D509" s="37">
        <f t="shared" ref="D509:AE509" si="107">+D161</f>
        <v>2.1715747656714524E-3</v>
      </c>
      <c r="E509" s="37">
        <f t="shared" si="107"/>
        <v>4.8962081099846646E-3</v>
      </c>
      <c r="F509" s="37">
        <f t="shared" si="107"/>
        <v>7.7715729146588764E-3</v>
      </c>
      <c r="G509" s="37">
        <f t="shared" si="107"/>
        <v>0.24160858488385004</v>
      </c>
      <c r="H509" s="37">
        <f t="shared" si="107"/>
        <v>0.53915365972293117</v>
      </c>
      <c r="I509" s="37">
        <f t="shared" si="107"/>
        <v>1.1636913501825981</v>
      </c>
      <c r="J509" s="37">
        <f t="shared" si="107"/>
        <v>2.5803871820342072</v>
      </c>
      <c r="K509" s="37">
        <f t="shared" si="107"/>
        <v>2.6669331260307643</v>
      </c>
      <c r="L509" s="37">
        <f t="shared" si="107"/>
        <v>7.2473900994837281</v>
      </c>
      <c r="M509" s="37">
        <f t="shared" si="107"/>
        <v>10.861532034600689</v>
      </c>
      <c r="N509" s="37">
        <f t="shared" si="107"/>
        <v>25.037960313818992</v>
      </c>
      <c r="O509" s="37">
        <f t="shared" si="107"/>
        <v>25.395243047176674</v>
      </c>
      <c r="P509" s="37">
        <f t="shared" si="107"/>
        <v>28.243772727315697</v>
      </c>
      <c r="Q509" s="37">
        <f t="shared" si="107"/>
        <v>41.238689360914968</v>
      </c>
      <c r="R509" s="37">
        <f t="shared" si="107"/>
        <v>48.666870661692109</v>
      </c>
      <c r="S509" s="37">
        <f t="shared" si="107"/>
        <v>56.847886932171562</v>
      </c>
      <c r="T509" s="37">
        <f t="shared" si="107"/>
        <v>70.095693970390329</v>
      </c>
      <c r="U509" s="37">
        <f t="shared" si="107"/>
        <v>67.93996485852594</v>
      </c>
      <c r="V509" s="37">
        <f t="shared" si="107"/>
        <v>68.643868752900232</v>
      </c>
      <c r="W509" s="37">
        <f t="shared" si="107"/>
        <v>93.405816643143609</v>
      </c>
      <c r="X509" s="37">
        <f t="shared" si="107"/>
        <v>126.07917581254969</v>
      </c>
      <c r="Y509" s="37">
        <f t="shared" si="107"/>
        <v>128.00751191656215</v>
      </c>
      <c r="Z509" s="37">
        <f t="shared" si="107"/>
        <v>155.29492567699839</v>
      </c>
      <c r="AA509" s="37">
        <f t="shared" si="107"/>
        <v>196.89062119736596</v>
      </c>
      <c r="AB509" s="37">
        <f t="shared" si="107"/>
        <v>192.59239089255985</v>
      </c>
      <c r="AC509" s="37">
        <f t="shared" si="107"/>
        <v>243.73306735341762</v>
      </c>
      <c r="AD509" s="37">
        <f t="shared" si="107"/>
        <v>212.20907302770752</v>
      </c>
      <c r="AE509" s="37">
        <f t="shared" si="107"/>
        <v>276.88654545443222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8">+D168</f>
        <v>0</v>
      </c>
      <c r="E510" s="37">
        <f t="shared" si="108"/>
        <v>0</v>
      </c>
      <c r="F510" s="37">
        <f t="shared" si="108"/>
        <v>0</v>
      </c>
      <c r="G510" s="37">
        <f t="shared" si="108"/>
        <v>0</v>
      </c>
      <c r="H510" s="37">
        <f t="shared" si="108"/>
        <v>0</v>
      </c>
      <c r="I510" s="37">
        <f t="shared" si="108"/>
        <v>0</v>
      </c>
      <c r="J510" s="37">
        <f t="shared" si="108"/>
        <v>0</v>
      </c>
      <c r="K510" s="37">
        <f t="shared" si="108"/>
        <v>0</v>
      </c>
      <c r="L510" s="37">
        <f t="shared" si="108"/>
        <v>0</v>
      </c>
      <c r="M510" s="37">
        <f t="shared" si="108"/>
        <v>0</v>
      </c>
      <c r="N510" s="37">
        <f t="shared" si="108"/>
        <v>0</v>
      </c>
      <c r="O510" s="37">
        <f t="shared" si="108"/>
        <v>0</v>
      </c>
      <c r="P510" s="37">
        <f t="shared" si="108"/>
        <v>3.9460831300686724E-4</v>
      </c>
      <c r="Q510" s="37">
        <f t="shared" si="108"/>
        <v>0.18925522682661841</v>
      </c>
      <c r="R510" s="37">
        <f t="shared" si="108"/>
        <v>0.57007397902243917</v>
      </c>
      <c r="S510" s="37">
        <f t="shared" si="108"/>
        <v>0.4276437114436204</v>
      </c>
      <c r="T510" s="37">
        <f t="shared" si="108"/>
        <v>0.27934373642028826</v>
      </c>
      <c r="U510" s="37">
        <f t="shared" si="108"/>
        <v>0.76524418812784079</v>
      </c>
      <c r="V510" s="37">
        <f t="shared" si="108"/>
        <v>0.98681259943757405</v>
      </c>
      <c r="W510" s="37">
        <f t="shared" si="108"/>
        <v>2.8737313603474632</v>
      </c>
      <c r="X510" s="37">
        <f t="shared" si="108"/>
        <v>1.3856372553325573</v>
      </c>
      <c r="Y510" s="37">
        <f t="shared" si="108"/>
        <v>2.9398077276084118</v>
      </c>
      <c r="Z510" s="37">
        <f t="shared" si="108"/>
        <v>2.0121085258303588</v>
      </c>
      <c r="AA510" s="37">
        <f t="shared" si="108"/>
        <v>2.6615335721858435</v>
      </c>
      <c r="AB510" s="37">
        <f t="shared" si="108"/>
        <v>2.8931645477319576</v>
      </c>
      <c r="AC510" s="37">
        <f t="shared" si="108"/>
        <v>4.6637309719251689</v>
      </c>
      <c r="AD510" s="37">
        <f t="shared" si="108"/>
        <v>4.1262743756417297</v>
      </c>
      <c r="AE510" s="37">
        <f t="shared" si="108"/>
        <v>3.3932190613289461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9">+D169</f>
        <v>0</v>
      </c>
      <c r="E511" s="37">
        <f t="shared" si="109"/>
        <v>0</v>
      </c>
      <c r="F511" s="37">
        <f t="shared" si="109"/>
        <v>0</v>
      </c>
      <c r="G511" s="37">
        <f t="shared" si="109"/>
        <v>0</v>
      </c>
      <c r="H511" s="37">
        <f t="shared" si="109"/>
        <v>0</v>
      </c>
      <c r="I511" s="37">
        <f t="shared" si="109"/>
        <v>0</v>
      </c>
      <c r="J511" s="37">
        <f t="shared" si="109"/>
        <v>4.1905729218630425E-3</v>
      </c>
      <c r="K511" s="37">
        <f t="shared" si="109"/>
        <v>1.0053053806874176E-2</v>
      </c>
      <c r="L511" s="37">
        <f t="shared" si="109"/>
        <v>2.1502064454941062E-2</v>
      </c>
      <c r="M511" s="37">
        <f t="shared" si="109"/>
        <v>3.8493550776417182E-2</v>
      </c>
      <c r="N511" s="37">
        <f t="shared" si="109"/>
        <v>6.1275590893289864E-2</v>
      </c>
      <c r="O511" s="37">
        <f t="shared" si="109"/>
        <v>8.5242827167729934E-2</v>
      </c>
      <c r="P511" s="37">
        <f t="shared" si="109"/>
        <v>0.1412996381175381</v>
      </c>
      <c r="Q511" s="37">
        <f t="shared" si="109"/>
        <v>0.15773258415861779</v>
      </c>
      <c r="R511" s="37">
        <f t="shared" si="109"/>
        <v>0.17882671094388397</v>
      </c>
      <c r="S511" s="37">
        <f t="shared" si="109"/>
        <v>0.2146378949662075</v>
      </c>
      <c r="T511" s="37">
        <f t="shared" si="109"/>
        <v>0.25307044124301664</v>
      </c>
      <c r="U511" s="37">
        <f t="shared" si="109"/>
        <v>0.3573287926145044</v>
      </c>
      <c r="V511" s="37">
        <f t="shared" si="109"/>
        <v>0.41239543362668257</v>
      </c>
      <c r="W511" s="37">
        <f t="shared" si="109"/>
        <v>0.53391129300314977</v>
      </c>
      <c r="X511" s="37">
        <f t="shared" si="109"/>
        <v>0.72529979840173664</v>
      </c>
      <c r="Y511" s="37">
        <f t="shared" si="109"/>
        <v>1.1223903861013507</v>
      </c>
      <c r="Z511" s="37">
        <f t="shared" si="109"/>
        <v>1.4085119164703881</v>
      </c>
      <c r="AA511" s="37">
        <f t="shared" si="109"/>
        <v>1.6636244125747557</v>
      </c>
      <c r="AB511" s="37">
        <f t="shared" si="109"/>
        <v>1.8044719719275728</v>
      </c>
      <c r="AC511" s="37">
        <f t="shared" si="109"/>
        <v>2.040164873472881</v>
      </c>
      <c r="AD511" s="37">
        <f t="shared" si="109"/>
        <v>2.0642346407760721</v>
      </c>
      <c r="AE511" s="37">
        <f t="shared" si="109"/>
        <v>2.0177946959213919</v>
      </c>
    </row>
    <row r="512" spans="1:31" x14ac:dyDescent="0.2">
      <c r="A512" s="9" t="s">
        <v>352</v>
      </c>
      <c r="B512" s="4" t="s">
        <v>353</v>
      </c>
      <c r="C512" s="37">
        <f t="shared" ref="C512:R514" si="110">+C170</f>
        <v>0</v>
      </c>
      <c r="D512" s="37">
        <f t="shared" si="110"/>
        <v>0</v>
      </c>
      <c r="E512" s="37">
        <f t="shared" si="110"/>
        <v>0</v>
      </c>
      <c r="F512" s="37">
        <f t="shared" si="110"/>
        <v>0</v>
      </c>
      <c r="G512" s="37">
        <f t="shared" si="110"/>
        <v>0</v>
      </c>
      <c r="H512" s="37">
        <f t="shared" si="110"/>
        <v>0</v>
      </c>
      <c r="I512" s="37">
        <f t="shared" si="110"/>
        <v>0</v>
      </c>
      <c r="J512" s="37">
        <f t="shared" si="110"/>
        <v>0</v>
      </c>
      <c r="K512" s="37">
        <f t="shared" si="110"/>
        <v>0</v>
      </c>
      <c r="L512" s="37">
        <f t="shared" si="110"/>
        <v>0</v>
      </c>
      <c r="M512" s="37">
        <f t="shared" si="110"/>
        <v>0</v>
      </c>
      <c r="N512" s="37">
        <f t="shared" si="110"/>
        <v>0</v>
      </c>
      <c r="O512" s="37">
        <f t="shared" si="110"/>
        <v>0</v>
      </c>
      <c r="P512" s="37">
        <f t="shared" si="110"/>
        <v>0</v>
      </c>
      <c r="Q512" s="37">
        <f t="shared" si="110"/>
        <v>0</v>
      </c>
      <c r="R512" s="37">
        <f t="shared" si="110"/>
        <v>0</v>
      </c>
      <c r="S512" s="37">
        <f t="shared" si="109"/>
        <v>0</v>
      </c>
      <c r="T512" s="37">
        <f t="shared" si="109"/>
        <v>0</v>
      </c>
      <c r="U512" s="37">
        <f t="shared" si="109"/>
        <v>0.25482286611246702</v>
      </c>
      <c r="V512" s="37">
        <f t="shared" si="109"/>
        <v>0.54941788318391782</v>
      </c>
      <c r="W512" s="37">
        <f t="shared" si="109"/>
        <v>0.64363577674599648</v>
      </c>
      <c r="X512" s="37">
        <f t="shared" si="109"/>
        <v>0.70183178165870053</v>
      </c>
      <c r="Y512" s="37">
        <f t="shared" si="109"/>
        <v>0.76266970633764308</v>
      </c>
      <c r="Z512" s="37">
        <f t="shared" si="109"/>
        <v>0.86190557133795898</v>
      </c>
      <c r="AA512" s="37">
        <f t="shared" si="109"/>
        <v>0.82713358678318849</v>
      </c>
      <c r="AB512" s="37">
        <f t="shared" si="109"/>
        <v>0.59064023025545798</v>
      </c>
      <c r="AC512" s="37">
        <f t="shared" si="109"/>
        <v>1.0441284382708573</v>
      </c>
      <c r="AD512" s="37">
        <f t="shared" si="109"/>
        <v>1.351579089962244</v>
      </c>
      <c r="AE512" s="37">
        <f t="shared" si="109"/>
        <v>0.9984134242118764</v>
      </c>
    </row>
    <row r="513" spans="1:31" x14ac:dyDescent="0.2">
      <c r="A513" s="9" t="s">
        <v>354</v>
      </c>
      <c r="B513" s="4" t="s">
        <v>355</v>
      </c>
      <c r="C513" s="37">
        <f t="shared" si="110"/>
        <v>0</v>
      </c>
      <c r="D513" s="37">
        <f t="shared" si="109"/>
        <v>0</v>
      </c>
      <c r="E513" s="37">
        <f t="shared" si="109"/>
        <v>0</v>
      </c>
      <c r="F513" s="37">
        <f t="shared" si="109"/>
        <v>0</v>
      </c>
      <c r="G513" s="37">
        <f t="shared" si="109"/>
        <v>0</v>
      </c>
      <c r="H513" s="37">
        <f t="shared" si="109"/>
        <v>0</v>
      </c>
      <c r="I513" s="37">
        <f t="shared" si="109"/>
        <v>0</v>
      </c>
      <c r="J513" s="37">
        <f t="shared" si="109"/>
        <v>0</v>
      </c>
      <c r="K513" s="37">
        <f t="shared" si="109"/>
        <v>4.5688626429937745E-3</v>
      </c>
      <c r="L513" s="37">
        <f t="shared" si="109"/>
        <v>3.2595416219470687E-2</v>
      </c>
      <c r="M513" s="37">
        <f t="shared" si="109"/>
        <v>6.6501132687811076E-2</v>
      </c>
      <c r="N513" s="37">
        <f t="shared" si="109"/>
        <v>8.1580169719377219E-2</v>
      </c>
      <c r="O513" s="37">
        <f t="shared" si="109"/>
        <v>7.9415348574693137E-2</v>
      </c>
      <c r="P513" s="37">
        <f t="shared" si="109"/>
        <v>4.3627084412142247E-2</v>
      </c>
      <c r="Q513" s="37">
        <f t="shared" si="109"/>
        <v>2.4150900955282353E-2</v>
      </c>
      <c r="R513" s="37">
        <f t="shared" si="109"/>
        <v>2.8165771713670712E-2</v>
      </c>
      <c r="S513" s="37">
        <f t="shared" si="109"/>
        <v>3.7901901139654234E-2</v>
      </c>
      <c r="T513" s="37">
        <f t="shared" si="109"/>
        <v>2.9137977606725728E-2</v>
      </c>
      <c r="U513" s="37">
        <f t="shared" si="109"/>
        <v>4.2065298667766045E-2</v>
      </c>
      <c r="V513" s="37">
        <f t="shared" si="109"/>
        <v>4.2901144491185518E-2</v>
      </c>
      <c r="W513" s="37">
        <f t="shared" si="109"/>
        <v>9.1859204445047873E-2</v>
      </c>
      <c r="X513" s="37">
        <f t="shared" si="109"/>
        <v>0.23270818947448826</v>
      </c>
      <c r="Y513" s="37">
        <f t="shared" si="109"/>
        <v>0.41030805798500658</v>
      </c>
      <c r="Z513" s="37">
        <f t="shared" si="109"/>
        <v>0.66954761835887078</v>
      </c>
      <c r="AA513" s="37">
        <f t="shared" si="109"/>
        <v>0.8614757983304393</v>
      </c>
      <c r="AB513" s="37">
        <f t="shared" si="109"/>
        <v>0.83305435210744849</v>
      </c>
      <c r="AC513" s="37">
        <f t="shared" si="109"/>
        <v>1.1849069059893989</v>
      </c>
      <c r="AD513" s="37">
        <f t="shared" si="109"/>
        <v>1.1057846613149953</v>
      </c>
      <c r="AE513" s="37">
        <f t="shared" si="109"/>
        <v>1.591157486506142</v>
      </c>
    </row>
    <row r="514" spans="1:31" x14ac:dyDescent="0.2">
      <c r="A514" s="9" t="s">
        <v>356</v>
      </c>
      <c r="B514" s="4" t="s">
        <v>357</v>
      </c>
      <c r="C514" s="37">
        <f t="shared" si="110"/>
        <v>0</v>
      </c>
      <c r="D514" s="37">
        <f t="shared" si="109"/>
        <v>0</v>
      </c>
      <c r="E514" s="37">
        <f t="shared" si="109"/>
        <v>0</v>
      </c>
      <c r="F514" s="37">
        <f t="shared" si="109"/>
        <v>0</v>
      </c>
      <c r="G514" s="37">
        <f t="shared" si="109"/>
        <v>0</v>
      </c>
      <c r="H514" s="37">
        <f t="shared" si="109"/>
        <v>0</v>
      </c>
      <c r="I514" s="37">
        <f t="shared" si="109"/>
        <v>0</v>
      </c>
      <c r="J514" s="37">
        <f t="shared" si="109"/>
        <v>0</v>
      </c>
      <c r="K514" s="37">
        <f t="shared" si="109"/>
        <v>0</v>
      </c>
      <c r="L514" s="37">
        <f t="shared" si="109"/>
        <v>0</v>
      </c>
      <c r="M514" s="37">
        <f t="shared" si="109"/>
        <v>0</v>
      </c>
      <c r="N514" s="37">
        <f t="shared" si="109"/>
        <v>0</v>
      </c>
      <c r="O514" s="37">
        <f t="shared" si="109"/>
        <v>0</v>
      </c>
      <c r="P514" s="37">
        <f t="shared" si="109"/>
        <v>0</v>
      </c>
      <c r="Q514" s="37">
        <f t="shared" si="109"/>
        <v>0</v>
      </c>
      <c r="R514" s="37">
        <f t="shared" si="109"/>
        <v>0</v>
      </c>
      <c r="S514" s="37">
        <f t="shared" si="109"/>
        <v>0</v>
      </c>
      <c r="T514" s="37">
        <f t="shared" si="109"/>
        <v>0</v>
      </c>
      <c r="U514" s="37">
        <f t="shared" si="109"/>
        <v>0</v>
      </c>
      <c r="V514" s="37">
        <f t="shared" si="109"/>
        <v>0</v>
      </c>
      <c r="W514" s="37">
        <f t="shared" si="109"/>
        <v>0</v>
      </c>
      <c r="X514" s="37">
        <f t="shared" si="109"/>
        <v>0</v>
      </c>
      <c r="Y514" s="37">
        <f t="shared" si="109"/>
        <v>0</v>
      </c>
      <c r="Z514" s="37">
        <f t="shared" si="109"/>
        <v>0</v>
      </c>
      <c r="AA514" s="37">
        <f t="shared" si="109"/>
        <v>0</v>
      </c>
      <c r="AB514" s="37">
        <f t="shared" si="109"/>
        <v>0</v>
      </c>
      <c r="AC514" s="37">
        <f t="shared" si="109"/>
        <v>0</v>
      </c>
      <c r="AD514" s="37">
        <f t="shared" si="109"/>
        <v>0</v>
      </c>
      <c r="AE514" s="37">
        <f t="shared" si="109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1">+C525+C530+C536+C541+C544+C545+C549+C552++C553+C554</f>
        <v>0</v>
      </c>
      <c r="D524" s="28">
        <f t="shared" si="111"/>
        <v>0</v>
      </c>
      <c r="E524" s="28">
        <f t="shared" si="111"/>
        <v>0</v>
      </c>
      <c r="F524" s="28">
        <f t="shared" si="111"/>
        <v>0</v>
      </c>
      <c r="G524" s="28">
        <f t="shared" si="111"/>
        <v>0</v>
      </c>
      <c r="H524" s="28">
        <f t="shared" si="111"/>
        <v>0</v>
      </c>
      <c r="I524" s="28">
        <f t="shared" si="111"/>
        <v>0</v>
      </c>
      <c r="J524" s="28">
        <f t="shared" si="111"/>
        <v>0</v>
      </c>
      <c r="K524" s="28">
        <f t="shared" si="111"/>
        <v>0</v>
      </c>
      <c r="L524" s="28">
        <f t="shared" si="111"/>
        <v>0</v>
      </c>
      <c r="M524" s="28">
        <f t="shared" si="111"/>
        <v>0</v>
      </c>
      <c r="N524" s="28">
        <f t="shared" si="111"/>
        <v>0</v>
      </c>
      <c r="O524" s="28">
        <f t="shared" si="111"/>
        <v>0</v>
      </c>
      <c r="P524" s="28">
        <f t="shared" si="111"/>
        <v>0</v>
      </c>
      <c r="Q524" s="28">
        <f t="shared" si="111"/>
        <v>0</v>
      </c>
      <c r="R524" s="28">
        <f t="shared" si="111"/>
        <v>0</v>
      </c>
      <c r="S524" s="28">
        <f t="shared" si="111"/>
        <v>0</v>
      </c>
      <c r="T524" s="28">
        <f t="shared" si="111"/>
        <v>0</v>
      </c>
      <c r="U524" s="28">
        <f t="shared" si="111"/>
        <v>0</v>
      </c>
      <c r="V524" s="28">
        <f t="shared" si="111"/>
        <v>0</v>
      </c>
      <c r="W524" s="28">
        <f t="shared" si="111"/>
        <v>0</v>
      </c>
      <c r="X524" s="28">
        <f t="shared" si="111"/>
        <v>0</v>
      </c>
      <c r="Y524" s="28">
        <f t="shared" si="111"/>
        <v>0</v>
      </c>
      <c r="Z524" s="28">
        <f t="shared" si="111"/>
        <v>0</v>
      </c>
      <c r="AA524" s="28">
        <f t="shared" si="111"/>
        <v>0</v>
      </c>
      <c r="AB524" s="28">
        <f t="shared" si="111"/>
        <v>0</v>
      </c>
      <c r="AC524" s="28">
        <f t="shared" si="111"/>
        <v>0</v>
      </c>
      <c r="AD524" s="28">
        <f t="shared" si="111"/>
        <v>0</v>
      </c>
      <c r="AE524" s="28">
        <f t="shared" si="11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2">+C526+C527+C528+C529</f>
        <v>0</v>
      </c>
      <c r="D525" s="21">
        <f t="shared" si="112"/>
        <v>0</v>
      </c>
      <c r="E525" s="21">
        <f t="shared" si="112"/>
        <v>0</v>
      </c>
      <c r="F525" s="21">
        <f t="shared" si="112"/>
        <v>0</v>
      </c>
      <c r="G525" s="21">
        <f t="shared" si="112"/>
        <v>0</v>
      </c>
      <c r="H525" s="21">
        <f t="shared" si="112"/>
        <v>0</v>
      </c>
      <c r="I525" s="21">
        <f t="shared" si="112"/>
        <v>0</v>
      </c>
      <c r="J525" s="21">
        <f t="shared" si="112"/>
        <v>0</v>
      </c>
      <c r="K525" s="21">
        <f t="shared" si="112"/>
        <v>0</v>
      </c>
      <c r="L525" s="21">
        <f t="shared" si="112"/>
        <v>0</v>
      </c>
      <c r="M525" s="21">
        <f t="shared" si="112"/>
        <v>0</v>
      </c>
      <c r="N525" s="21">
        <f t="shared" si="112"/>
        <v>0</v>
      </c>
      <c r="O525" s="21">
        <f t="shared" si="112"/>
        <v>0</v>
      </c>
      <c r="P525" s="21">
        <f t="shared" si="112"/>
        <v>0</v>
      </c>
      <c r="Q525" s="21">
        <f t="shared" si="112"/>
        <v>0</v>
      </c>
      <c r="R525" s="21">
        <f t="shared" si="112"/>
        <v>0</v>
      </c>
      <c r="S525" s="21">
        <f t="shared" si="112"/>
        <v>0</v>
      </c>
      <c r="T525" s="21">
        <f t="shared" si="112"/>
        <v>0</v>
      </c>
      <c r="U525" s="21">
        <f t="shared" si="112"/>
        <v>0</v>
      </c>
      <c r="V525" s="21">
        <f t="shared" si="112"/>
        <v>0</v>
      </c>
      <c r="W525" s="21">
        <f t="shared" si="112"/>
        <v>0</v>
      </c>
      <c r="X525" s="21">
        <f t="shared" si="112"/>
        <v>0</v>
      </c>
      <c r="Y525" s="21">
        <f t="shared" si="112"/>
        <v>0</v>
      </c>
      <c r="Z525" s="21">
        <f t="shared" si="112"/>
        <v>0</v>
      </c>
      <c r="AA525" s="21">
        <f t="shared" si="112"/>
        <v>0</v>
      </c>
      <c r="AB525" s="21">
        <f t="shared" si="112"/>
        <v>0</v>
      </c>
      <c r="AC525" s="21">
        <f t="shared" si="112"/>
        <v>0</v>
      </c>
      <c r="AD525" s="21">
        <f t="shared" si="112"/>
        <v>0</v>
      </c>
      <c r="AE525" s="21">
        <f t="shared" si="11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3">+C531+C532+C533+C534+C535</f>
        <v>0</v>
      </c>
      <c r="D530" s="21">
        <f t="shared" si="113"/>
        <v>0</v>
      </c>
      <c r="E530" s="21">
        <f t="shared" si="113"/>
        <v>0</v>
      </c>
      <c r="F530" s="21">
        <f t="shared" si="113"/>
        <v>0</v>
      </c>
      <c r="G530" s="21">
        <f t="shared" si="113"/>
        <v>0</v>
      </c>
      <c r="H530" s="21">
        <f t="shared" si="113"/>
        <v>0</v>
      </c>
      <c r="I530" s="21">
        <f t="shared" si="113"/>
        <v>0</v>
      </c>
      <c r="J530" s="21">
        <f t="shared" si="113"/>
        <v>0</v>
      </c>
      <c r="K530" s="21">
        <f t="shared" si="113"/>
        <v>0</v>
      </c>
      <c r="L530" s="21">
        <f t="shared" si="113"/>
        <v>0</v>
      </c>
      <c r="M530" s="21">
        <f t="shared" si="113"/>
        <v>0</v>
      </c>
      <c r="N530" s="21">
        <f t="shared" si="113"/>
        <v>0</v>
      </c>
      <c r="O530" s="21">
        <f t="shared" si="113"/>
        <v>0</v>
      </c>
      <c r="P530" s="21">
        <f t="shared" si="113"/>
        <v>0</v>
      </c>
      <c r="Q530" s="21">
        <f t="shared" si="113"/>
        <v>0</v>
      </c>
      <c r="R530" s="21">
        <f t="shared" si="113"/>
        <v>0</v>
      </c>
      <c r="S530" s="21">
        <f t="shared" si="113"/>
        <v>0</v>
      </c>
      <c r="T530" s="21">
        <f t="shared" si="113"/>
        <v>0</v>
      </c>
      <c r="U530" s="21">
        <f t="shared" si="113"/>
        <v>0</v>
      </c>
      <c r="V530" s="21">
        <f t="shared" si="113"/>
        <v>0</v>
      </c>
      <c r="W530" s="21">
        <f t="shared" si="113"/>
        <v>0</v>
      </c>
      <c r="X530" s="21">
        <f t="shared" si="113"/>
        <v>0</v>
      </c>
      <c r="Y530" s="21">
        <f t="shared" si="113"/>
        <v>0</v>
      </c>
      <c r="Z530" s="21">
        <f t="shared" si="113"/>
        <v>0</v>
      </c>
      <c r="AA530" s="21">
        <f t="shared" si="113"/>
        <v>0</v>
      </c>
      <c r="AB530" s="21">
        <f t="shared" si="113"/>
        <v>0</v>
      </c>
      <c r="AC530" s="21">
        <f t="shared" si="113"/>
        <v>0</v>
      </c>
      <c r="AD530" s="21">
        <f t="shared" si="113"/>
        <v>0</v>
      </c>
      <c r="AE530" s="21">
        <f t="shared" si="11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4">+C537+C538+C539+C540</f>
        <v>0</v>
      </c>
      <c r="D536" s="21">
        <f t="shared" si="114"/>
        <v>0</v>
      </c>
      <c r="E536" s="21">
        <f t="shared" si="114"/>
        <v>0</v>
      </c>
      <c r="F536" s="21">
        <f t="shared" si="114"/>
        <v>0</v>
      </c>
      <c r="G536" s="21">
        <f t="shared" si="114"/>
        <v>0</v>
      </c>
      <c r="H536" s="21">
        <f t="shared" si="114"/>
        <v>0</v>
      </c>
      <c r="I536" s="21">
        <f t="shared" si="114"/>
        <v>0</v>
      </c>
      <c r="J536" s="21">
        <f t="shared" si="114"/>
        <v>0</v>
      </c>
      <c r="K536" s="21">
        <f t="shared" si="114"/>
        <v>0</v>
      </c>
      <c r="L536" s="21">
        <f t="shared" si="114"/>
        <v>0</v>
      </c>
      <c r="M536" s="21">
        <f t="shared" si="114"/>
        <v>0</v>
      </c>
      <c r="N536" s="21">
        <f t="shared" si="114"/>
        <v>0</v>
      </c>
      <c r="O536" s="21">
        <f t="shared" si="114"/>
        <v>0</v>
      </c>
      <c r="P536" s="21">
        <f t="shared" si="114"/>
        <v>0</v>
      </c>
      <c r="Q536" s="21">
        <f t="shared" si="114"/>
        <v>0</v>
      </c>
      <c r="R536" s="21">
        <f t="shared" si="114"/>
        <v>0</v>
      </c>
      <c r="S536" s="21">
        <f t="shared" si="114"/>
        <v>0</v>
      </c>
      <c r="T536" s="21">
        <f t="shared" si="114"/>
        <v>0</v>
      </c>
      <c r="U536" s="21">
        <f t="shared" si="114"/>
        <v>0</v>
      </c>
      <c r="V536" s="21">
        <f t="shared" si="114"/>
        <v>0</v>
      </c>
      <c r="W536" s="21">
        <f t="shared" si="114"/>
        <v>0</v>
      </c>
      <c r="X536" s="21">
        <f t="shared" si="114"/>
        <v>0</v>
      </c>
      <c r="Y536" s="21">
        <f t="shared" si="114"/>
        <v>0</v>
      </c>
      <c r="Z536" s="21">
        <f t="shared" si="114"/>
        <v>0</v>
      </c>
      <c r="AA536" s="21">
        <f t="shared" si="114"/>
        <v>0</v>
      </c>
      <c r="AB536" s="21">
        <f t="shared" si="114"/>
        <v>0</v>
      </c>
      <c r="AC536" s="21">
        <f t="shared" si="114"/>
        <v>0</v>
      </c>
      <c r="AD536" s="21">
        <f t="shared" si="114"/>
        <v>0</v>
      </c>
      <c r="AE536" s="21">
        <f t="shared" si="11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5">+C542+C543</f>
        <v>0</v>
      </c>
      <c r="D541" s="21">
        <f t="shared" si="115"/>
        <v>0</v>
      </c>
      <c r="E541" s="21">
        <f t="shared" si="115"/>
        <v>0</v>
      </c>
      <c r="F541" s="21">
        <f t="shared" si="115"/>
        <v>0</v>
      </c>
      <c r="G541" s="21">
        <f t="shared" si="115"/>
        <v>0</v>
      </c>
      <c r="H541" s="21">
        <f t="shared" si="115"/>
        <v>0</v>
      </c>
      <c r="I541" s="21">
        <f t="shared" si="115"/>
        <v>0</v>
      </c>
      <c r="J541" s="21">
        <f t="shared" si="115"/>
        <v>0</v>
      </c>
      <c r="K541" s="21">
        <f t="shared" si="115"/>
        <v>0</v>
      </c>
      <c r="L541" s="21">
        <f t="shared" si="115"/>
        <v>0</v>
      </c>
      <c r="M541" s="21">
        <f t="shared" si="115"/>
        <v>0</v>
      </c>
      <c r="N541" s="21">
        <f t="shared" si="115"/>
        <v>0</v>
      </c>
      <c r="O541" s="21">
        <f t="shared" si="115"/>
        <v>0</v>
      </c>
      <c r="P541" s="21">
        <f t="shared" si="115"/>
        <v>0</v>
      </c>
      <c r="Q541" s="21">
        <f t="shared" si="115"/>
        <v>0</v>
      </c>
      <c r="R541" s="21">
        <f t="shared" si="115"/>
        <v>0</v>
      </c>
      <c r="S541" s="21">
        <f t="shared" si="115"/>
        <v>0</v>
      </c>
      <c r="T541" s="21">
        <f t="shared" si="115"/>
        <v>0</v>
      </c>
      <c r="U541" s="21">
        <f t="shared" si="115"/>
        <v>0</v>
      </c>
      <c r="V541" s="21">
        <f t="shared" si="115"/>
        <v>0</v>
      </c>
      <c r="W541" s="21">
        <f t="shared" si="115"/>
        <v>0</v>
      </c>
      <c r="X541" s="21">
        <f t="shared" si="115"/>
        <v>0</v>
      </c>
      <c r="Y541" s="21">
        <f t="shared" si="115"/>
        <v>0</v>
      </c>
      <c r="Z541" s="21">
        <f t="shared" si="115"/>
        <v>0</v>
      </c>
      <c r="AA541" s="21">
        <f t="shared" si="115"/>
        <v>0</v>
      </c>
      <c r="AB541" s="21">
        <f t="shared" si="115"/>
        <v>0</v>
      </c>
      <c r="AC541" s="21">
        <f t="shared" si="115"/>
        <v>0</v>
      </c>
      <c r="AD541" s="21">
        <f t="shared" si="115"/>
        <v>0</v>
      </c>
      <c r="AE541" s="21">
        <f t="shared" si="11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6">+C546+C547+C548</f>
        <v>0</v>
      </c>
      <c r="D545" s="21">
        <f t="shared" si="116"/>
        <v>0</v>
      </c>
      <c r="E545" s="21">
        <f t="shared" si="116"/>
        <v>0</v>
      </c>
      <c r="F545" s="21">
        <f t="shared" si="116"/>
        <v>0</v>
      </c>
      <c r="G545" s="21">
        <f t="shared" si="116"/>
        <v>0</v>
      </c>
      <c r="H545" s="21">
        <f t="shared" si="116"/>
        <v>0</v>
      </c>
      <c r="I545" s="21">
        <f t="shared" si="116"/>
        <v>0</v>
      </c>
      <c r="J545" s="21">
        <f t="shared" si="116"/>
        <v>0</v>
      </c>
      <c r="K545" s="21">
        <f t="shared" si="116"/>
        <v>0</v>
      </c>
      <c r="L545" s="21">
        <f t="shared" si="116"/>
        <v>0</v>
      </c>
      <c r="M545" s="21">
        <f t="shared" si="116"/>
        <v>0</v>
      </c>
      <c r="N545" s="21">
        <f t="shared" si="116"/>
        <v>0</v>
      </c>
      <c r="O545" s="21">
        <f t="shared" si="116"/>
        <v>0</v>
      </c>
      <c r="P545" s="21">
        <f t="shared" si="116"/>
        <v>0</v>
      </c>
      <c r="Q545" s="21">
        <f t="shared" si="116"/>
        <v>0</v>
      </c>
      <c r="R545" s="21">
        <f t="shared" si="116"/>
        <v>0</v>
      </c>
      <c r="S545" s="21">
        <f t="shared" si="116"/>
        <v>0</v>
      </c>
      <c r="T545" s="21">
        <f t="shared" si="116"/>
        <v>0</v>
      </c>
      <c r="U545" s="21">
        <f t="shared" si="116"/>
        <v>0</v>
      </c>
      <c r="V545" s="21">
        <f t="shared" si="116"/>
        <v>0</v>
      </c>
      <c r="W545" s="21">
        <f t="shared" si="116"/>
        <v>0</v>
      </c>
      <c r="X545" s="21">
        <f t="shared" si="116"/>
        <v>0</v>
      </c>
      <c r="Y545" s="21">
        <f t="shared" si="116"/>
        <v>0</v>
      </c>
      <c r="Z545" s="21">
        <f t="shared" si="116"/>
        <v>0</v>
      </c>
      <c r="AA545" s="21">
        <f t="shared" si="116"/>
        <v>0</v>
      </c>
      <c r="AB545" s="21">
        <f t="shared" si="116"/>
        <v>0</v>
      </c>
      <c r="AC545" s="21">
        <f t="shared" si="116"/>
        <v>0</v>
      </c>
      <c r="AD545" s="21">
        <f t="shared" si="116"/>
        <v>0</v>
      </c>
      <c r="AE545" s="21">
        <f t="shared" si="11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7">+C550+C551</f>
        <v>0</v>
      </c>
      <c r="D549" s="21">
        <f t="shared" si="117"/>
        <v>0</v>
      </c>
      <c r="E549" s="21">
        <f t="shared" si="117"/>
        <v>0</v>
      </c>
      <c r="F549" s="21">
        <f t="shared" si="117"/>
        <v>0</v>
      </c>
      <c r="G549" s="21">
        <f t="shared" si="117"/>
        <v>0</v>
      </c>
      <c r="H549" s="21">
        <f t="shared" si="117"/>
        <v>0</v>
      </c>
      <c r="I549" s="21">
        <f t="shared" si="117"/>
        <v>0</v>
      </c>
      <c r="J549" s="21">
        <f t="shared" si="117"/>
        <v>0</v>
      </c>
      <c r="K549" s="21">
        <f t="shared" si="117"/>
        <v>0</v>
      </c>
      <c r="L549" s="21">
        <f t="shared" si="117"/>
        <v>0</v>
      </c>
      <c r="M549" s="21">
        <f t="shared" si="117"/>
        <v>0</v>
      </c>
      <c r="N549" s="21">
        <f t="shared" si="117"/>
        <v>0</v>
      </c>
      <c r="O549" s="21">
        <f t="shared" si="117"/>
        <v>0</v>
      </c>
      <c r="P549" s="21">
        <f t="shared" si="117"/>
        <v>0</v>
      </c>
      <c r="Q549" s="21">
        <f t="shared" si="117"/>
        <v>0</v>
      </c>
      <c r="R549" s="21">
        <f t="shared" si="117"/>
        <v>0</v>
      </c>
      <c r="S549" s="21">
        <f t="shared" si="117"/>
        <v>0</v>
      </c>
      <c r="T549" s="21">
        <f t="shared" si="117"/>
        <v>0</v>
      </c>
      <c r="U549" s="21">
        <f t="shared" si="117"/>
        <v>0</v>
      </c>
      <c r="V549" s="21">
        <f t="shared" si="117"/>
        <v>0</v>
      </c>
      <c r="W549" s="21">
        <f t="shared" si="117"/>
        <v>0</v>
      </c>
      <c r="X549" s="21">
        <f t="shared" si="117"/>
        <v>0</v>
      </c>
      <c r="Y549" s="21">
        <f t="shared" si="117"/>
        <v>0</v>
      </c>
      <c r="Z549" s="21">
        <f t="shared" si="117"/>
        <v>0</v>
      </c>
      <c r="AA549" s="21">
        <f t="shared" si="117"/>
        <v>0</v>
      </c>
      <c r="AB549" s="21">
        <f t="shared" si="117"/>
        <v>0</v>
      </c>
      <c r="AC549" s="21">
        <f t="shared" si="117"/>
        <v>0</v>
      </c>
      <c r="AD549" s="21">
        <f t="shared" si="117"/>
        <v>0</v>
      </c>
      <c r="AE549" s="21">
        <f t="shared" si="11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8">+C556+C559+C562+C565+C568++C571+C574+C575</f>
        <v>0</v>
      </c>
      <c r="D555" s="28">
        <f t="shared" si="118"/>
        <v>0</v>
      </c>
      <c r="E555" s="28">
        <f t="shared" si="118"/>
        <v>0</v>
      </c>
      <c r="F555" s="28">
        <f t="shared" si="118"/>
        <v>0</v>
      </c>
      <c r="G555" s="28">
        <f t="shared" si="118"/>
        <v>0</v>
      </c>
      <c r="H555" s="28">
        <f t="shared" si="118"/>
        <v>0</v>
      </c>
      <c r="I555" s="28">
        <f t="shared" si="118"/>
        <v>0</v>
      </c>
      <c r="J555" s="28">
        <f t="shared" si="118"/>
        <v>0</v>
      </c>
      <c r="K555" s="28">
        <f t="shared" si="118"/>
        <v>0</v>
      </c>
      <c r="L555" s="28">
        <f t="shared" si="118"/>
        <v>0</v>
      </c>
      <c r="M555" s="28">
        <f t="shared" si="118"/>
        <v>0</v>
      </c>
      <c r="N555" s="28">
        <f t="shared" si="118"/>
        <v>0</v>
      </c>
      <c r="O555" s="28">
        <f t="shared" si="118"/>
        <v>0</v>
      </c>
      <c r="P555" s="28">
        <f t="shared" si="118"/>
        <v>0</v>
      </c>
      <c r="Q555" s="28">
        <f t="shared" si="118"/>
        <v>0</v>
      </c>
      <c r="R555" s="28">
        <f t="shared" si="118"/>
        <v>0</v>
      </c>
      <c r="S555" s="28">
        <f t="shared" si="118"/>
        <v>0</v>
      </c>
      <c r="T555" s="28">
        <f t="shared" si="118"/>
        <v>0</v>
      </c>
      <c r="U555" s="28">
        <f t="shared" si="118"/>
        <v>0</v>
      </c>
      <c r="V555" s="28">
        <f t="shared" si="118"/>
        <v>0</v>
      </c>
      <c r="W555" s="28">
        <f t="shared" si="118"/>
        <v>0</v>
      </c>
      <c r="X555" s="28">
        <f t="shared" si="118"/>
        <v>0</v>
      </c>
      <c r="Y555" s="28">
        <f t="shared" si="118"/>
        <v>0</v>
      </c>
      <c r="Z555" s="28">
        <f t="shared" si="118"/>
        <v>0</v>
      </c>
      <c r="AA555" s="28">
        <f t="shared" si="118"/>
        <v>0</v>
      </c>
      <c r="AB555" s="28">
        <f t="shared" si="118"/>
        <v>0</v>
      </c>
      <c r="AC555" s="28">
        <f t="shared" si="118"/>
        <v>0</v>
      </c>
      <c r="AD555" s="28">
        <f t="shared" si="118"/>
        <v>0</v>
      </c>
      <c r="AE555" s="28">
        <f t="shared" si="11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9">+C557+C558</f>
        <v>0</v>
      </c>
      <c r="D556" s="21">
        <f t="shared" si="119"/>
        <v>0</v>
      </c>
      <c r="E556" s="21">
        <f t="shared" si="119"/>
        <v>0</v>
      </c>
      <c r="F556" s="21">
        <f t="shared" si="119"/>
        <v>0</v>
      </c>
      <c r="G556" s="21">
        <f t="shared" si="119"/>
        <v>0</v>
      </c>
      <c r="H556" s="21">
        <f t="shared" si="119"/>
        <v>0</v>
      </c>
      <c r="I556" s="21">
        <f t="shared" si="119"/>
        <v>0</v>
      </c>
      <c r="J556" s="21">
        <f t="shared" si="119"/>
        <v>0</v>
      </c>
      <c r="K556" s="21">
        <f t="shared" si="119"/>
        <v>0</v>
      </c>
      <c r="L556" s="21">
        <f t="shared" si="119"/>
        <v>0</v>
      </c>
      <c r="M556" s="21">
        <f t="shared" si="119"/>
        <v>0</v>
      </c>
      <c r="N556" s="21">
        <f t="shared" si="119"/>
        <v>0</v>
      </c>
      <c r="O556" s="21">
        <f t="shared" si="119"/>
        <v>0</v>
      </c>
      <c r="P556" s="21">
        <f t="shared" si="119"/>
        <v>0</v>
      </c>
      <c r="Q556" s="21">
        <f t="shared" si="119"/>
        <v>0</v>
      </c>
      <c r="R556" s="21">
        <f t="shared" si="119"/>
        <v>0</v>
      </c>
      <c r="S556" s="21">
        <f t="shared" si="119"/>
        <v>0</v>
      </c>
      <c r="T556" s="21">
        <f t="shared" si="119"/>
        <v>0</v>
      </c>
      <c r="U556" s="21">
        <f t="shared" si="119"/>
        <v>0</v>
      </c>
      <c r="V556" s="21">
        <f t="shared" si="119"/>
        <v>0</v>
      </c>
      <c r="W556" s="21">
        <f t="shared" si="119"/>
        <v>0</v>
      </c>
      <c r="X556" s="21">
        <f t="shared" si="119"/>
        <v>0</v>
      </c>
      <c r="Y556" s="21">
        <f t="shared" si="119"/>
        <v>0</v>
      </c>
      <c r="Z556" s="21">
        <f t="shared" si="119"/>
        <v>0</v>
      </c>
      <c r="AA556" s="21">
        <f t="shared" si="119"/>
        <v>0</v>
      </c>
      <c r="AB556" s="21">
        <f t="shared" si="119"/>
        <v>0</v>
      </c>
      <c r="AC556" s="21">
        <f t="shared" si="119"/>
        <v>0</v>
      </c>
      <c r="AD556" s="21">
        <f t="shared" si="119"/>
        <v>0</v>
      </c>
      <c r="AE556" s="21">
        <f t="shared" si="11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0">+C560+C561</f>
        <v>0</v>
      </c>
      <c r="D559" s="21">
        <f t="shared" si="120"/>
        <v>0</v>
      </c>
      <c r="E559" s="21">
        <f t="shared" si="120"/>
        <v>0</v>
      </c>
      <c r="F559" s="21">
        <f t="shared" si="120"/>
        <v>0</v>
      </c>
      <c r="G559" s="21">
        <f t="shared" si="120"/>
        <v>0</v>
      </c>
      <c r="H559" s="21">
        <f t="shared" si="120"/>
        <v>0</v>
      </c>
      <c r="I559" s="21">
        <f t="shared" si="120"/>
        <v>0</v>
      </c>
      <c r="J559" s="21">
        <f t="shared" si="120"/>
        <v>0</v>
      </c>
      <c r="K559" s="21">
        <f t="shared" si="120"/>
        <v>0</v>
      </c>
      <c r="L559" s="21">
        <f t="shared" si="120"/>
        <v>0</v>
      </c>
      <c r="M559" s="21">
        <f t="shared" si="120"/>
        <v>0</v>
      </c>
      <c r="N559" s="21">
        <f t="shared" si="120"/>
        <v>0</v>
      </c>
      <c r="O559" s="21">
        <f t="shared" si="120"/>
        <v>0</v>
      </c>
      <c r="P559" s="21">
        <f t="shared" si="120"/>
        <v>0</v>
      </c>
      <c r="Q559" s="21">
        <f t="shared" si="120"/>
        <v>0</v>
      </c>
      <c r="R559" s="21">
        <f t="shared" si="120"/>
        <v>0</v>
      </c>
      <c r="S559" s="21">
        <f t="shared" si="120"/>
        <v>0</v>
      </c>
      <c r="T559" s="21">
        <f t="shared" si="120"/>
        <v>0</v>
      </c>
      <c r="U559" s="21">
        <f t="shared" si="120"/>
        <v>0</v>
      </c>
      <c r="V559" s="21">
        <f t="shared" si="120"/>
        <v>0</v>
      </c>
      <c r="W559" s="21">
        <f t="shared" si="120"/>
        <v>0</v>
      </c>
      <c r="X559" s="21">
        <f t="shared" si="120"/>
        <v>0</v>
      </c>
      <c r="Y559" s="21">
        <f t="shared" si="120"/>
        <v>0</v>
      </c>
      <c r="Z559" s="21">
        <f t="shared" si="120"/>
        <v>0</v>
      </c>
      <c r="AA559" s="21">
        <f t="shared" si="120"/>
        <v>0</v>
      </c>
      <c r="AB559" s="21">
        <f t="shared" si="120"/>
        <v>0</v>
      </c>
      <c r="AC559" s="21">
        <f t="shared" si="120"/>
        <v>0</v>
      </c>
      <c r="AD559" s="21">
        <f t="shared" si="120"/>
        <v>0</v>
      </c>
      <c r="AE559" s="21">
        <f t="shared" si="12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1">+C563+C564</f>
        <v>0</v>
      </c>
      <c r="D562" s="21">
        <f t="shared" si="121"/>
        <v>0</v>
      </c>
      <c r="E562" s="21">
        <f t="shared" si="121"/>
        <v>0</v>
      </c>
      <c r="F562" s="21">
        <f t="shared" si="121"/>
        <v>0</v>
      </c>
      <c r="G562" s="21">
        <f t="shared" si="121"/>
        <v>0</v>
      </c>
      <c r="H562" s="21">
        <f t="shared" si="121"/>
        <v>0</v>
      </c>
      <c r="I562" s="21">
        <f t="shared" si="121"/>
        <v>0</v>
      </c>
      <c r="J562" s="21">
        <f t="shared" si="121"/>
        <v>0</v>
      </c>
      <c r="K562" s="21">
        <f t="shared" si="121"/>
        <v>0</v>
      </c>
      <c r="L562" s="21">
        <f t="shared" si="121"/>
        <v>0</v>
      </c>
      <c r="M562" s="21">
        <f t="shared" si="121"/>
        <v>0</v>
      </c>
      <c r="N562" s="21">
        <f t="shared" si="121"/>
        <v>0</v>
      </c>
      <c r="O562" s="21">
        <f t="shared" si="121"/>
        <v>0</v>
      </c>
      <c r="P562" s="21">
        <f t="shared" si="121"/>
        <v>0</v>
      </c>
      <c r="Q562" s="21">
        <f t="shared" si="121"/>
        <v>0</v>
      </c>
      <c r="R562" s="21">
        <f t="shared" si="121"/>
        <v>0</v>
      </c>
      <c r="S562" s="21">
        <f t="shared" si="121"/>
        <v>0</v>
      </c>
      <c r="T562" s="21">
        <f t="shared" si="121"/>
        <v>0</v>
      </c>
      <c r="U562" s="21">
        <f t="shared" si="121"/>
        <v>0</v>
      </c>
      <c r="V562" s="21">
        <f t="shared" si="121"/>
        <v>0</v>
      </c>
      <c r="W562" s="21">
        <f t="shared" si="121"/>
        <v>0</v>
      </c>
      <c r="X562" s="21">
        <f t="shared" si="121"/>
        <v>0</v>
      </c>
      <c r="Y562" s="21">
        <f t="shared" si="121"/>
        <v>0</v>
      </c>
      <c r="Z562" s="21">
        <f t="shared" si="121"/>
        <v>0</v>
      </c>
      <c r="AA562" s="21">
        <f t="shared" si="121"/>
        <v>0</v>
      </c>
      <c r="AB562" s="21">
        <f t="shared" si="121"/>
        <v>0</v>
      </c>
      <c r="AC562" s="21">
        <f t="shared" si="121"/>
        <v>0</v>
      </c>
      <c r="AD562" s="21">
        <f t="shared" si="121"/>
        <v>0</v>
      </c>
      <c r="AE562" s="21">
        <f t="shared" si="12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2">+C566+C567</f>
        <v>0</v>
      </c>
      <c r="D565" s="21">
        <f t="shared" si="122"/>
        <v>0</v>
      </c>
      <c r="E565" s="21">
        <f t="shared" si="122"/>
        <v>0</v>
      </c>
      <c r="F565" s="21">
        <f t="shared" si="122"/>
        <v>0</v>
      </c>
      <c r="G565" s="21">
        <f t="shared" si="122"/>
        <v>0</v>
      </c>
      <c r="H565" s="21">
        <f t="shared" si="122"/>
        <v>0</v>
      </c>
      <c r="I565" s="21">
        <f t="shared" si="122"/>
        <v>0</v>
      </c>
      <c r="J565" s="21">
        <f t="shared" si="122"/>
        <v>0</v>
      </c>
      <c r="K565" s="21">
        <f t="shared" si="122"/>
        <v>0</v>
      </c>
      <c r="L565" s="21">
        <f t="shared" si="122"/>
        <v>0</v>
      </c>
      <c r="M565" s="21">
        <f t="shared" si="122"/>
        <v>0</v>
      </c>
      <c r="N565" s="21">
        <f t="shared" si="122"/>
        <v>0</v>
      </c>
      <c r="O565" s="21">
        <f t="shared" si="122"/>
        <v>0</v>
      </c>
      <c r="P565" s="21">
        <f t="shared" si="122"/>
        <v>0</v>
      </c>
      <c r="Q565" s="21">
        <f t="shared" si="122"/>
        <v>0</v>
      </c>
      <c r="R565" s="21">
        <f t="shared" si="122"/>
        <v>0</v>
      </c>
      <c r="S565" s="21">
        <f t="shared" si="122"/>
        <v>0</v>
      </c>
      <c r="T565" s="21">
        <f t="shared" si="122"/>
        <v>0</v>
      </c>
      <c r="U565" s="21">
        <f t="shared" si="122"/>
        <v>0</v>
      </c>
      <c r="V565" s="21">
        <f t="shared" si="122"/>
        <v>0</v>
      </c>
      <c r="W565" s="21">
        <f t="shared" si="122"/>
        <v>0</v>
      </c>
      <c r="X565" s="21">
        <f t="shared" si="122"/>
        <v>0</v>
      </c>
      <c r="Y565" s="21">
        <f t="shared" si="122"/>
        <v>0</v>
      </c>
      <c r="Z565" s="21">
        <f t="shared" si="122"/>
        <v>0</v>
      </c>
      <c r="AA565" s="21">
        <f t="shared" si="122"/>
        <v>0</v>
      </c>
      <c r="AB565" s="21">
        <f t="shared" si="122"/>
        <v>0</v>
      </c>
      <c r="AC565" s="21">
        <f t="shared" si="122"/>
        <v>0</v>
      </c>
      <c r="AD565" s="21">
        <f t="shared" si="122"/>
        <v>0</v>
      </c>
      <c r="AE565" s="21">
        <f t="shared" si="12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3">+C569+C570</f>
        <v>0</v>
      </c>
      <c r="D568" s="21">
        <f t="shared" si="123"/>
        <v>0</v>
      </c>
      <c r="E568" s="21">
        <f t="shared" si="123"/>
        <v>0</v>
      </c>
      <c r="F568" s="21">
        <f t="shared" si="123"/>
        <v>0</v>
      </c>
      <c r="G568" s="21">
        <f t="shared" si="123"/>
        <v>0</v>
      </c>
      <c r="H568" s="21">
        <f t="shared" si="123"/>
        <v>0</v>
      </c>
      <c r="I568" s="21">
        <f t="shared" si="123"/>
        <v>0</v>
      </c>
      <c r="J568" s="21">
        <f t="shared" si="123"/>
        <v>0</v>
      </c>
      <c r="K568" s="21">
        <f t="shared" si="123"/>
        <v>0</v>
      </c>
      <c r="L568" s="21">
        <f t="shared" si="123"/>
        <v>0</v>
      </c>
      <c r="M568" s="21">
        <f t="shared" si="123"/>
        <v>0</v>
      </c>
      <c r="N568" s="21">
        <f t="shared" si="123"/>
        <v>0</v>
      </c>
      <c r="O568" s="21">
        <f t="shared" si="123"/>
        <v>0</v>
      </c>
      <c r="P568" s="21">
        <f t="shared" si="123"/>
        <v>0</v>
      </c>
      <c r="Q568" s="21">
        <f t="shared" si="123"/>
        <v>0</v>
      </c>
      <c r="R568" s="21">
        <f t="shared" si="123"/>
        <v>0</v>
      </c>
      <c r="S568" s="21">
        <f t="shared" si="123"/>
        <v>0</v>
      </c>
      <c r="T568" s="21">
        <f t="shared" si="123"/>
        <v>0</v>
      </c>
      <c r="U568" s="21">
        <f t="shared" si="123"/>
        <v>0</v>
      </c>
      <c r="V568" s="21">
        <f t="shared" si="123"/>
        <v>0</v>
      </c>
      <c r="W568" s="21">
        <f t="shared" si="123"/>
        <v>0</v>
      </c>
      <c r="X568" s="21">
        <f t="shared" si="123"/>
        <v>0</v>
      </c>
      <c r="Y568" s="21">
        <f t="shared" si="123"/>
        <v>0</v>
      </c>
      <c r="Z568" s="21">
        <f t="shared" si="123"/>
        <v>0</v>
      </c>
      <c r="AA568" s="21">
        <f t="shared" si="123"/>
        <v>0</v>
      </c>
      <c r="AB568" s="21">
        <f t="shared" si="123"/>
        <v>0</v>
      </c>
      <c r="AC568" s="21">
        <f t="shared" si="123"/>
        <v>0</v>
      </c>
      <c r="AD568" s="21">
        <f t="shared" si="123"/>
        <v>0</v>
      </c>
      <c r="AE568" s="21">
        <f t="shared" si="12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4">+C572+C573</f>
        <v>0</v>
      </c>
      <c r="D571" s="21">
        <f t="shared" si="124"/>
        <v>0</v>
      </c>
      <c r="E571" s="21">
        <f t="shared" si="124"/>
        <v>0</v>
      </c>
      <c r="F571" s="21">
        <f t="shared" si="124"/>
        <v>0</v>
      </c>
      <c r="G571" s="21">
        <f t="shared" si="124"/>
        <v>0</v>
      </c>
      <c r="H571" s="21">
        <f t="shared" si="124"/>
        <v>0</v>
      </c>
      <c r="I571" s="21">
        <f t="shared" si="124"/>
        <v>0</v>
      </c>
      <c r="J571" s="21">
        <f t="shared" si="124"/>
        <v>0</v>
      </c>
      <c r="K571" s="21">
        <f t="shared" si="124"/>
        <v>0</v>
      </c>
      <c r="L571" s="21">
        <f t="shared" si="124"/>
        <v>0</v>
      </c>
      <c r="M571" s="21">
        <f t="shared" si="124"/>
        <v>0</v>
      </c>
      <c r="N571" s="21">
        <f t="shared" si="124"/>
        <v>0</v>
      </c>
      <c r="O571" s="21">
        <f t="shared" si="124"/>
        <v>0</v>
      </c>
      <c r="P571" s="21">
        <f t="shared" si="124"/>
        <v>0</v>
      </c>
      <c r="Q571" s="21">
        <f t="shared" si="124"/>
        <v>0</v>
      </c>
      <c r="R571" s="21">
        <f t="shared" si="124"/>
        <v>0</v>
      </c>
      <c r="S571" s="21">
        <f t="shared" si="124"/>
        <v>0</v>
      </c>
      <c r="T571" s="21">
        <f t="shared" si="124"/>
        <v>0</v>
      </c>
      <c r="U571" s="21">
        <f t="shared" si="124"/>
        <v>0</v>
      </c>
      <c r="V571" s="21">
        <f t="shared" si="124"/>
        <v>0</v>
      </c>
      <c r="W571" s="21">
        <f t="shared" si="124"/>
        <v>0</v>
      </c>
      <c r="X571" s="21">
        <f t="shared" si="124"/>
        <v>0</v>
      </c>
      <c r="Y571" s="21">
        <f t="shared" si="124"/>
        <v>0</v>
      </c>
      <c r="Z571" s="21">
        <f t="shared" si="124"/>
        <v>0</v>
      </c>
      <c r="AA571" s="21">
        <f t="shared" si="124"/>
        <v>0</v>
      </c>
      <c r="AB571" s="21">
        <f t="shared" si="124"/>
        <v>0</v>
      </c>
      <c r="AC571" s="21">
        <f t="shared" si="124"/>
        <v>0</v>
      </c>
      <c r="AD571" s="21">
        <f t="shared" si="124"/>
        <v>0</v>
      </c>
      <c r="AE571" s="21">
        <f t="shared" si="12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5">+C585+C586</f>
        <v>0</v>
      </c>
      <c r="D584" s="21">
        <f t="shared" si="125"/>
        <v>0</v>
      </c>
      <c r="E584" s="21">
        <f t="shared" si="125"/>
        <v>0</v>
      </c>
      <c r="F584" s="21">
        <f t="shared" si="125"/>
        <v>0</v>
      </c>
      <c r="G584" s="21">
        <f t="shared" si="125"/>
        <v>0</v>
      </c>
      <c r="H584" s="21">
        <f t="shared" si="125"/>
        <v>0</v>
      </c>
      <c r="I584" s="21">
        <f t="shared" si="125"/>
        <v>0</v>
      </c>
      <c r="J584" s="21">
        <f t="shared" si="125"/>
        <v>0</v>
      </c>
      <c r="K584" s="21">
        <f t="shared" si="125"/>
        <v>0</v>
      </c>
      <c r="L584" s="21">
        <f t="shared" si="125"/>
        <v>0</v>
      </c>
      <c r="M584" s="21">
        <f t="shared" si="125"/>
        <v>0</v>
      </c>
      <c r="N584" s="21">
        <f t="shared" si="125"/>
        <v>0</v>
      </c>
      <c r="O584" s="21">
        <f t="shared" si="125"/>
        <v>0</v>
      </c>
      <c r="P584" s="21">
        <f t="shared" si="125"/>
        <v>0</v>
      </c>
      <c r="Q584" s="21">
        <f t="shared" si="125"/>
        <v>0</v>
      </c>
      <c r="R584" s="21">
        <f t="shared" si="125"/>
        <v>0</v>
      </c>
      <c r="S584" s="21">
        <f t="shared" si="125"/>
        <v>0</v>
      </c>
      <c r="T584" s="21">
        <f t="shared" si="125"/>
        <v>0</v>
      </c>
      <c r="U584" s="21">
        <f t="shared" si="125"/>
        <v>0</v>
      </c>
      <c r="V584" s="21">
        <f t="shared" si="125"/>
        <v>0</v>
      </c>
      <c r="W584" s="21">
        <f t="shared" si="125"/>
        <v>0</v>
      </c>
      <c r="X584" s="21">
        <f t="shared" si="125"/>
        <v>0</v>
      </c>
      <c r="Y584" s="21">
        <f t="shared" si="125"/>
        <v>0</v>
      </c>
      <c r="Z584" s="21">
        <f t="shared" si="125"/>
        <v>0</v>
      </c>
      <c r="AA584" s="21">
        <f t="shared" si="125"/>
        <v>0</v>
      </c>
      <c r="AB584" s="21">
        <f t="shared" si="125"/>
        <v>0</v>
      </c>
      <c r="AC584" s="21">
        <f t="shared" si="125"/>
        <v>0</v>
      </c>
      <c r="AD584" s="21">
        <f t="shared" si="125"/>
        <v>0</v>
      </c>
      <c r="AE584" s="21">
        <f t="shared" si="12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6">+C599-C4</f>
        <v>0</v>
      </c>
      <c r="D597" s="72">
        <f t="shared" si="126"/>
        <v>0</v>
      </c>
      <c r="E597" s="72">
        <f t="shared" si="126"/>
        <v>0</v>
      </c>
      <c r="F597" s="72">
        <f t="shared" si="126"/>
        <v>0</v>
      </c>
      <c r="G597" s="72">
        <f t="shared" si="126"/>
        <v>0</v>
      </c>
      <c r="H597" s="72">
        <f t="shared" si="126"/>
        <v>0</v>
      </c>
      <c r="I597" s="72">
        <f t="shared" si="126"/>
        <v>0</v>
      </c>
      <c r="J597" s="72">
        <f t="shared" si="126"/>
        <v>0</v>
      </c>
      <c r="K597" s="72">
        <f t="shared" si="126"/>
        <v>0</v>
      </c>
      <c r="L597" s="72">
        <f t="shared" si="126"/>
        <v>0</v>
      </c>
      <c r="M597" s="72">
        <f t="shared" si="126"/>
        <v>0</v>
      </c>
      <c r="N597" s="72">
        <f t="shared" si="126"/>
        <v>0</v>
      </c>
      <c r="O597" s="72">
        <f t="shared" si="126"/>
        <v>0</v>
      </c>
      <c r="P597" s="72">
        <f t="shared" si="126"/>
        <v>0</v>
      </c>
      <c r="Q597" s="72">
        <f t="shared" si="126"/>
        <v>0</v>
      </c>
      <c r="R597" s="72">
        <f t="shared" si="126"/>
        <v>0</v>
      </c>
      <c r="S597" s="72">
        <f t="shared" si="126"/>
        <v>0</v>
      </c>
      <c r="T597" s="72">
        <f t="shared" si="126"/>
        <v>0</v>
      </c>
      <c r="U597" s="72">
        <f t="shared" si="126"/>
        <v>0</v>
      </c>
      <c r="V597" s="72">
        <f t="shared" si="126"/>
        <v>0</v>
      </c>
      <c r="W597" s="72">
        <f t="shared" si="126"/>
        <v>0</v>
      </c>
      <c r="X597" s="72">
        <f t="shared" si="126"/>
        <v>0</v>
      </c>
      <c r="Y597" s="72">
        <f t="shared" si="126"/>
        <v>0</v>
      </c>
      <c r="Z597" s="72">
        <f t="shared" si="126"/>
        <v>0</v>
      </c>
      <c r="AA597" s="72">
        <f t="shared" si="126"/>
        <v>0</v>
      </c>
      <c r="AB597" s="72">
        <f t="shared" si="126"/>
        <v>0</v>
      </c>
      <c r="AC597" s="72">
        <f t="shared" si="126"/>
        <v>0</v>
      </c>
      <c r="AD597" s="72">
        <f t="shared" si="126"/>
        <v>0</v>
      </c>
      <c r="AE597" s="72">
        <f t="shared" si="12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7">+C600+C604+C613+C624+C633</f>
        <v>6.3535071421232027E-4</v>
      </c>
      <c r="D599" s="28">
        <f t="shared" si="127"/>
        <v>2.1715747656714524E-3</v>
      </c>
      <c r="E599" s="28">
        <f t="shared" si="127"/>
        <v>4.8962081099846646E-3</v>
      </c>
      <c r="F599" s="28">
        <f t="shared" si="127"/>
        <v>7.7715729146588764E-3</v>
      </c>
      <c r="G599" s="28">
        <f t="shared" si="127"/>
        <v>0.24160858488385004</v>
      </c>
      <c r="H599" s="28">
        <f t="shared" si="127"/>
        <v>0.53915365972293117</v>
      </c>
      <c r="I599" s="28">
        <f t="shared" si="127"/>
        <v>1.1636913501825981</v>
      </c>
      <c r="J599" s="28">
        <f t="shared" si="127"/>
        <v>2.5845777549560705</v>
      </c>
      <c r="K599" s="28">
        <f t="shared" si="127"/>
        <v>2.6815550424806323</v>
      </c>
      <c r="L599" s="28">
        <f t="shared" si="127"/>
        <v>7.30148758015814</v>
      </c>
      <c r="M599" s="28">
        <f t="shared" si="127"/>
        <v>10.966526718064918</v>
      </c>
      <c r="N599" s="28">
        <f t="shared" si="127"/>
        <v>25.180816074431657</v>
      </c>
      <c r="O599" s="28">
        <f t="shared" si="127"/>
        <v>25.559901222919095</v>
      </c>
      <c r="P599" s="28">
        <f t="shared" si="127"/>
        <v>28.429094058158384</v>
      </c>
      <c r="Q599" s="28">
        <f t="shared" si="127"/>
        <v>41.609828072855485</v>
      </c>
      <c r="R599" s="28">
        <f t="shared" si="127"/>
        <v>49.443937123372102</v>
      </c>
      <c r="S599" s="28">
        <f t="shared" si="127"/>
        <v>57.528070439721049</v>
      </c>
      <c r="T599" s="28">
        <f t="shared" si="127"/>
        <v>70.65724612566035</v>
      </c>
      <c r="U599" s="28">
        <f t="shared" si="127"/>
        <v>69.359426004048515</v>
      </c>
      <c r="V599" s="28">
        <f t="shared" si="127"/>
        <v>70.63539581363959</v>
      </c>
      <c r="W599" s="28">
        <f t="shared" si="127"/>
        <v>97.548954277685255</v>
      </c>
      <c r="X599" s="28">
        <f t="shared" si="127"/>
        <v>129.12465283741719</v>
      </c>
      <c r="Y599" s="28">
        <f t="shared" si="127"/>
        <v>133.24268779459459</v>
      </c>
      <c r="Z599" s="28">
        <f t="shared" si="127"/>
        <v>160.24699930899598</v>
      </c>
      <c r="AA599" s="28">
        <f t="shared" si="127"/>
        <v>202.9043885672402</v>
      </c>
      <c r="AB599" s="28">
        <f t="shared" si="127"/>
        <v>198.71372199458227</v>
      </c>
      <c r="AC599" s="28">
        <f t="shared" si="127"/>
        <v>252.66599854307594</v>
      </c>
      <c r="AD599" s="28">
        <f t="shared" si="127"/>
        <v>220.85694579540259</v>
      </c>
      <c r="AE599" s="28">
        <f t="shared" si="127"/>
        <v>284.88713012240055</v>
      </c>
    </row>
    <row r="600" spans="1:31" x14ac:dyDescent="0.2">
      <c r="A600" s="6" t="s">
        <v>19</v>
      </c>
      <c r="B600" s="7" t="s">
        <v>20</v>
      </c>
      <c r="C600" s="28">
        <f t="shared" ref="C600:AE600" si="128">+C601+C602+C603</f>
        <v>0</v>
      </c>
      <c r="D600" s="28">
        <f t="shared" si="128"/>
        <v>0</v>
      </c>
      <c r="E600" s="28">
        <f t="shared" si="128"/>
        <v>0</v>
      </c>
      <c r="F600" s="28">
        <f t="shared" si="128"/>
        <v>0</v>
      </c>
      <c r="G600" s="28">
        <f t="shared" si="128"/>
        <v>0</v>
      </c>
      <c r="H600" s="28">
        <f t="shared" si="128"/>
        <v>0</v>
      </c>
      <c r="I600" s="28">
        <f t="shared" si="128"/>
        <v>0</v>
      </c>
      <c r="J600" s="28">
        <f t="shared" si="128"/>
        <v>0</v>
      </c>
      <c r="K600" s="28">
        <f t="shared" si="128"/>
        <v>0</v>
      </c>
      <c r="L600" s="28">
        <f t="shared" si="128"/>
        <v>0</v>
      </c>
      <c r="M600" s="28">
        <f t="shared" si="128"/>
        <v>0</v>
      </c>
      <c r="N600" s="28">
        <f t="shared" si="128"/>
        <v>0</v>
      </c>
      <c r="O600" s="28">
        <f t="shared" si="128"/>
        <v>0</v>
      </c>
      <c r="P600" s="28">
        <f t="shared" si="128"/>
        <v>0</v>
      </c>
      <c r="Q600" s="28">
        <f t="shared" si="128"/>
        <v>0</v>
      </c>
      <c r="R600" s="28">
        <f t="shared" si="128"/>
        <v>0</v>
      </c>
      <c r="S600" s="28">
        <f t="shared" si="128"/>
        <v>0</v>
      </c>
      <c r="T600" s="28">
        <f t="shared" si="128"/>
        <v>0</v>
      </c>
      <c r="U600" s="28">
        <f t="shared" si="128"/>
        <v>0</v>
      </c>
      <c r="V600" s="28">
        <f t="shared" si="128"/>
        <v>0</v>
      </c>
      <c r="W600" s="28">
        <f t="shared" si="128"/>
        <v>0</v>
      </c>
      <c r="X600" s="28">
        <f t="shared" si="128"/>
        <v>0</v>
      </c>
      <c r="Y600" s="28">
        <f t="shared" si="128"/>
        <v>0</v>
      </c>
      <c r="Z600" s="28">
        <f t="shared" si="128"/>
        <v>0</v>
      </c>
      <c r="AA600" s="28">
        <f t="shared" si="128"/>
        <v>0</v>
      </c>
      <c r="AB600" s="28">
        <f t="shared" si="128"/>
        <v>0</v>
      </c>
      <c r="AC600" s="28">
        <f t="shared" si="128"/>
        <v>0</v>
      </c>
      <c r="AD600" s="28">
        <f t="shared" si="128"/>
        <v>0</v>
      </c>
      <c r="AE600" s="28">
        <f t="shared" si="12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6.3535071421232027E-4</v>
      </c>
      <c r="D604" s="28">
        <f t="shared" ref="D604:AE604" si="129">+D606+D607+D609+D610+D611</f>
        <v>2.1715747656714524E-3</v>
      </c>
      <c r="E604" s="28">
        <f t="shared" si="129"/>
        <v>4.8962081099846646E-3</v>
      </c>
      <c r="F604" s="28">
        <f t="shared" si="129"/>
        <v>7.7715729146588764E-3</v>
      </c>
      <c r="G604" s="28">
        <f t="shared" si="129"/>
        <v>0.24160858488385004</v>
      </c>
      <c r="H604" s="28">
        <f t="shared" si="129"/>
        <v>0.53915365972293117</v>
      </c>
      <c r="I604" s="28">
        <f t="shared" si="129"/>
        <v>1.1636913501825981</v>
      </c>
      <c r="J604" s="28">
        <f t="shared" si="129"/>
        <v>2.5845777549560705</v>
      </c>
      <c r="K604" s="28">
        <f t="shared" si="129"/>
        <v>2.6815550424806323</v>
      </c>
      <c r="L604" s="28">
        <f t="shared" si="129"/>
        <v>7.30148758015814</v>
      </c>
      <c r="M604" s="28">
        <f t="shared" si="129"/>
        <v>10.966526718064918</v>
      </c>
      <c r="N604" s="28">
        <f t="shared" si="129"/>
        <v>25.180816074431657</v>
      </c>
      <c r="O604" s="28">
        <f t="shared" si="129"/>
        <v>25.559901222919095</v>
      </c>
      <c r="P604" s="28">
        <f t="shared" si="129"/>
        <v>28.429094058158384</v>
      </c>
      <c r="Q604" s="28">
        <f t="shared" si="129"/>
        <v>41.609828072855485</v>
      </c>
      <c r="R604" s="28">
        <f t="shared" si="129"/>
        <v>49.443937123372102</v>
      </c>
      <c r="S604" s="28">
        <f t="shared" si="129"/>
        <v>57.528070439721049</v>
      </c>
      <c r="T604" s="28">
        <f t="shared" si="129"/>
        <v>70.65724612566035</v>
      </c>
      <c r="U604" s="28">
        <f t="shared" si="129"/>
        <v>69.359426004048515</v>
      </c>
      <c r="V604" s="28">
        <f t="shared" si="129"/>
        <v>70.63539581363959</v>
      </c>
      <c r="W604" s="28">
        <f t="shared" si="129"/>
        <v>97.548954277685255</v>
      </c>
      <c r="X604" s="28">
        <f t="shared" si="129"/>
        <v>129.12465283741719</v>
      </c>
      <c r="Y604" s="28">
        <f t="shared" si="129"/>
        <v>133.24268779459459</v>
      </c>
      <c r="Z604" s="28">
        <f t="shared" si="129"/>
        <v>160.24699930899598</v>
      </c>
      <c r="AA604" s="28">
        <f t="shared" si="129"/>
        <v>202.9043885672402</v>
      </c>
      <c r="AB604" s="28">
        <f t="shared" si="129"/>
        <v>198.71372199458227</v>
      </c>
      <c r="AC604" s="28">
        <f t="shared" si="129"/>
        <v>252.66599854307594</v>
      </c>
      <c r="AD604" s="28">
        <f t="shared" si="129"/>
        <v>220.85694579540259</v>
      </c>
      <c r="AE604" s="28">
        <f t="shared" si="129"/>
        <v>284.88713012240055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0">+C478</f>
        <v>0</v>
      </c>
      <c r="D606" s="37">
        <f t="shared" si="130"/>
        <v>0</v>
      </c>
      <c r="E606" s="37">
        <f t="shared" si="130"/>
        <v>0</v>
      </c>
      <c r="F606" s="37">
        <f t="shared" si="130"/>
        <v>0</v>
      </c>
      <c r="G606" s="37">
        <f t="shared" si="130"/>
        <v>0</v>
      </c>
      <c r="H606" s="37">
        <f t="shared" si="130"/>
        <v>0</v>
      </c>
      <c r="I606" s="37">
        <f t="shared" si="130"/>
        <v>0</v>
      </c>
      <c r="J606" s="37">
        <f t="shared" si="130"/>
        <v>0</v>
      </c>
      <c r="K606" s="37">
        <f t="shared" si="130"/>
        <v>0</v>
      </c>
      <c r="L606" s="37">
        <f t="shared" si="130"/>
        <v>0</v>
      </c>
      <c r="M606" s="37">
        <f t="shared" si="130"/>
        <v>0</v>
      </c>
      <c r="N606" s="37">
        <f t="shared" si="130"/>
        <v>0</v>
      </c>
      <c r="O606" s="37">
        <f t="shared" si="130"/>
        <v>0</v>
      </c>
      <c r="P606" s="37">
        <f t="shared" si="130"/>
        <v>0</v>
      </c>
      <c r="Q606" s="37">
        <f t="shared" si="130"/>
        <v>0</v>
      </c>
      <c r="R606" s="37">
        <f t="shared" si="130"/>
        <v>0</v>
      </c>
      <c r="S606" s="37">
        <f t="shared" si="130"/>
        <v>0</v>
      </c>
      <c r="T606" s="37">
        <f t="shared" si="130"/>
        <v>0</v>
      </c>
      <c r="U606" s="37">
        <f t="shared" si="130"/>
        <v>0</v>
      </c>
      <c r="V606" s="37">
        <f t="shared" si="130"/>
        <v>0</v>
      </c>
      <c r="W606" s="37">
        <f t="shared" si="130"/>
        <v>0</v>
      </c>
      <c r="X606" s="37">
        <f t="shared" si="130"/>
        <v>0</v>
      </c>
      <c r="Y606" s="37">
        <f t="shared" si="130"/>
        <v>0</v>
      </c>
      <c r="Z606" s="37">
        <f t="shared" si="130"/>
        <v>0</v>
      </c>
      <c r="AA606" s="37">
        <f t="shared" si="130"/>
        <v>0</v>
      </c>
      <c r="AB606" s="37">
        <f t="shared" si="130"/>
        <v>0</v>
      </c>
      <c r="AC606" s="37">
        <f t="shared" si="130"/>
        <v>0</v>
      </c>
      <c r="AD606" s="37">
        <f t="shared" si="130"/>
        <v>0</v>
      </c>
      <c r="AE606" s="37">
        <f t="shared" si="13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1">+C489</f>
        <v>0</v>
      </c>
      <c r="D607" s="37">
        <f t="shared" si="131"/>
        <v>0</v>
      </c>
      <c r="E607" s="37">
        <f t="shared" si="131"/>
        <v>0</v>
      </c>
      <c r="F607" s="37">
        <f t="shared" si="131"/>
        <v>0</v>
      </c>
      <c r="G607" s="37">
        <f t="shared" si="131"/>
        <v>0</v>
      </c>
      <c r="H607" s="37">
        <f t="shared" si="131"/>
        <v>0</v>
      </c>
      <c r="I607" s="37">
        <f t="shared" si="131"/>
        <v>0</v>
      </c>
      <c r="J607" s="37">
        <f t="shared" si="131"/>
        <v>0</v>
      </c>
      <c r="K607" s="37">
        <f t="shared" si="131"/>
        <v>0</v>
      </c>
      <c r="L607" s="37">
        <f t="shared" si="131"/>
        <v>0</v>
      </c>
      <c r="M607" s="37">
        <f t="shared" si="131"/>
        <v>0</v>
      </c>
      <c r="N607" s="37">
        <f t="shared" si="131"/>
        <v>0</v>
      </c>
      <c r="O607" s="37">
        <f t="shared" si="131"/>
        <v>0</v>
      </c>
      <c r="P607" s="37">
        <f t="shared" si="131"/>
        <v>0</v>
      </c>
      <c r="Q607" s="37">
        <f t="shared" si="131"/>
        <v>0</v>
      </c>
      <c r="R607" s="37">
        <f t="shared" si="131"/>
        <v>0</v>
      </c>
      <c r="S607" s="37">
        <f t="shared" si="131"/>
        <v>0</v>
      </c>
      <c r="T607" s="37">
        <f t="shared" si="131"/>
        <v>0</v>
      </c>
      <c r="U607" s="37">
        <f t="shared" si="131"/>
        <v>0</v>
      </c>
      <c r="V607" s="37">
        <f t="shared" si="131"/>
        <v>0</v>
      </c>
      <c r="W607" s="37">
        <f t="shared" si="131"/>
        <v>0</v>
      </c>
      <c r="X607" s="37">
        <f t="shared" si="131"/>
        <v>0</v>
      </c>
      <c r="Y607" s="37">
        <f t="shared" si="131"/>
        <v>0</v>
      </c>
      <c r="Z607" s="37">
        <f t="shared" si="131"/>
        <v>0</v>
      </c>
      <c r="AA607" s="37">
        <f t="shared" si="131"/>
        <v>0</v>
      </c>
      <c r="AB607" s="37">
        <f t="shared" si="131"/>
        <v>0</v>
      </c>
      <c r="AC607" s="37">
        <f t="shared" si="131"/>
        <v>0</v>
      </c>
      <c r="AD607" s="37">
        <f t="shared" si="131"/>
        <v>0</v>
      </c>
      <c r="AE607" s="37">
        <f t="shared" si="13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2">+C502</f>
        <v>0</v>
      </c>
      <c r="D609" s="37">
        <f t="shared" si="132"/>
        <v>0</v>
      </c>
      <c r="E609" s="37">
        <f t="shared" si="132"/>
        <v>0</v>
      </c>
      <c r="F609" s="37">
        <f t="shared" si="132"/>
        <v>0</v>
      </c>
      <c r="G609" s="37">
        <f t="shared" si="132"/>
        <v>0</v>
      </c>
      <c r="H609" s="37">
        <f t="shared" si="132"/>
        <v>0</v>
      </c>
      <c r="I609" s="37">
        <f t="shared" si="132"/>
        <v>0</v>
      </c>
      <c r="J609" s="37">
        <f t="shared" si="132"/>
        <v>0</v>
      </c>
      <c r="K609" s="37">
        <f t="shared" si="132"/>
        <v>0</v>
      </c>
      <c r="L609" s="37">
        <f t="shared" si="132"/>
        <v>0</v>
      </c>
      <c r="M609" s="37">
        <f t="shared" si="132"/>
        <v>0</v>
      </c>
      <c r="N609" s="37">
        <f t="shared" si="132"/>
        <v>0</v>
      </c>
      <c r="O609" s="37">
        <f t="shared" si="132"/>
        <v>0</v>
      </c>
      <c r="P609" s="37">
        <f t="shared" si="132"/>
        <v>0</v>
      </c>
      <c r="Q609" s="37">
        <f t="shared" si="132"/>
        <v>0</v>
      </c>
      <c r="R609" s="37">
        <f t="shared" si="132"/>
        <v>0</v>
      </c>
      <c r="S609" s="37">
        <f t="shared" si="132"/>
        <v>0</v>
      </c>
      <c r="T609" s="37">
        <f t="shared" si="132"/>
        <v>0</v>
      </c>
      <c r="U609" s="37">
        <f t="shared" si="132"/>
        <v>0</v>
      </c>
      <c r="V609" s="37">
        <f t="shared" si="132"/>
        <v>0</v>
      </c>
      <c r="W609" s="37">
        <f t="shared" si="132"/>
        <v>0</v>
      </c>
      <c r="X609" s="37">
        <f t="shared" si="132"/>
        <v>0</v>
      </c>
      <c r="Y609" s="37">
        <f t="shared" si="132"/>
        <v>0</v>
      </c>
      <c r="Z609" s="37">
        <f t="shared" si="132"/>
        <v>0</v>
      </c>
      <c r="AA609" s="37">
        <f t="shared" si="132"/>
        <v>0</v>
      </c>
      <c r="AB609" s="37">
        <f t="shared" si="132"/>
        <v>0</v>
      </c>
      <c r="AC609" s="37">
        <f t="shared" si="132"/>
        <v>0</v>
      </c>
      <c r="AD609" s="37">
        <f t="shared" si="132"/>
        <v>0</v>
      </c>
      <c r="AE609" s="37">
        <f t="shared" si="132"/>
        <v>0</v>
      </c>
    </row>
    <row r="610" spans="1:31" x14ac:dyDescent="0.2">
      <c r="A610" s="8" t="s">
        <v>341</v>
      </c>
      <c r="B610" s="4" t="s">
        <v>389</v>
      </c>
      <c r="C610" s="37">
        <f>+C508</f>
        <v>6.3535071421232027E-4</v>
      </c>
      <c r="D610" s="37">
        <f t="shared" ref="D610:AE610" si="133">+D508</f>
        <v>2.1715747656714524E-3</v>
      </c>
      <c r="E610" s="37">
        <f t="shared" si="133"/>
        <v>4.8962081099846646E-3</v>
      </c>
      <c r="F610" s="37">
        <f t="shared" si="133"/>
        <v>7.7715729146588764E-3</v>
      </c>
      <c r="G610" s="37">
        <f t="shared" si="133"/>
        <v>0.24160858488385004</v>
      </c>
      <c r="H610" s="37">
        <f t="shared" si="133"/>
        <v>0.53915365972293117</v>
      </c>
      <c r="I610" s="37">
        <f t="shared" si="133"/>
        <v>1.1636913501825981</v>
      </c>
      <c r="J610" s="37">
        <f t="shared" si="133"/>
        <v>2.5845777549560705</v>
      </c>
      <c r="K610" s="37">
        <f t="shared" si="133"/>
        <v>2.6815550424806323</v>
      </c>
      <c r="L610" s="37">
        <f t="shared" si="133"/>
        <v>7.30148758015814</v>
      </c>
      <c r="M610" s="37">
        <f t="shared" si="133"/>
        <v>10.966526718064918</v>
      </c>
      <c r="N610" s="37">
        <f t="shared" si="133"/>
        <v>25.180816074431657</v>
      </c>
      <c r="O610" s="37">
        <f t="shared" si="133"/>
        <v>25.559901222919095</v>
      </c>
      <c r="P610" s="37">
        <f t="shared" si="133"/>
        <v>28.429094058158384</v>
      </c>
      <c r="Q610" s="37">
        <f t="shared" si="133"/>
        <v>41.609828072855485</v>
      </c>
      <c r="R610" s="37">
        <f t="shared" si="133"/>
        <v>49.443937123372102</v>
      </c>
      <c r="S610" s="37">
        <f t="shared" si="133"/>
        <v>57.528070439721049</v>
      </c>
      <c r="T610" s="37">
        <f t="shared" si="133"/>
        <v>70.65724612566035</v>
      </c>
      <c r="U610" s="37">
        <f t="shared" si="133"/>
        <v>69.359426004048515</v>
      </c>
      <c r="V610" s="37">
        <f t="shared" si="133"/>
        <v>70.63539581363959</v>
      </c>
      <c r="W610" s="37">
        <f t="shared" si="133"/>
        <v>97.548954277685255</v>
      </c>
      <c r="X610" s="37">
        <f t="shared" si="133"/>
        <v>129.12465283741719</v>
      </c>
      <c r="Y610" s="37">
        <f t="shared" si="133"/>
        <v>133.24268779459459</v>
      </c>
      <c r="Z610" s="37">
        <f t="shared" si="133"/>
        <v>160.24699930899598</v>
      </c>
      <c r="AA610" s="37">
        <f t="shared" si="133"/>
        <v>202.9043885672402</v>
      </c>
      <c r="AB610" s="37">
        <f t="shared" si="133"/>
        <v>198.71372199458227</v>
      </c>
      <c r="AC610" s="37">
        <f t="shared" si="133"/>
        <v>252.66599854307594</v>
      </c>
      <c r="AD610" s="37">
        <f t="shared" si="133"/>
        <v>220.85694579540259</v>
      </c>
      <c r="AE610" s="37">
        <f t="shared" si="133"/>
        <v>284.88713012240055</v>
      </c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6.3535071421232027E-4</v>
      </c>
      <c r="D656" s="28">
        <f t="shared" si="139"/>
        <v>2.1715747656714524E-3</v>
      </c>
      <c r="E656" s="28">
        <f t="shared" si="139"/>
        <v>4.8962081099846646E-3</v>
      </c>
      <c r="F656" s="28">
        <f t="shared" si="139"/>
        <v>7.7715729146588764E-3</v>
      </c>
      <c r="G656" s="28">
        <f t="shared" si="139"/>
        <v>0.24160858488385004</v>
      </c>
      <c r="H656" s="28">
        <f t="shared" si="139"/>
        <v>0.53915365972293117</v>
      </c>
      <c r="I656" s="28">
        <f t="shared" si="139"/>
        <v>1.1636913501825981</v>
      </c>
      <c r="J656" s="28">
        <f t="shared" si="139"/>
        <v>2.5845777549560705</v>
      </c>
      <c r="K656" s="28">
        <f t="shared" si="139"/>
        <v>2.6815550424806323</v>
      </c>
      <c r="L656" s="28">
        <f t="shared" si="139"/>
        <v>7.30148758015814</v>
      </c>
      <c r="M656" s="28">
        <f t="shared" si="139"/>
        <v>10.966526718064918</v>
      </c>
      <c r="N656" s="28">
        <f t="shared" si="139"/>
        <v>25.180816074431657</v>
      </c>
      <c r="O656" s="28">
        <f t="shared" si="139"/>
        <v>25.559901222919095</v>
      </c>
      <c r="P656" s="28">
        <f t="shared" si="139"/>
        <v>28.429094058158384</v>
      </c>
      <c r="Q656" s="28">
        <f t="shared" si="139"/>
        <v>41.609828072855485</v>
      </c>
      <c r="R656" s="28">
        <f t="shared" si="139"/>
        <v>49.443937123372102</v>
      </c>
      <c r="S656" s="28">
        <f t="shared" si="139"/>
        <v>57.528070439721049</v>
      </c>
      <c r="T656" s="28">
        <f t="shared" si="139"/>
        <v>70.65724612566035</v>
      </c>
      <c r="U656" s="28">
        <f t="shared" si="139"/>
        <v>69.359426004048515</v>
      </c>
      <c r="V656" s="28">
        <f t="shared" si="139"/>
        <v>70.63539581363959</v>
      </c>
      <c r="W656" s="28">
        <f t="shared" si="139"/>
        <v>97.548954277685255</v>
      </c>
      <c r="X656" s="28">
        <f t="shared" si="139"/>
        <v>129.12465283741719</v>
      </c>
      <c r="Y656" s="28">
        <f t="shared" si="139"/>
        <v>133.24268779459459</v>
      </c>
      <c r="Z656" s="28">
        <f t="shared" si="139"/>
        <v>160.24699930899598</v>
      </c>
      <c r="AA656" s="28">
        <f t="shared" si="139"/>
        <v>202.9043885672402</v>
      </c>
      <c r="AB656" s="28">
        <f t="shared" si="139"/>
        <v>198.71372199458227</v>
      </c>
      <c r="AC656" s="28">
        <f t="shared" si="139"/>
        <v>252.66599854307594</v>
      </c>
      <c r="AD656" s="28">
        <f t="shared" si="139"/>
        <v>220.85694579540259</v>
      </c>
      <c r="AE656" s="28">
        <f t="shared" si="139"/>
        <v>284.88713012240055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6.3535071421232027E-4</v>
      </c>
      <c r="D658" s="28">
        <f t="shared" si="141"/>
        <v>2.1715747656714524E-3</v>
      </c>
      <c r="E658" s="28">
        <f t="shared" si="141"/>
        <v>4.8962081099846646E-3</v>
      </c>
      <c r="F658" s="28">
        <f t="shared" si="141"/>
        <v>7.7715729146588764E-3</v>
      </c>
      <c r="G658" s="28">
        <f t="shared" si="141"/>
        <v>0.24160858488385004</v>
      </c>
      <c r="H658" s="28">
        <f t="shared" si="141"/>
        <v>0.53915365972293117</v>
      </c>
      <c r="I658" s="28">
        <f t="shared" si="141"/>
        <v>1.1636913501825981</v>
      </c>
      <c r="J658" s="28">
        <f t="shared" si="141"/>
        <v>2.5845777549560705</v>
      </c>
      <c r="K658" s="28">
        <f t="shared" si="141"/>
        <v>2.6815550424806323</v>
      </c>
      <c r="L658" s="28">
        <f t="shared" si="141"/>
        <v>7.30148758015814</v>
      </c>
      <c r="M658" s="28">
        <f t="shared" si="141"/>
        <v>10.966526718064918</v>
      </c>
      <c r="N658" s="28">
        <f t="shared" si="141"/>
        <v>25.180816074431657</v>
      </c>
      <c r="O658" s="28">
        <f t="shared" si="141"/>
        <v>25.559901222919095</v>
      </c>
      <c r="P658" s="28">
        <f t="shared" si="141"/>
        <v>28.429094058158384</v>
      </c>
      <c r="Q658" s="28">
        <f t="shared" si="141"/>
        <v>41.609828072855485</v>
      </c>
      <c r="R658" s="28">
        <f t="shared" si="141"/>
        <v>49.443937123372102</v>
      </c>
      <c r="S658" s="28">
        <f t="shared" si="141"/>
        <v>57.528070439721049</v>
      </c>
      <c r="T658" s="28">
        <f t="shared" si="141"/>
        <v>70.65724612566035</v>
      </c>
      <c r="U658" s="28">
        <f t="shared" si="141"/>
        <v>69.359426004048515</v>
      </c>
      <c r="V658" s="28">
        <f t="shared" si="141"/>
        <v>70.63539581363959</v>
      </c>
      <c r="W658" s="28">
        <f t="shared" si="141"/>
        <v>97.548954277685255</v>
      </c>
      <c r="X658" s="28">
        <f t="shared" si="141"/>
        <v>129.12465283741719</v>
      </c>
      <c r="Y658" s="28">
        <f t="shared" si="141"/>
        <v>133.24268779459459</v>
      </c>
      <c r="Z658" s="28">
        <f t="shared" si="141"/>
        <v>160.24699930899598</v>
      </c>
      <c r="AA658" s="28">
        <f t="shared" si="141"/>
        <v>202.9043885672402</v>
      </c>
      <c r="AB658" s="28">
        <f t="shared" si="141"/>
        <v>198.71372199458227</v>
      </c>
      <c r="AC658" s="28">
        <f t="shared" si="141"/>
        <v>252.66599854307594</v>
      </c>
      <c r="AD658" s="28">
        <f t="shared" si="141"/>
        <v>220.85694579540259</v>
      </c>
      <c r="AE658" s="28">
        <f t="shared" si="141"/>
        <v>284.88713012240055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420" priority="247" operator="equal">
      <formula>0</formula>
    </cfRule>
  </conditionalFormatting>
  <conditionalFormatting sqref="AD2:AE2">
    <cfRule type="cellIs" dxfId="419" priority="111" operator="equal">
      <formula>0</formula>
    </cfRule>
  </conditionalFormatting>
  <conditionalFormatting sqref="C434:C437 C425:C431">
    <cfRule type="cellIs" dxfId="418" priority="77" operator="lessThan">
      <formula>0</formula>
    </cfRule>
  </conditionalFormatting>
  <conditionalFormatting sqref="C613">
    <cfRule type="cellIs" dxfId="417" priority="76" operator="lessThan">
      <formula>0</formula>
    </cfRule>
  </conditionalFormatting>
  <conditionalFormatting sqref="C432:C433">
    <cfRule type="cellIs" dxfId="416" priority="75" operator="lessThan">
      <formula>0</formula>
    </cfRule>
  </conditionalFormatting>
  <conditionalFormatting sqref="C555:C581">
    <cfRule type="cellIs" dxfId="415" priority="74" operator="lessThan">
      <formula>0</formula>
    </cfRule>
  </conditionalFormatting>
  <conditionalFormatting sqref="C624:C638">
    <cfRule type="cellIs" dxfId="414" priority="73" operator="lessThan">
      <formula>0</formula>
    </cfRule>
  </conditionalFormatting>
  <conditionalFormatting sqref="C659">
    <cfRule type="cellIs" dxfId="413" priority="72" operator="lessThan">
      <formula>0</formula>
    </cfRule>
  </conditionalFormatting>
  <conditionalFormatting sqref="C660">
    <cfRule type="cellIs" dxfId="412" priority="71" operator="lessThan">
      <formula>0</formula>
    </cfRule>
  </conditionalFormatting>
  <conditionalFormatting sqref="C661">
    <cfRule type="cellIs" dxfId="411" priority="70" operator="lessThan">
      <formula>0</formula>
    </cfRule>
  </conditionalFormatting>
  <conditionalFormatting sqref="C609">
    <cfRule type="cellIs" dxfId="410" priority="69" operator="lessThan">
      <formula>0</formula>
    </cfRule>
  </conditionalFormatting>
  <conditionalFormatting sqref="C610">
    <cfRule type="cellIs" dxfId="409" priority="68" operator="lessThan">
      <formula>0</formula>
    </cfRule>
  </conditionalFormatting>
  <conditionalFormatting sqref="C611">
    <cfRule type="cellIs" dxfId="408" priority="67" operator="lessThan">
      <formula>0</formula>
    </cfRule>
  </conditionalFormatting>
  <conditionalFormatting sqref="C606:C607">
    <cfRule type="cellIs" dxfId="407" priority="66" operator="lessThan">
      <formula>0</formula>
    </cfRule>
  </conditionalFormatting>
  <conditionalFormatting sqref="C191:C210 C212:C225 C227:C270 C273:C278 C280:C286 C292:C296">
    <cfRule type="cellIs" dxfId="406" priority="65" operator="lessThan">
      <formula>0</formula>
    </cfRule>
  </conditionalFormatting>
  <conditionalFormatting sqref="C271">
    <cfRule type="cellIs" dxfId="405" priority="64" operator="lessThan">
      <formula>0</formula>
    </cfRule>
  </conditionalFormatting>
  <conditionalFormatting sqref="C287">
    <cfRule type="cellIs" dxfId="404" priority="63" operator="lessThan">
      <formula>0</formula>
    </cfRule>
  </conditionalFormatting>
  <conditionalFormatting sqref="C291">
    <cfRule type="cellIs" dxfId="403" priority="62" operator="lessThan">
      <formula>0</formula>
    </cfRule>
  </conditionalFormatting>
  <conditionalFormatting sqref="C226">
    <cfRule type="cellIs" dxfId="402" priority="60" operator="lessThan">
      <formula>0</formula>
    </cfRule>
  </conditionalFormatting>
  <conditionalFormatting sqref="C211">
    <cfRule type="cellIs" dxfId="401" priority="61" operator="lessThan">
      <formula>0</formula>
    </cfRule>
  </conditionalFormatting>
  <conditionalFormatting sqref="C272">
    <cfRule type="cellIs" dxfId="400" priority="59" operator="lessThan">
      <formula>0</formula>
    </cfRule>
  </conditionalFormatting>
  <conditionalFormatting sqref="C279">
    <cfRule type="cellIs" dxfId="399" priority="58" operator="lessThan">
      <formula>0</formula>
    </cfRule>
  </conditionalFormatting>
  <conditionalFormatting sqref="C288:C290">
    <cfRule type="cellIs" dxfId="398" priority="57" operator="lessThan">
      <formula>0</formula>
    </cfRule>
  </conditionalFormatting>
  <conditionalFormatting sqref="C297:C354 C356:C424">
    <cfRule type="cellIs" dxfId="397" priority="56" operator="lessThan">
      <formula>0</formula>
    </cfRule>
  </conditionalFormatting>
  <conditionalFormatting sqref="C526:C554">
    <cfRule type="cellIs" dxfId="396" priority="55" operator="lessThan">
      <formula>0</formula>
    </cfRule>
  </conditionalFormatting>
  <conditionalFormatting sqref="C524:C525">
    <cfRule type="cellIs" dxfId="395" priority="54" operator="lessThan">
      <formula>0</formula>
    </cfRule>
  </conditionalFormatting>
  <conditionalFormatting sqref="C614:C623">
    <cfRule type="cellIs" dxfId="394" priority="53" operator="lessThan">
      <formula>0</formula>
    </cfRule>
  </conditionalFormatting>
  <conditionalFormatting sqref="C355">
    <cfRule type="cellIs" dxfId="393" priority="52" operator="lessThan">
      <formula>0</formula>
    </cfRule>
  </conditionalFormatting>
  <conditionalFormatting sqref="C453">
    <cfRule type="cellIs" dxfId="392" priority="51" operator="lessThan">
      <formula>0</formula>
    </cfRule>
  </conditionalFormatting>
  <conditionalFormatting sqref="C453">
    <cfRule type="cellIs" dxfId="391" priority="49" operator="equal">
      <formula>0</formula>
    </cfRule>
    <cfRule type="cellIs" dxfId="390" priority="50" operator="equal">
      <formula>0</formula>
    </cfRule>
  </conditionalFormatting>
  <conditionalFormatting sqref="C597">
    <cfRule type="cellIs" dxfId="389" priority="48" operator="lessThan">
      <formula>0</formula>
    </cfRule>
  </conditionalFormatting>
  <conditionalFormatting sqref="C597">
    <cfRule type="cellIs" dxfId="388" priority="46" operator="equal">
      <formula>0</formula>
    </cfRule>
    <cfRule type="cellIs" dxfId="387" priority="47" operator="equal">
      <formula>0</formula>
    </cfRule>
  </conditionalFormatting>
  <conditionalFormatting sqref="C654">
    <cfRule type="cellIs" dxfId="386" priority="45" operator="lessThan">
      <formula>0</formula>
    </cfRule>
  </conditionalFormatting>
  <conditionalFormatting sqref="C654">
    <cfRule type="cellIs" dxfId="385" priority="43" operator="equal">
      <formula>0</formula>
    </cfRule>
    <cfRule type="cellIs" dxfId="384" priority="44" operator="equal">
      <formula>0</formula>
    </cfRule>
  </conditionalFormatting>
  <conditionalFormatting sqref="A425:B426 A430:B431 A434:B437 A427:A429">
    <cfRule type="cellIs" dxfId="383" priority="42" operator="lessThan">
      <formula>0</formula>
    </cfRule>
  </conditionalFormatting>
  <conditionalFormatting sqref="A432:B433">
    <cfRule type="cellIs" dxfId="382" priority="41" operator="lessThan">
      <formula>0</formula>
    </cfRule>
  </conditionalFormatting>
  <conditionalFormatting sqref="B555 A576:B581">
    <cfRule type="cellIs" dxfId="381" priority="40" operator="lessThan">
      <formula>0</formula>
    </cfRule>
  </conditionalFormatting>
  <conditionalFormatting sqref="A633:B638 B624">
    <cfRule type="cellIs" dxfId="380" priority="39" operator="lessThan">
      <formula>0</formula>
    </cfRule>
  </conditionalFormatting>
  <conditionalFormatting sqref="A661:B661">
    <cfRule type="cellIs" dxfId="379" priority="38" operator="lessThan">
      <formula>0</formula>
    </cfRule>
  </conditionalFormatting>
  <conditionalFormatting sqref="B659:B660">
    <cfRule type="cellIs" dxfId="378" priority="37" operator="lessThan">
      <formula>0</formula>
    </cfRule>
  </conditionalFormatting>
  <conditionalFormatting sqref="B613">
    <cfRule type="cellIs" dxfId="377" priority="36" operator="lessThan">
      <formula>0</formula>
    </cfRule>
  </conditionalFormatting>
  <conditionalFormatting sqref="D434:AE437 D425:AE431">
    <cfRule type="cellIs" dxfId="376" priority="35" operator="lessThan">
      <formula>0</formula>
    </cfRule>
  </conditionalFormatting>
  <conditionalFormatting sqref="D613:AE613">
    <cfRule type="cellIs" dxfId="375" priority="34" operator="lessThan">
      <formula>0</formula>
    </cfRule>
  </conditionalFormatting>
  <conditionalFormatting sqref="D432:AE433">
    <cfRule type="cellIs" dxfId="374" priority="33" operator="lessThan">
      <formula>0</formula>
    </cfRule>
  </conditionalFormatting>
  <conditionalFormatting sqref="D555:AE581">
    <cfRule type="cellIs" dxfId="373" priority="32" operator="lessThan">
      <formula>0</formula>
    </cfRule>
  </conditionalFormatting>
  <conditionalFormatting sqref="D624:AE638">
    <cfRule type="cellIs" dxfId="372" priority="31" operator="lessThan">
      <formula>0</formula>
    </cfRule>
  </conditionalFormatting>
  <conditionalFormatting sqref="D659:AE659">
    <cfRule type="cellIs" dxfId="371" priority="30" operator="lessThan">
      <formula>0</formula>
    </cfRule>
  </conditionalFormatting>
  <conditionalFormatting sqref="D660:AE660">
    <cfRule type="cellIs" dxfId="370" priority="29" operator="lessThan">
      <formula>0</formula>
    </cfRule>
  </conditionalFormatting>
  <conditionalFormatting sqref="D661:AE661">
    <cfRule type="cellIs" dxfId="369" priority="28" operator="lessThan">
      <formula>0</formula>
    </cfRule>
  </conditionalFormatting>
  <conditionalFormatting sqref="D609:AE609">
    <cfRule type="cellIs" dxfId="368" priority="27" operator="lessThan">
      <formula>0</formula>
    </cfRule>
  </conditionalFormatting>
  <conditionalFormatting sqref="D610:AE610">
    <cfRule type="cellIs" dxfId="367" priority="26" operator="lessThan">
      <formula>0</formula>
    </cfRule>
  </conditionalFormatting>
  <conditionalFormatting sqref="D611:AE611">
    <cfRule type="cellIs" dxfId="366" priority="25" operator="lessThan">
      <formula>0</formula>
    </cfRule>
  </conditionalFormatting>
  <conditionalFormatting sqref="D606:AE607">
    <cfRule type="cellIs" dxfId="365" priority="24" operator="lessThan">
      <formula>0</formula>
    </cfRule>
  </conditionalFormatting>
  <conditionalFormatting sqref="D191:AE210 D212:AE225 D227:AE270 D273:AE278 D280:AE286 D292:AE296">
    <cfRule type="cellIs" dxfId="364" priority="23" operator="lessThan">
      <formula>0</formula>
    </cfRule>
  </conditionalFormatting>
  <conditionalFormatting sqref="D271:AE271">
    <cfRule type="cellIs" dxfId="363" priority="22" operator="lessThan">
      <formula>0</formula>
    </cfRule>
  </conditionalFormatting>
  <conditionalFormatting sqref="D287:AE287">
    <cfRule type="cellIs" dxfId="362" priority="21" operator="lessThan">
      <formula>0</formula>
    </cfRule>
  </conditionalFormatting>
  <conditionalFormatting sqref="D291:AE291">
    <cfRule type="cellIs" dxfId="361" priority="20" operator="lessThan">
      <formula>0</formula>
    </cfRule>
  </conditionalFormatting>
  <conditionalFormatting sqref="D226:AE226">
    <cfRule type="cellIs" dxfId="360" priority="18" operator="lessThan">
      <formula>0</formula>
    </cfRule>
  </conditionalFormatting>
  <conditionalFormatting sqref="D211:AE211">
    <cfRule type="cellIs" dxfId="359" priority="19" operator="lessThan">
      <formula>0</formula>
    </cfRule>
  </conditionalFormatting>
  <conditionalFormatting sqref="D272:AE272">
    <cfRule type="cellIs" dxfId="358" priority="17" operator="lessThan">
      <formula>0</formula>
    </cfRule>
  </conditionalFormatting>
  <conditionalFormatting sqref="D279:AE279">
    <cfRule type="cellIs" dxfId="357" priority="16" operator="lessThan">
      <formula>0</formula>
    </cfRule>
  </conditionalFormatting>
  <conditionalFormatting sqref="D288:AE290">
    <cfRule type="cellIs" dxfId="356" priority="15" operator="lessThan">
      <formula>0</formula>
    </cfRule>
  </conditionalFormatting>
  <conditionalFormatting sqref="D297:AE354 D356:AE424">
    <cfRule type="cellIs" dxfId="355" priority="14" operator="lessThan">
      <formula>0</formula>
    </cfRule>
  </conditionalFormatting>
  <conditionalFormatting sqref="D526:AE554">
    <cfRule type="cellIs" dxfId="354" priority="13" operator="lessThan">
      <formula>0</formula>
    </cfRule>
  </conditionalFormatting>
  <conditionalFormatting sqref="D524:AE525">
    <cfRule type="cellIs" dxfId="353" priority="12" operator="lessThan">
      <formula>0</formula>
    </cfRule>
  </conditionalFormatting>
  <conditionalFormatting sqref="D614:AE623">
    <cfRule type="cellIs" dxfId="352" priority="11" operator="lessThan">
      <formula>0</formula>
    </cfRule>
  </conditionalFormatting>
  <conditionalFormatting sqref="D355:AE355">
    <cfRule type="cellIs" dxfId="351" priority="10" operator="lessThan">
      <formula>0</formula>
    </cfRule>
  </conditionalFormatting>
  <conditionalFormatting sqref="D453:AE453">
    <cfRule type="cellIs" dxfId="350" priority="9" operator="lessThan">
      <formula>0</formula>
    </cfRule>
  </conditionalFormatting>
  <conditionalFormatting sqref="D453:AE453">
    <cfRule type="cellIs" dxfId="349" priority="7" operator="equal">
      <formula>0</formula>
    </cfRule>
    <cfRule type="cellIs" dxfId="348" priority="8" operator="equal">
      <formula>0</formula>
    </cfRule>
  </conditionalFormatting>
  <conditionalFormatting sqref="D597:AE597">
    <cfRule type="cellIs" dxfId="347" priority="6" operator="lessThan">
      <formula>0</formula>
    </cfRule>
  </conditionalFormatting>
  <conditionalFormatting sqref="D597:AE597">
    <cfRule type="cellIs" dxfId="346" priority="4" operator="equal">
      <formula>0</formula>
    </cfRule>
    <cfRule type="cellIs" dxfId="345" priority="5" operator="equal">
      <formula>0</formula>
    </cfRule>
  </conditionalFormatting>
  <conditionalFormatting sqref="D654:AE654">
    <cfRule type="cellIs" dxfId="344" priority="3" operator="lessThan">
      <formula>0</formula>
    </cfRule>
  </conditionalFormatting>
  <conditionalFormatting sqref="D654:AE654">
    <cfRule type="cellIs" dxfId="343" priority="1" operator="equal">
      <formula>0</formula>
    </cfRule>
    <cfRule type="cellIs" dxfId="342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topLeftCell="A295" zoomScale="85" zoomScaleNormal="85" workbookViewId="0">
      <selection activeCell="C179" sqref="C179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 t="e">
        <f ca="1">+C4-INDIRECT("'"&amp;C3&amp;"'!$"&amp;"I"&amp;"4",1)</f>
        <v>#REF!</v>
      </c>
      <c r="D2" s="29" t="e">
        <f t="shared" ref="D2:AC2" ca="1" si="0">+D4-INDIRECT("'"&amp;D3&amp;"'!$"&amp;"I"&amp;"4",1)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+AD4-INDIRECT("'"&amp;AD3&amp;"'!$"&amp;"I"&amp;"4",1)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2">+D144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4">+D155+D156+D157+D158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5">+D161+D169+D171+D172</f>
        <v>0</v>
      </c>
      <c r="E160" s="21">
        <f t="shared" si="35"/>
        <v>0</v>
      </c>
      <c r="F160" s="21">
        <f t="shared" si="35"/>
        <v>0</v>
      </c>
      <c r="G160" s="21">
        <f t="shared" si="35"/>
        <v>0</v>
      </c>
      <c r="H160" s="21">
        <f t="shared" si="35"/>
        <v>0</v>
      </c>
      <c r="I160" s="21">
        <f t="shared" si="35"/>
        <v>0</v>
      </c>
      <c r="J160" s="21">
        <f t="shared" si="35"/>
        <v>0</v>
      </c>
      <c r="K160" s="21">
        <f t="shared" si="35"/>
        <v>0</v>
      </c>
      <c r="L160" s="21">
        <f t="shared" si="35"/>
        <v>0</v>
      </c>
      <c r="M160" s="21">
        <f t="shared" si="35"/>
        <v>0</v>
      </c>
      <c r="N160" s="21">
        <f t="shared" si="35"/>
        <v>0</v>
      </c>
      <c r="O160" s="21">
        <f t="shared" si="35"/>
        <v>0</v>
      </c>
      <c r="P160" s="21">
        <f t="shared" si="35"/>
        <v>0</v>
      </c>
      <c r="Q160" s="21">
        <f t="shared" si="35"/>
        <v>0</v>
      </c>
      <c r="R160" s="21">
        <f t="shared" si="35"/>
        <v>0</v>
      </c>
      <c r="S160" s="21">
        <f t="shared" si="35"/>
        <v>0</v>
      </c>
      <c r="T160" s="21">
        <f t="shared" si="35"/>
        <v>0</v>
      </c>
      <c r="U160" s="21">
        <f t="shared" si="35"/>
        <v>0</v>
      </c>
      <c r="V160" s="21">
        <f t="shared" si="35"/>
        <v>0</v>
      </c>
      <c r="W160" s="21">
        <f t="shared" si="35"/>
        <v>0</v>
      </c>
      <c r="X160" s="21">
        <f t="shared" si="35"/>
        <v>0</v>
      </c>
      <c r="Y160" s="21">
        <f t="shared" si="35"/>
        <v>0</v>
      </c>
      <c r="Z160" s="21">
        <f t="shared" si="35"/>
        <v>0</v>
      </c>
      <c r="AA160" s="21">
        <f t="shared" si="35"/>
        <v>0</v>
      </c>
      <c r="AB160" s="21">
        <f t="shared" si="35"/>
        <v>0</v>
      </c>
      <c r="AC160" s="21">
        <f t="shared" si="35"/>
        <v>0</v>
      </c>
      <c r="AD160" s="21">
        <f t="shared" si="35"/>
        <v>0</v>
      </c>
      <c r="AE160" s="21">
        <f t="shared" si="35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6">+D162+D163+D164+D165+D166+D167</f>
        <v>0</v>
      </c>
      <c r="E161" s="21">
        <f t="shared" si="36"/>
        <v>0</v>
      </c>
      <c r="F161" s="21">
        <f t="shared" si="36"/>
        <v>0</v>
      </c>
      <c r="G161" s="21">
        <f t="shared" si="36"/>
        <v>0</v>
      </c>
      <c r="H161" s="21">
        <f t="shared" si="36"/>
        <v>0</v>
      </c>
      <c r="I161" s="21">
        <f t="shared" si="36"/>
        <v>0</v>
      </c>
      <c r="J161" s="21">
        <f t="shared" si="36"/>
        <v>0</v>
      </c>
      <c r="K161" s="21">
        <f t="shared" si="36"/>
        <v>0</v>
      </c>
      <c r="L161" s="21">
        <f t="shared" si="36"/>
        <v>0</v>
      </c>
      <c r="M161" s="21">
        <f t="shared" si="36"/>
        <v>0</v>
      </c>
      <c r="N161" s="21">
        <f t="shared" si="36"/>
        <v>0</v>
      </c>
      <c r="O161" s="21">
        <f t="shared" si="36"/>
        <v>0</v>
      </c>
      <c r="P161" s="21">
        <f t="shared" si="36"/>
        <v>0</v>
      </c>
      <c r="Q161" s="21">
        <f t="shared" si="36"/>
        <v>0</v>
      </c>
      <c r="R161" s="21">
        <f t="shared" si="36"/>
        <v>0</v>
      </c>
      <c r="S161" s="21">
        <f t="shared" si="36"/>
        <v>0</v>
      </c>
      <c r="T161" s="21">
        <f t="shared" si="36"/>
        <v>0</v>
      </c>
      <c r="U161" s="21">
        <f t="shared" si="36"/>
        <v>0</v>
      </c>
      <c r="V161" s="21">
        <f t="shared" si="36"/>
        <v>0</v>
      </c>
      <c r="W161" s="21">
        <f t="shared" si="36"/>
        <v>0</v>
      </c>
      <c r="X161" s="21">
        <f t="shared" si="36"/>
        <v>0</v>
      </c>
      <c r="Y161" s="21">
        <f t="shared" si="36"/>
        <v>0</v>
      </c>
      <c r="Z161" s="21">
        <f t="shared" si="36"/>
        <v>0</v>
      </c>
      <c r="AA161" s="21">
        <f t="shared" si="36"/>
        <v>0</v>
      </c>
      <c r="AB161" s="21">
        <f t="shared" si="36"/>
        <v>0</v>
      </c>
      <c r="AC161" s="21">
        <f t="shared" si="36"/>
        <v>0</v>
      </c>
      <c r="AD161" s="21">
        <f t="shared" si="36"/>
        <v>0</v>
      </c>
      <c r="AE161" s="21">
        <f t="shared" si="36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7">+C174+C178+C182</f>
        <v>0</v>
      </c>
      <c r="D173" s="21">
        <f t="shared" si="37"/>
        <v>0</v>
      </c>
      <c r="E173" s="21">
        <f t="shared" si="37"/>
        <v>0</v>
      </c>
      <c r="F173" s="21">
        <f t="shared" si="37"/>
        <v>0</v>
      </c>
      <c r="G173" s="21">
        <f t="shared" si="37"/>
        <v>0</v>
      </c>
      <c r="H173" s="21">
        <f t="shared" si="37"/>
        <v>0</v>
      </c>
      <c r="I173" s="21">
        <f t="shared" si="37"/>
        <v>0</v>
      </c>
      <c r="J173" s="21">
        <f t="shared" si="37"/>
        <v>0</v>
      </c>
      <c r="K173" s="21">
        <f t="shared" si="37"/>
        <v>0</v>
      </c>
      <c r="L173" s="21">
        <f t="shared" si="37"/>
        <v>0</v>
      </c>
      <c r="M173" s="21">
        <f t="shared" si="37"/>
        <v>0</v>
      </c>
      <c r="N173" s="21">
        <f t="shared" si="37"/>
        <v>0</v>
      </c>
      <c r="O173" s="21">
        <f t="shared" si="37"/>
        <v>0</v>
      </c>
      <c r="P173" s="21">
        <f t="shared" si="37"/>
        <v>0</v>
      </c>
      <c r="Q173" s="21">
        <f t="shared" si="37"/>
        <v>0</v>
      </c>
      <c r="R173" s="21">
        <f t="shared" si="37"/>
        <v>0</v>
      </c>
      <c r="S173" s="21">
        <f t="shared" si="37"/>
        <v>0</v>
      </c>
      <c r="T173" s="21">
        <f t="shared" si="37"/>
        <v>0</v>
      </c>
      <c r="U173" s="21">
        <f t="shared" si="37"/>
        <v>0</v>
      </c>
      <c r="V173" s="21">
        <f t="shared" si="37"/>
        <v>0</v>
      </c>
      <c r="W173" s="21">
        <f t="shared" si="37"/>
        <v>0</v>
      </c>
      <c r="X173" s="21">
        <f t="shared" si="37"/>
        <v>0</v>
      </c>
      <c r="Y173" s="21">
        <f t="shared" si="37"/>
        <v>0</v>
      </c>
      <c r="Z173" s="21">
        <f t="shared" si="37"/>
        <v>0</v>
      </c>
      <c r="AA173" s="21">
        <f t="shared" si="37"/>
        <v>0</v>
      </c>
      <c r="AB173" s="21">
        <f t="shared" si="37"/>
        <v>0</v>
      </c>
      <c r="AC173" s="21">
        <f t="shared" si="37"/>
        <v>0</v>
      </c>
      <c r="AD173" s="21">
        <f t="shared" si="37"/>
        <v>0</v>
      </c>
      <c r="AE173" s="21">
        <f t="shared" si="37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8">+D175+D176+D177</f>
        <v>0</v>
      </c>
      <c r="E174" s="21">
        <f t="shared" si="38"/>
        <v>0</v>
      </c>
      <c r="F174" s="21">
        <f t="shared" si="38"/>
        <v>0</v>
      </c>
      <c r="G174" s="21">
        <f t="shared" si="38"/>
        <v>0</v>
      </c>
      <c r="H174" s="21">
        <f t="shared" si="38"/>
        <v>0</v>
      </c>
      <c r="I174" s="21">
        <f t="shared" si="38"/>
        <v>0</v>
      </c>
      <c r="J174" s="21">
        <f t="shared" si="38"/>
        <v>0</v>
      </c>
      <c r="K174" s="21">
        <f t="shared" si="38"/>
        <v>0</v>
      </c>
      <c r="L174" s="21">
        <f t="shared" si="38"/>
        <v>0</v>
      </c>
      <c r="M174" s="21">
        <f t="shared" si="38"/>
        <v>0</v>
      </c>
      <c r="N174" s="21">
        <f t="shared" si="38"/>
        <v>0</v>
      </c>
      <c r="O174" s="21">
        <f t="shared" si="38"/>
        <v>0</v>
      </c>
      <c r="P174" s="21">
        <f t="shared" si="38"/>
        <v>0</v>
      </c>
      <c r="Q174" s="21">
        <f t="shared" si="38"/>
        <v>0</v>
      </c>
      <c r="R174" s="21">
        <f t="shared" si="38"/>
        <v>0</v>
      </c>
      <c r="S174" s="21">
        <f t="shared" si="38"/>
        <v>0</v>
      </c>
      <c r="T174" s="21">
        <f t="shared" si="38"/>
        <v>0</v>
      </c>
      <c r="U174" s="21">
        <f t="shared" si="38"/>
        <v>0</v>
      </c>
      <c r="V174" s="21">
        <f t="shared" si="38"/>
        <v>0</v>
      </c>
      <c r="W174" s="21">
        <f t="shared" si="38"/>
        <v>0</v>
      </c>
      <c r="X174" s="21">
        <f t="shared" si="38"/>
        <v>0</v>
      </c>
      <c r="Y174" s="21">
        <f t="shared" si="38"/>
        <v>0</v>
      </c>
      <c r="Z174" s="21">
        <f t="shared" si="38"/>
        <v>0</v>
      </c>
      <c r="AA174" s="21">
        <f t="shared" si="38"/>
        <v>0</v>
      </c>
      <c r="AB174" s="21">
        <f t="shared" si="38"/>
        <v>0</v>
      </c>
      <c r="AC174" s="21">
        <f t="shared" si="38"/>
        <v>0</v>
      </c>
      <c r="AD174" s="21">
        <f t="shared" si="38"/>
        <v>0</v>
      </c>
      <c r="AE174" s="21">
        <f t="shared" si="38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9">+D179+D180+D181</f>
        <v>0</v>
      </c>
      <c r="E178" s="21">
        <f t="shared" si="39"/>
        <v>0</v>
      </c>
      <c r="F178" s="21">
        <f t="shared" si="39"/>
        <v>0</v>
      </c>
      <c r="G178" s="21">
        <f t="shared" si="39"/>
        <v>0</v>
      </c>
      <c r="H178" s="21">
        <f t="shared" si="39"/>
        <v>0</v>
      </c>
      <c r="I178" s="21">
        <f t="shared" si="39"/>
        <v>0</v>
      </c>
      <c r="J178" s="21">
        <f t="shared" si="39"/>
        <v>0</v>
      </c>
      <c r="K178" s="21">
        <f t="shared" si="39"/>
        <v>0</v>
      </c>
      <c r="L178" s="21">
        <f t="shared" si="39"/>
        <v>0</v>
      </c>
      <c r="M178" s="21">
        <f t="shared" si="39"/>
        <v>0</v>
      </c>
      <c r="N178" s="21">
        <f t="shared" si="39"/>
        <v>0</v>
      </c>
      <c r="O178" s="21">
        <f t="shared" si="39"/>
        <v>0</v>
      </c>
      <c r="P178" s="21">
        <f t="shared" si="39"/>
        <v>0</v>
      </c>
      <c r="Q178" s="21">
        <f t="shared" si="39"/>
        <v>0</v>
      </c>
      <c r="R178" s="21">
        <f t="shared" si="39"/>
        <v>0</v>
      </c>
      <c r="S178" s="21">
        <f t="shared" si="39"/>
        <v>0</v>
      </c>
      <c r="T178" s="21">
        <f t="shared" si="39"/>
        <v>0</v>
      </c>
      <c r="U178" s="21">
        <f t="shared" si="39"/>
        <v>0</v>
      </c>
      <c r="V178" s="21">
        <f t="shared" si="39"/>
        <v>0</v>
      </c>
      <c r="W178" s="21">
        <f t="shared" si="39"/>
        <v>0</v>
      </c>
      <c r="X178" s="21">
        <f t="shared" si="39"/>
        <v>0</v>
      </c>
      <c r="Y178" s="21">
        <f t="shared" si="39"/>
        <v>0</v>
      </c>
      <c r="Z178" s="21">
        <f t="shared" si="39"/>
        <v>0</v>
      </c>
      <c r="AA178" s="21">
        <f t="shared" si="39"/>
        <v>0</v>
      </c>
      <c r="AB178" s="21">
        <f t="shared" si="39"/>
        <v>0</v>
      </c>
      <c r="AC178" s="21">
        <f t="shared" si="39"/>
        <v>0</v>
      </c>
      <c r="AD178" s="21">
        <f t="shared" si="39"/>
        <v>0</v>
      </c>
      <c r="AE178" s="21">
        <f t="shared" si="39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0">+C192+C216+C252+C257+C286+C287+C291+C294+C295+C296</f>
        <v>0</v>
      </c>
      <c r="D191" s="28">
        <f t="shared" si="40"/>
        <v>0</v>
      </c>
      <c r="E191" s="28">
        <f t="shared" si="40"/>
        <v>0</v>
      </c>
      <c r="F191" s="28">
        <f t="shared" si="40"/>
        <v>0</v>
      </c>
      <c r="G191" s="28">
        <f t="shared" si="40"/>
        <v>0</v>
      </c>
      <c r="H191" s="28">
        <f t="shared" si="40"/>
        <v>0</v>
      </c>
      <c r="I191" s="28">
        <f t="shared" si="40"/>
        <v>0</v>
      </c>
      <c r="J191" s="28">
        <f t="shared" si="40"/>
        <v>0</v>
      </c>
      <c r="K191" s="28">
        <f t="shared" si="40"/>
        <v>0</v>
      </c>
      <c r="L191" s="28">
        <f t="shared" si="40"/>
        <v>0</v>
      </c>
      <c r="M191" s="28">
        <f t="shared" si="40"/>
        <v>0</v>
      </c>
      <c r="N191" s="28">
        <f t="shared" si="40"/>
        <v>0</v>
      </c>
      <c r="O191" s="28">
        <f t="shared" si="40"/>
        <v>0</v>
      </c>
      <c r="P191" s="28">
        <f t="shared" si="40"/>
        <v>0</v>
      </c>
      <c r="Q191" s="28">
        <f t="shared" si="40"/>
        <v>0</v>
      </c>
      <c r="R191" s="28">
        <f t="shared" si="40"/>
        <v>0</v>
      </c>
      <c r="S191" s="28">
        <f t="shared" si="40"/>
        <v>0</v>
      </c>
      <c r="T191" s="28">
        <f t="shared" si="40"/>
        <v>0</v>
      </c>
      <c r="U191" s="28">
        <f t="shared" si="40"/>
        <v>0</v>
      </c>
      <c r="V191" s="28">
        <f t="shared" si="40"/>
        <v>0</v>
      </c>
      <c r="W191" s="28">
        <f t="shared" si="40"/>
        <v>0</v>
      </c>
      <c r="X191" s="28">
        <f t="shared" si="40"/>
        <v>0</v>
      </c>
      <c r="Y191" s="28">
        <f t="shared" si="40"/>
        <v>0</v>
      </c>
      <c r="Z191" s="28">
        <f t="shared" si="40"/>
        <v>0</v>
      </c>
      <c r="AA191" s="28">
        <f t="shared" si="40"/>
        <v>0</v>
      </c>
      <c r="AB191" s="28">
        <f t="shared" si="40"/>
        <v>0</v>
      </c>
      <c r="AC191" s="28">
        <f t="shared" si="40"/>
        <v>0</v>
      </c>
      <c r="AD191" s="28">
        <f t="shared" si="40"/>
        <v>0</v>
      </c>
      <c r="AE191" s="28">
        <f t="shared" si="40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41">+C193++C201+C202+C206</f>
        <v>0</v>
      </c>
      <c r="D192" s="21">
        <f t="shared" si="41"/>
        <v>0</v>
      </c>
      <c r="E192" s="21">
        <f t="shared" si="41"/>
        <v>0</v>
      </c>
      <c r="F192" s="21">
        <f t="shared" si="41"/>
        <v>0</v>
      </c>
      <c r="G192" s="21">
        <f t="shared" si="41"/>
        <v>0</v>
      </c>
      <c r="H192" s="21">
        <f t="shared" si="41"/>
        <v>0</v>
      </c>
      <c r="I192" s="21">
        <f t="shared" si="41"/>
        <v>0</v>
      </c>
      <c r="J192" s="21">
        <f t="shared" si="41"/>
        <v>0</v>
      </c>
      <c r="K192" s="21">
        <f t="shared" si="41"/>
        <v>0</v>
      </c>
      <c r="L192" s="21">
        <f t="shared" si="41"/>
        <v>0</v>
      </c>
      <c r="M192" s="21">
        <f t="shared" si="41"/>
        <v>0</v>
      </c>
      <c r="N192" s="21">
        <f t="shared" si="41"/>
        <v>0</v>
      </c>
      <c r="O192" s="21">
        <f t="shared" si="41"/>
        <v>0</v>
      </c>
      <c r="P192" s="21">
        <f t="shared" si="41"/>
        <v>0</v>
      </c>
      <c r="Q192" s="21">
        <f t="shared" si="41"/>
        <v>0</v>
      </c>
      <c r="R192" s="21">
        <f t="shared" si="41"/>
        <v>0</v>
      </c>
      <c r="S192" s="21">
        <f t="shared" si="41"/>
        <v>0</v>
      </c>
      <c r="T192" s="21">
        <f t="shared" si="41"/>
        <v>0</v>
      </c>
      <c r="U192" s="21">
        <f t="shared" si="41"/>
        <v>0</v>
      </c>
      <c r="V192" s="21">
        <f t="shared" si="41"/>
        <v>0</v>
      </c>
      <c r="W192" s="21">
        <f t="shared" si="41"/>
        <v>0</v>
      </c>
      <c r="X192" s="21">
        <f t="shared" si="41"/>
        <v>0</v>
      </c>
      <c r="Y192" s="21">
        <f t="shared" si="41"/>
        <v>0</v>
      </c>
      <c r="Z192" s="21">
        <f t="shared" si="41"/>
        <v>0</v>
      </c>
      <c r="AA192" s="21">
        <f t="shared" si="41"/>
        <v>0</v>
      </c>
      <c r="AB192" s="21">
        <f t="shared" si="41"/>
        <v>0</v>
      </c>
      <c r="AC192" s="21">
        <f t="shared" si="41"/>
        <v>0</v>
      </c>
      <c r="AD192" s="21">
        <f t="shared" si="41"/>
        <v>0</v>
      </c>
      <c r="AE192" s="21">
        <f t="shared" si="41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2">+C194+C195</f>
        <v>0</v>
      </c>
      <c r="D193" s="21">
        <f t="shared" si="42"/>
        <v>0</v>
      </c>
      <c r="E193" s="21">
        <f t="shared" si="42"/>
        <v>0</v>
      </c>
      <c r="F193" s="21">
        <f t="shared" si="42"/>
        <v>0</v>
      </c>
      <c r="G193" s="21">
        <f t="shared" si="42"/>
        <v>0</v>
      </c>
      <c r="H193" s="21">
        <f t="shared" si="42"/>
        <v>0</v>
      </c>
      <c r="I193" s="21">
        <f t="shared" si="42"/>
        <v>0</v>
      </c>
      <c r="J193" s="21">
        <f t="shared" si="42"/>
        <v>0</v>
      </c>
      <c r="K193" s="21">
        <f t="shared" si="42"/>
        <v>0</v>
      </c>
      <c r="L193" s="21">
        <f t="shared" si="42"/>
        <v>0</v>
      </c>
      <c r="M193" s="21">
        <f t="shared" si="42"/>
        <v>0</v>
      </c>
      <c r="N193" s="21">
        <f t="shared" si="42"/>
        <v>0</v>
      </c>
      <c r="O193" s="21">
        <f t="shared" si="42"/>
        <v>0</v>
      </c>
      <c r="P193" s="21">
        <f t="shared" si="42"/>
        <v>0</v>
      </c>
      <c r="Q193" s="21">
        <f t="shared" si="42"/>
        <v>0</v>
      </c>
      <c r="R193" s="21">
        <f t="shared" si="42"/>
        <v>0</v>
      </c>
      <c r="S193" s="21">
        <f t="shared" si="42"/>
        <v>0</v>
      </c>
      <c r="T193" s="21">
        <f t="shared" si="42"/>
        <v>0</v>
      </c>
      <c r="U193" s="21">
        <f t="shared" si="42"/>
        <v>0</v>
      </c>
      <c r="V193" s="21">
        <f t="shared" si="42"/>
        <v>0</v>
      </c>
      <c r="W193" s="21">
        <f t="shared" si="42"/>
        <v>0</v>
      </c>
      <c r="X193" s="21">
        <f t="shared" si="42"/>
        <v>0</v>
      </c>
      <c r="Y193" s="21">
        <f t="shared" si="42"/>
        <v>0</v>
      </c>
      <c r="Z193" s="21">
        <f t="shared" si="42"/>
        <v>0</v>
      </c>
      <c r="AA193" s="21">
        <f t="shared" si="42"/>
        <v>0</v>
      </c>
      <c r="AB193" s="21">
        <f t="shared" si="42"/>
        <v>0</v>
      </c>
      <c r="AC193" s="21">
        <f t="shared" si="42"/>
        <v>0</v>
      </c>
      <c r="AD193" s="21">
        <f t="shared" si="42"/>
        <v>0</v>
      </c>
      <c r="AE193" s="21">
        <f t="shared" si="42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3">+C196+C197+C198+C199+C200</f>
        <v>0</v>
      </c>
      <c r="D195" s="21">
        <f t="shared" si="43"/>
        <v>0</v>
      </c>
      <c r="E195" s="21">
        <f t="shared" si="43"/>
        <v>0</v>
      </c>
      <c r="F195" s="21">
        <f t="shared" si="43"/>
        <v>0</v>
      </c>
      <c r="G195" s="21">
        <f t="shared" si="43"/>
        <v>0</v>
      </c>
      <c r="H195" s="21">
        <f t="shared" si="43"/>
        <v>0</v>
      </c>
      <c r="I195" s="21">
        <f t="shared" si="43"/>
        <v>0</v>
      </c>
      <c r="J195" s="21">
        <f t="shared" si="43"/>
        <v>0</v>
      </c>
      <c r="K195" s="21">
        <f t="shared" si="43"/>
        <v>0</v>
      </c>
      <c r="L195" s="21">
        <f t="shared" si="43"/>
        <v>0</v>
      </c>
      <c r="M195" s="21">
        <f t="shared" si="43"/>
        <v>0</v>
      </c>
      <c r="N195" s="21">
        <f t="shared" si="43"/>
        <v>0</v>
      </c>
      <c r="O195" s="21">
        <f t="shared" si="43"/>
        <v>0</v>
      </c>
      <c r="P195" s="21">
        <f t="shared" si="43"/>
        <v>0</v>
      </c>
      <c r="Q195" s="21">
        <f t="shared" si="43"/>
        <v>0</v>
      </c>
      <c r="R195" s="21">
        <f t="shared" si="43"/>
        <v>0</v>
      </c>
      <c r="S195" s="21">
        <f t="shared" si="43"/>
        <v>0</v>
      </c>
      <c r="T195" s="21">
        <f t="shared" si="43"/>
        <v>0</v>
      </c>
      <c r="U195" s="21">
        <f t="shared" si="43"/>
        <v>0</v>
      </c>
      <c r="V195" s="21">
        <f t="shared" si="43"/>
        <v>0</v>
      </c>
      <c r="W195" s="21">
        <f t="shared" si="43"/>
        <v>0</v>
      </c>
      <c r="X195" s="21">
        <f t="shared" si="43"/>
        <v>0</v>
      </c>
      <c r="Y195" s="21">
        <f t="shared" si="43"/>
        <v>0</v>
      </c>
      <c r="Z195" s="21">
        <f t="shared" si="43"/>
        <v>0</v>
      </c>
      <c r="AA195" s="21">
        <f t="shared" si="43"/>
        <v>0</v>
      </c>
      <c r="AB195" s="21">
        <f t="shared" si="43"/>
        <v>0</v>
      </c>
      <c r="AC195" s="21">
        <f t="shared" si="43"/>
        <v>0</v>
      </c>
      <c r="AD195" s="21">
        <f t="shared" si="43"/>
        <v>0</v>
      </c>
      <c r="AE195" s="21">
        <f t="shared" si="43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4">+C203+C204+C205</f>
        <v>0</v>
      </c>
      <c r="D202" s="21">
        <f t="shared" si="44"/>
        <v>0</v>
      </c>
      <c r="E202" s="21">
        <f t="shared" si="44"/>
        <v>0</v>
      </c>
      <c r="F202" s="21">
        <f t="shared" si="44"/>
        <v>0</v>
      </c>
      <c r="G202" s="21">
        <f t="shared" si="44"/>
        <v>0</v>
      </c>
      <c r="H202" s="21">
        <f t="shared" si="44"/>
        <v>0</v>
      </c>
      <c r="I202" s="21">
        <f t="shared" si="44"/>
        <v>0</v>
      </c>
      <c r="J202" s="21">
        <f t="shared" si="44"/>
        <v>0</v>
      </c>
      <c r="K202" s="21">
        <f t="shared" si="44"/>
        <v>0</v>
      </c>
      <c r="L202" s="21">
        <f t="shared" si="44"/>
        <v>0</v>
      </c>
      <c r="M202" s="21">
        <f t="shared" si="44"/>
        <v>0</v>
      </c>
      <c r="N202" s="21">
        <f t="shared" si="44"/>
        <v>0</v>
      </c>
      <c r="O202" s="21">
        <f t="shared" si="44"/>
        <v>0</v>
      </c>
      <c r="P202" s="21">
        <f t="shared" si="44"/>
        <v>0</v>
      </c>
      <c r="Q202" s="21">
        <f t="shared" si="44"/>
        <v>0</v>
      </c>
      <c r="R202" s="21">
        <f t="shared" si="44"/>
        <v>0</v>
      </c>
      <c r="S202" s="21">
        <f t="shared" si="44"/>
        <v>0</v>
      </c>
      <c r="T202" s="21">
        <f t="shared" si="44"/>
        <v>0</v>
      </c>
      <c r="U202" s="21">
        <f t="shared" si="44"/>
        <v>0</v>
      </c>
      <c r="V202" s="21">
        <f t="shared" si="44"/>
        <v>0</v>
      </c>
      <c r="W202" s="21">
        <f t="shared" si="44"/>
        <v>0</v>
      </c>
      <c r="X202" s="21">
        <f t="shared" si="44"/>
        <v>0</v>
      </c>
      <c r="Y202" s="21">
        <f t="shared" si="44"/>
        <v>0</v>
      </c>
      <c r="Z202" s="21">
        <f t="shared" si="44"/>
        <v>0</v>
      </c>
      <c r="AA202" s="21">
        <f t="shared" si="44"/>
        <v>0</v>
      </c>
      <c r="AB202" s="21">
        <f t="shared" si="44"/>
        <v>0</v>
      </c>
      <c r="AC202" s="21">
        <f t="shared" si="44"/>
        <v>0</v>
      </c>
      <c r="AD202" s="21">
        <f t="shared" si="44"/>
        <v>0</v>
      </c>
      <c r="AE202" s="21">
        <f t="shared" si="44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5">+C207+C208+C209+C210+C211+C212+C213</f>
        <v>0</v>
      </c>
      <c r="D206" s="21">
        <f t="shared" si="45"/>
        <v>0</v>
      </c>
      <c r="E206" s="21">
        <f t="shared" si="45"/>
        <v>0</v>
      </c>
      <c r="F206" s="21">
        <f t="shared" si="45"/>
        <v>0</v>
      </c>
      <c r="G206" s="21">
        <f t="shared" si="45"/>
        <v>0</v>
      </c>
      <c r="H206" s="21">
        <f t="shared" si="45"/>
        <v>0</v>
      </c>
      <c r="I206" s="21">
        <f t="shared" si="45"/>
        <v>0</v>
      </c>
      <c r="J206" s="21">
        <f t="shared" si="45"/>
        <v>0</v>
      </c>
      <c r="K206" s="21">
        <f t="shared" si="45"/>
        <v>0</v>
      </c>
      <c r="L206" s="21">
        <f t="shared" si="45"/>
        <v>0</v>
      </c>
      <c r="M206" s="21">
        <f t="shared" si="45"/>
        <v>0</v>
      </c>
      <c r="N206" s="21">
        <f t="shared" si="45"/>
        <v>0</v>
      </c>
      <c r="O206" s="21">
        <f t="shared" si="45"/>
        <v>0</v>
      </c>
      <c r="P206" s="21">
        <f t="shared" si="45"/>
        <v>0</v>
      </c>
      <c r="Q206" s="21">
        <f t="shared" si="45"/>
        <v>0</v>
      </c>
      <c r="R206" s="21">
        <f t="shared" si="45"/>
        <v>0</v>
      </c>
      <c r="S206" s="21">
        <f t="shared" si="45"/>
        <v>0</v>
      </c>
      <c r="T206" s="21">
        <f t="shared" si="45"/>
        <v>0</v>
      </c>
      <c r="U206" s="21">
        <f t="shared" si="45"/>
        <v>0</v>
      </c>
      <c r="V206" s="21">
        <f t="shared" si="45"/>
        <v>0</v>
      </c>
      <c r="W206" s="21">
        <f t="shared" si="45"/>
        <v>0</v>
      </c>
      <c r="X206" s="21">
        <f t="shared" si="45"/>
        <v>0</v>
      </c>
      <c r="Y206" s="21">
        <f t="shared" si="45"/>
        <v>0</v>
      </c>
      <c r="Z206" s="21">
        <f t="shared" si="45"/>
        <v>0</v>
      </c>
      <c r="AA206" s="21">
        <f t="shared" si="45"/>
        <v>0</v>
      </c>
      <c r="AB206" s="21">
        <f t="shared" si="45"/>
        <v>0</v>
      </c>
      <c r="AC206" s="21">
        <f t="shared" si="45"/>
        <v>0</v>
      </c>
      <c r="AD206" s="21">
        <f t="shared" si="45"/>
        <v>0</v>
      </c>
      <c r="AE206" s="21">
        <f t="shared" si="45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6">+C214+C215</f>
        <v>0</v>
      </c>
      <c r="D213" s="21">
        <f t="shared" si="46"/>
        <v>0</v>
      </c>
      <c r="E213" s="21">
        <f t="shared" si="46"/>
        <v>0</v>
      </c>
      <c r="F213" s="21">
        <f t="shared" si="46"/>
        <v>0</v>
      </c>
      <c r="G213" s="21">
        <f t="shared" si="46"/>
        <v>0</v>
      </c>
      <c r="H213" s="21">
        <f t="shared" si="46"/>
        <v>0</v>
      </c>
      <c r="I213" s="21">
        <f t="shared" si="46"/>
        <v>0</v>
      </c>
      <c r="J213" s="21">
        <f t="shared" si="46"/>
        <v>0</v>
      </c>
      <c r="K213" s="21">
        <f t="shared" si="46"/>
        <v>0</v>
      </c>
      <c r="L213" s="21">
        <f t="shared" si="46"/>
        <v>0</v>
      </c>
      <c r="M213" s="21">
        <f t="shared" si="46"/>
        <v>0</v>
      </c>
      <c r="N213" s="21">
        <f t="shared" si="46"/>
        <v>0</v>
      </c>
      <c r="O213" s="21">
        <f t="shared" si="46"/>
        <v>0</v>
      </c>
      <c r="P213" s="21">
        <f t="shared" si="46"/>
        <v>0</v>
      </c>
      <c r="Q213" s="21">
        <f t="shared" si="46"/>
        <v>0</v>
      </c>
      <c r="R213" s="21">
        <f t="shared" si="46"/>
        <v>0</v>
      </c>
      <c r="S213" s="21">
        <f t="shared" si="46"/>
        <v>0</v>
      </c>
      <c r="T213" s="21">
        <f t="shared" si="46"/>
        <v>0</v>
      </c>
      <c r="U213" s="21">
        <f t="shared" si="46"/>
        <v>0</v>
      </c>
      <c r="V213" s="21">
        <f t="shared" si="46"/>
        <v>0</v>
      </c>
      <c r="W213" s="21">
        <f t="shared" si="46"/>
        <v>0</v>
      </c>
      <c r="X213" s="21">
        <f t="shared" si="46"/>
        <v>0</v>
      </c>
      <c r="Y213" s="21">
        <f t="shared" si="46"/>
        <v>0</v>
      </c>
      <c r="Z213" s="21">
        <f t="shared" si="46"/>
        <v>0</v>
      </c>
      <c r="AA213" s="21">
        <f t="shared" si="46"/>
        <v>0</v>
      </c>
      <c r="AB213" s="21">
        <f t="shared" si="46"/>
        <v>0</v>
      </c>
      <c r="AC213" s="21">
        <f t="shared" si="46"/>
        <v>0</v>
      </c>
      <c r="AD213" s="21">
        <f t="shared" si="46"/>
        <v>0</v>
      </c>
      <c r="AE213" s="21">
        <f t="shared" si="46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7">+C217+C225+C226+C230+C240</f>
        <v>0</v>
      </c>
      <c r="D216" s="21">
        <f t="shared" si="47"/>
        <v>0</v>
      </c>
      <c r="E216" s="21">
        <f t="shared" si="47"/>
        <v>0</v>
      </c>
      <c r="F216" s="21">
        <f t="shared" si="47"/>
        <v>0</v>
      </c>
      <c r="G216" s="21">
        <f t="shared" si="47"/>
        <v>0</v>
      </c>
      <c r="H216" s="21">
        <f t="shared" si="47"/>
        <v>0</v>
      </c>
      <c r="I216" s="21">
        <f t="shared" si="47"/>
        <v>0</v>
      </c>
      <c r="J216" s="21">
        <f t="shared" si="47"/>
        <v>0</v>
      </c>
      <c r="K216" s="21">
        <f t="shared" si="47"/>
        <v>0</v>
      </c>
      <c r="L216" s="21">
        <f t="shared" si="47"/>
        <v>0</v>
      </c>
      <c r="M216" s="21">
        <f t="shared" si="47"/>
        <v>0</v>
      </c>
      <c r="N216" s="21">
        <f t="shared" si="47"/>
        <v>0</v>
      </c>
      <c r="O216" s="21">
        <f t="shared" si="47"/>
        <v>0</v>
      </c>
      <c r="P216" s="21">
        <f t="shared" si="47"/>
        <v>0</v>
      </c>
      <c r="Q216" s="21">
        <f t="shared" si="47"/>
        <v>0</v>
      </c>
      <c r="R216" s="21">
        <f t="shared" si="47"/>
        <v>0</v>
      </c>
      <c r="S216" s="21">
        <f t="shared" si="47"/>
        <v>0</v>
      </c>
      <c r="T216" s="21">
        <f t="shared" si="47"/>
        <v>0</v>
      </c>
      <c r="U216" s="21">
        <f t="shared" si="47"/>
        <v>0</v>
      </c>
      <c r="V216" s="21">
        <f t="shared" si="47"/>
        <v>0</v>
      </c>
      <c r="W216" s="21">
        <f t="shared" si="47"/>
        <v>0</v>
      </c>
      <c r="X216" s="21">
        <f t="shared" si="47"/>
        <v>0</v>
      </c>
      <c r="Y216" s="21">
        <f t="shared" si="47"/>
        <v>0</v>
      </c>
      <c r="Z216" s="21">
        <f t="shared" si="47"/>
        <v>0</v>
      </c>
      <c r="AA216" s="21">
        <f t="shared" si="47"/>
        <v>0</v>
      </c>
      <c r="AB216" s="21">
        <f t="shared" si="47"/>
        <v>0</v>
      </c>
      <c r="AC216" s="21">
        <f t="shared" si="47"/>
        <v>0</v>
      </c>
      <c r="AD216" s="21">
        <f t="shared" si="47"/>
        <v>0</v>
      </c>
      <c r="AE216" s="21">
        <f t="shared" si="47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8">+C218+C219</f>
        <v>0</v>
      </c>
      <c r="D217" s="21">
        <f t="shared" si="48"/>
        <v>0</v>
      </c>
      <c r="E217" s="21">
        <f t="shared" si="48"/>
        <v>0</v>
      </c>
      <c r="F217" s="21">
        <f t="shared" si="48"/>
        <v>0</v>
      </c>
      <c r="G217" s="21">
        <f t="shared" si="48"/>
        <v>0</v>
      </c>
      <c r="H217" s="21">
        <f t="shared" si="48"/>
        <v>0</v>
      </c>
      <c r="I217" s="21">
        <f t="shared" si="48"/>
        <v>0</v>
      </c>
      <c r="J217" s="21">
        <f t="shared" si="48"/>
        <v>0</v>
      </c>
      <c r="K217" s="21">
        <f t="shared" si="48"/>
        <v>0</v>
      </c>
      <c r="L217" s="21">
        <f t="shared" si="48"/>
        <v>0</v>
      </c>
      <c r="M217" s="21">
        <f t="shared" si="48"/>
        <v>0</v>
      </c>
      <c r="N217" s="21">
        <f t="shared" si="48"/>
        <v>0</v>
      </c>
      <c r="O217" s="21">
        <f t="shared" si="48"/>
        <v>0</v>
      </c>
      <c r="P217" s="21">
        <f t="shared" si="48"/>
        <v>0</v>
      </c>
      <c r="Q217" s="21">
        <f t="shared" si="48"/>
        <v>0</v>
      </c>
      <c r="R217" s="21">
        <f t="shared" si="48"/>
        <v>0</v>
      </c>
      <c r="S217" s="21">
        <f t="shared" si="48"/>
        <v>0</v>
      </c>
      <c r="T217" s="21">
        <f t="shared" si="48"/>
        <v>0</v>
      </c>
      <c r="U217" s="21">
        <f t="shared" si="48"/>
        <v>0</v>
      </c>
      <c r="V217" s="21">
        <f t="shared" si="48"/>
        <v>0</v>
      </c>
      <c r="W217" s="21">
        <f t="shared" si="48"/>
        <v>0</v>
      </c>
      <c r="X217" s="21">
        <f t="shared" si="48"/>
        <v>0</v>
      </c>
      <c r="Y217" s="21">
        <f t="shared" si="48"/>
        <v>0</v>
      </c>
      <c r="Z217" s="21">
        <f t="shared" si="48"/>
        <v>0</v>
      </c>
      <c r="AA217" s="21">
        <f t="shared" si="48"/>
        <v>0</v>
      </c>
      <c r="AB217" s="21">
        <f t="shared" si="48"/>
        <v>0</v>
      </c>
      <c r="AC217" s="21">
        <f t="shared" si="48"/>
        <v>0</v>
      </c>
      <c r="AD217" s="21">
        <f t="shared" si="48"/>
        <v>0</v>
      </c>
      <c r="AE217" s="21">
        <f t="shared" si="48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9">+C220+C221+C222+C223+C224</f>
        <v>0</v>
      </c>
      <c r="D219" s="21">
        <f t="shared" si="49"/>
        <v>0</v>
      </c>
      <c r="E219" s="21">
        <f t="shared" si="49"/>
        <v>0</v>
      </c>
      <c r="F219" s="21">
        <f t="shared" si="49"/>
        <v>0</v>
      </c>
      <c r="G219" s="21">
        <f t="shared" si="49"/>
        <v>0</v>
      </c>
      <c r="H219" s="21">
        <f t="shared" si="49"/>
        <v>0</v>
      </c>
      <c r="I219" s="21">
        <f t="shared" si="49"/>
        <v>0</v>
      </c>
      <c r="J219" s="21">
        <f t="shared" si="49"/>
        <v>0</v>
      </c>
      <c r="K219" s="21">
        <f t="shared" si="49"/>
        <v>0</v>
      </c>
      <c r="L219" s="21">
        <f t="shared" si="49"/>
        <v>0</v>
      </c>
      <c r="M219" s="21">
        <f t="shared" si="49"/>
        <v>0</v>
      </c>
      <c r="N219" s="21">
        <f t="shared" si="49"/>
        <v>0</v>
      </c>
      <c r="O219" s="21">
        <f t="shared" si="49"/>
        <v>0</v>
      </c>
      <c r="P219" s="21">
        <f t="shared" si="49"/>
        <v>0</v>
      </c>
      <c r="Q219" s="21">
        <f t="shared" si="49"/>
        <v>0</v>
      </c>
      <c r="R219" s="21">
        <f t="shared" si="49"/>
        <v>0</v>
      </c>
      <c r="S219" s="21">
        <f t="shared" si="49"/>
        <v>0</v>
      </c>
      <c r="T219" s="21">
        <f t="shared" si="49"/>
        <v>0</v>
      </c>
      <c r="U219" s="21">
        <f t="shared" si="49"/>
        <v>0</v>
      </c>
      <c r="V219" s="21">
        <f t="shared" si="49"/>
        <v>0</v>
      </c>
      <c r="W219" s="21">
        <f t="shared" si="49"/>
        <v>0</v>
      </c>
      <c r="X219" s="21">
        <f t="shared" si="49"/>
        <v>0</v>
      </c>
      <c r="Y219" s="21">
        <f t="shared" si="49"/>
        <v>0</v>
      </c>
      <c r="Z219" s="21">
        <f t="shared" si="49"/>
        <v>0</v>
      </c>
      <c r="AA219" s="21">
        <f t="shared" si="49"/>
        <v>0</v>
      </c>
      <c r="AB219" s="21">
        <f t="shared" si="49"/>
        <v>0</v>
      </c>
      <c r="AC219" s="21">
        <f t="shared" si="49"/>
        <v>0</v>
      </c>
      <c r="AD219" s="21">
        <f t="shared" si="49"/>
        <v>0</v>
      </c>
      <c r="AE219" s="21">
        <f t="shared" si="49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50">+C227+C228+C229</f>
        <v>0</v>
      </c>
      <c r="D226" s="21">
        <f t="shared" si="50"/>
        <v>0</v>
      </c>
      <c r="E226" s="21">
        <f t="shared" si="50"/>
        <v>0</v>
      </c>
      <c r="F226" s="21">
        <f t="shared" si="50"/>
        <v>0</v>
      </c>
      <c r="G226" s="21">
        <f t="shared" si="50"/>
        <v>0</v>
      </c>
      <c r="H226" s="21">
        <f t="shared" si="50"/>
        <v>0</v>
      </c>
      <c r="I226" s="21">
        <f t="shared" si="50"/>
        <v>0</v>
      </c>
      <c r="J226" s="21">
        <f t="shared" si="50"/>
        <v>0</v>
      </c>
      <c r="K226" s="21">
        <f t="shared" si="50"/>
        <v>0</v>
      </c>
      <c r="L226" s="21">
        <f t="shared" si="50"/>
        <v>0</v>
      </c>
      <c r="M226" s="21">
        <f t="shared" si="50"/>
        <v>0</v>
      </c>
      <c r="N226" s="21">
        <f t="shared" si="50"/>
        <v>0</v>
      </c>
      <c r="O226" s="21">
        <f t="shared" si="50"/>
        <v>0</v>
      </c>
      <c r="P226" s="21">
        <f t="shared" si="50"/>
        <v>0</v>
      </c>
      <c r="Q226" s="21">
        <f t="shared" si="50"/>
        <v>0</v>
      </c>
      <c r="R226" s="21">
        <f t="shared" si="50"/>
        <v>0</v>
      </c>
      <c r="S226" s="21">
        <f t="shared" si="50"/>
        <v>0</v>
      </c>
      <c r="T226" s="21">
        <f t="shared" si="50"/>
        <v>0</v>
      </c>
      <c r="U226" s="21">
        <f t="shared" si="50"/>
        <v>0</v>
      </c>
      <c r="V226" s="21">
        <f t="shared" si="50"/>
        <v>0</v>
      </c>
      <c r="W226" s="21">
        <f t="shared" si="50"/>
        <v>0</v>
      </c>
      <c r="X226" s="21">
        <f t="shared" si="50"/>
        <v>0</v>
      </c>
      <c r="Y226" s="21">
        <f t="shared" si="50"/>
        <v>0</v>
      </c>
      <c r="Z226" s="21">
        <f t="shared" si="50"/>
        <v>0</v>
      </c>
      <c r="AA226" s="21">
        <f t="shared" si="50"/>
        <v>0</v>
      </c>
      <c r="AB226" s="21">
        <f t="shared" si="50"/>
        <v>0</v>
      </c>
      <c r="AC226" s="21">
        <f t="shared" si="50"/>
        <v>0</v>
      </c>
      <c r="AD226" s="21">
        <f t="shared" si="50"/>
        <v>0</v>
      </c>
      <c r="AE226" s="21">
        <f t="shared" si="50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51">+C231+C232+C233+C234+C235+C236+C237</f>
        <v>0</v>
      </c>
      <c r="D230" s="21">
        <f t="shared" si="51"/>
        <v>0</v>
      </c>
      <c r="E230" s="21">
        <f t="shared" si="51"/>
        <v>0</v>
      </c>
      <c r="F230" s="21">
        <f t="shared" si="51"/>
        <v>0</v>
      </c>
      <c r="G230" s="21">
        <f t="shared" si="51"/>
        <v>0</v>
      </c>
      <c r="H230" s="21">
        <f t="shared" si="51"/>
        <v>0</v>
      </c>
      <c r="I230" s="21">
        <f t="shared" si="51"/>
        <v>0</v>
      </c>
      <c r="J230" s="21">
        <f t="shared" si="51"/>
        <v>0</v>
      </c>
      <c r="K230" s="21">
        <f t="shared" si="51"/>
        <v>0</v>
      </c>
      <c r="L230" s="21">
        <f t="shared" si="51"/>
        <v>0</v>
      </c>
      <c r="M230" s="21">
        <f t="shared" si="51"/>
        <v>0</v>
      </c>
      <c r="N230" s="21">
        <f t="shared" si="51"/>
        <v>0</v>
      </c>
      <c r="O230" s="21">
        <f t="shared" si="51"/>
        <v>0</v>
      </c>
      <c r="P230" s="21">
        <f t="shared" si="51"/>
        <v>0</v>
      </c>
      <c r="Q230" s="21">
        <f t="shared" si="51"/>
        <v>0</v>
      </c>
      <c r="R230" s="21">
        <f t="shared" si="51"/>
        <v>0</v>
      </c>
      <c r="S230" s="21">
        <f t="shared" si="51"/>
        <v>0</v>
      </c>
      <c r="T230" s="21">
        <f t="shared" si="51"/>
        <v>0</v>
      </c>
      <c r="U230" s="21">
        <f t="shared" si="51"/>
        <v>0</v>
      </c>
      <c r="V230" s="21">
        <f t="shared" si="51"/>
        <v>0</v>
      </c>
      <c r="W230" s="21">
        <f t="shared" si="51"/>
        <v>0</v>
      </c>
      <c r="X230" s="21">
        <f t="shared" si="51"/>
        <v>0</v>
      </c>
      <c r="Y230" s="21">
        <f t="shared" si="51"/>
        <v>0</v>
      </c>
      <c r="Z230" s="21">
        <f t="shared" si="51"/>
        <v>0</v>
      </c>
      <c r="AA230" s="21">
        <f t="shared" si="51"/>
        <v>0</v>
      </c>
      <c r="AB230" s="21">
        <f t="shared" si="51"/>
        <v>0</v>
      </c>
      <c r="AC230" s="21">
        <f t="shared" si="51"/>
        <v>0</v>
      </c>
      <c r="AD230" s="21">
        <f t="shared" si="51"/>
        <v>0</v>
      </c>
      <c r="AE230" s="21">
        <f t="shared" si="51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2">+C238+C239</f>
        <v>0</v>
      </c>
      <c r="D237" s="21">
        <f t="shared" si="52"/>
        <v>0</v>
      </c>
      <c r="E237" s="21">
        <f t="shared" si="52"/>
        <v>0</v>
      </c>
      <c r="F237" s="21">
        <f t="shared" si="52"/>
        <v>0</v>
      </c>
      <c r="G237" s="21">
        <f t="shared" si="52"/>
        <v>0</v>
      </c>
      <c r="H237" s="21">
        <f t="shared" si="52"/>
        <v>0</v>
      </c>
      <c r="I237" s="21">
        <f t="shared" si="52"/>
        <v>0</v>
      </c>
      <c r="J237" s="21">
        <f t="shared" si="52"/>
        <v>0</v>
      </c>
      <c r="K237" s="21">
        <f t="shared" si="52"/>
        <v>0</v>
      </c>
      <c r="L237" s="21">
        <f t="shared" si="52"/>
        <v>0</v>
      </c>
      <c r="M237" s="21">
        <f t="shared" si="52"/>
        <v>0</v>
      </c>
      <c r="N237" s="21">
        <f t="shared" si="52"/>
        <v>0</v>
      </c>
      <c r="O237" s="21">
        <f t="shared" si="52"/>
        <v>0</v>
      </c>
      <c r="P237" s="21">
        <f t="shared" si="52"/>
        <v>0</v>
      </c>
      <c r="Q237" s="21">
        <f t="shared" si="52"/>
        <v>0</v>
      </c>
      <c r="R237" s="21">
        <f t="shared" si="52"/>
        <v>0</v>
      </c>
      <c r="S237" s="21">
        <f t="shared" si="52"/>
        <v>0</v>
      </c>
      <c r="T237" s="21">
        <f t="shared" si="52"/>
        <v>0</v>
      </c>
      <c r="U237" s="21">
        <f t="shared" si="52"/>
        <v>0</v>
      </c>
      <c r="V237" s="21">
        <f t="shared" si="52"/>
        <v>0</v>
      </c>
      <c r="W237" s="21">
        <f t="shared" si="52"/>
        <v>0</v>
      </c>
      <c r="X237" s="21">
        <f t="shared" si="52"/>
        <v>0</v>
      </c>
      <c r="Y237" s="21">
        <f t="shared" si="52"/>
        <v>0</v>
      </c>
      <c r="Z237" s="21">
        <f t="shared" si="52"/>
        <v>0</v>
      </c>
      <c r="AA237" s="21">
        <f t="shared" si="52"/>
        <v>0</v>
      </c>
      <c r="AB237" s="21">
        <f t="shared" si="52"/>
        <v>0</v>
      </c>
      <c r="AC237" s="21">
        <f t="shared" si="52"/>
        <v>0</v>
      </c>
      <c r="AD237" s="21">
        <f t="shared" si="52"/>
        <v>0</v>
      </c>
      <c r="AE237" s="21">
        <f t="shared" si="52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3">+C241+C242+C243+C244</f>
        <v>0</v>
      </c>
      <c r="D240" s="21">
        <f t="shared" si="53"/>
        <v>0</v>
      </c>
      <c r="E240" s="21">
        <f t="shared" si="53"/>
        <v>0</v>
      </c>
      <c r="F240" s="21">
        <f t="shared" si="53"/>
        <v>0</v>
      </c>
      <c r="G240" s="21">
        <f t="shared" si="53"/>
        <v>0</v>
      </c>
      <c r="H240" s="21">
        <f t="shared" si="53"/>
        <v>0</v>
      </c>
      <c r="I240" s="21">
        <f t="shared" si="53"/>
        <v>0</v>
      </c>
      <c r="J240" s="21">
        <f t="shared" si="53"/>
        <v>0</v>
      </c>
      <c r="K240" s="21">
        <f t="shared" si="53"/>
        <v>0</v>
      </c>
      <c r="L240" s="21">
        <f t="shared" si="53"/>
        <v>0</v>
      </c>
      <c r="M240" s="21">
        <f t="shared" si="53"/>
        <v>0</v>
      </c>
      <c r="N240" s="21">
        <f t="shared" si="53"/>
        <v>0</v>
      </c>
      <c r="O240" s="21">
        <f t="shared" si="53"/>
        <v>0</v>
      </c>
      <c r="P240" s="21">
        <f t="shared" si="53"/>
        <v>0</v>
      </c>
      <c r="Q240" s="21">
        <f t="shared" si="53"/>
        <v>0</v>
      </c>
      <c r="R240" s="21">
        <f t="shared" si="53"/>
        <v>0</v>
      </c>
      <c r="S240" s="21">
        <f t="shared" si="53"/>
        <v>0</v>
      </c>
      <c r="T240" s="21">
        <f t="shared" si="53"/>
        <v>0</v>
      </c>
      <c r="U240" s="21">
        <f t="shared" si="53"/>
        <v>0</v>
      </c>
      <c r="V240" s="21">
        <f t="shared" si="53"/>
        <v>0</v>
      </c>
      <c r="W240" s="21">
        <f t="shared" si="53"/>
        <v>0</v>
      </c>
      <c r="X240" s="21">
        <f t="shared" si="53"/>
        <v>0</v>
      </c>
      <c r="Y240" s="21">
        <f t="shared" si="53"/>
        <v>0</v>
      </c>
      <c r="Z240" s="21">
        <f t="shared" si="53"/>
        <v>0</v>
      </c>
      <c r="AA240" s="21">
        <f t="shared" si="53"/>
        <v>0</v>
      </c>
      <c r="AB240" s="21">
        <f t="shared" si="53"/>
        <v>0</v>
      </c>
      <c r="AC240" s="21">
        <f t="shared" si="53"/>
        <v>0</v>
      </c>
      <c r="AD240" s="21">
        <f t="shared" si="53"/>
        <v>0</v>
      </c>
      <c r="AE240" s="21">
        <f t="shared" si="53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4">+C245+C246+C247+C248+C249+C250+C251</f>
        <v>0</v>
      </c>
      <c r="D244" s="21">
        <f t="shared" si="54"/>
        <v>0</v>
      </c>
      <c r="E244" s="21">
        <f t="shared" si="54"/>
        <v>0</v>
      </c>
      <c r="F244" s="21">
        <f t="shared" si="54"/>
        <v>0</v>
      </c>
      <c r="G244" s="21">
        <f t="shared" si="54"/>
        <v>0</v>
      </c>
      <c r="H244" s="21">
        <f t="shared" si="54"/>
        <v>0</v>
      </c>
      <c r="I244" s="21">
        <f t="shared" si="54"/>
        <v>0</v>
      </c>
      <c r="J244" s="21">
        <f t="shared" si="54"/>
        <v>0</v>
      </c>
      <c r="K244" s="21">
        <f t="shared" si="54"/>
        <v>0</v>
      </c>
      <c r="L244" s="21">
        <f t="shared" si="54"/>
        <v>0</v>
      </c>
      <c r="M244" s="21">
        <f t="shared" si="54"/>
        <v>0</v>
      </c>
      <c r="N244" s="21">
        <f t="shared" si="54"/>
        <v>0</v>
      </c>
      <c r="O244" s="21">
        <f t="shared" si="54"/>
        <v>0</v>
      </c>
      <c r="P244" s="21">
        <f t="shared" si="54"/>
        <v>0</v>
      </c>
      <c r="Q244" s="21">
        <f t="shared" si="54"/>
        <v>0</v>
      </c>
      <c r="R244" s="21">
        <f t="shared" si="54"/>
        <v>0</v>
      </c>
      <c r="S244" s="21">
        <f t="shared" si="54"/>
        <v>0</v>
      </c>
      <c r="T244" s="21">
        <f t="shared" si="54"/>
        <v>0</v>
      </c>
      <c r="U244" s="21">
        <f t="shared" si="54"/>
        <v>0</v>
      </c>
      <c r="V244" s="21">
        <f t="shared" si="54"/>
        <v>0</v>
      </c>
      <c r="W244" s="21">
        <f t="shared" si="54"/>
        <v>0</v>
      </c>
      <c r="X244" s="21">
        <f t="shared" si="54"/>
        <v>0</v>
      </c>
      <c r="Y244" s="21">
        <f t="shared" si="54"/>
        <v>0</v>
      </c>
      <c r="Z244" s="21">
        <f t="shared" si="54"/>
        <v>0</v>
      </c>
      <c r="AA244" s="21">
        <f t="shared" si="54"/>
        <v>0</v>
      </c>
      <c r="AB244" s="21">
        <f t="shared" si="54"/>
        <v>0</v>
      </c>
      <c r="AC244" s="21">
        <f t="shared" si="54"/>
        <v>0</v>
      </c>
      <c r="AD244" s="21">
        <f t="shared" si="54"/>
        <v>0</v>
      </c>
      <c r="AE244" s="21">
        <f t="shared" si="54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5">+C253+C254++C255+C256</f>
        <v>0</v>
      </c>
      <c r="D252" s="21">
        <f t="shared" si="55"/>
        <v>0</v>
      </c>
      <c r="E252" s="21">
        <f t="shared" si="55"/>
        <v>0</v>
      </c>
      <c r="F252" s="21">
        <f t="shared" si="55"/>
        <v>0</v>
      </c>
      <c r="G252" s="21">
        <f t="shared" si="55"/>
        <v>0</v>
      </c>
      <c r="H252" s="21">
        <f t="shared" si="55"/>
        <v>0</v>
      </c>
      <c r="I252" s="21">
        <f t="shared" si="55"/>
        <v>0</v>
      </c>
      <c r="J252" s="21">
        <f t="shared" si="55"/>
        <v>0</v>
      </c>
      <c r="K252" s="21">
        <f t="shared" si="55"/>
        <v>0</v>
      </c>
      <c r="L252" s="21">
        <f t="shared" si="55"/>
        <v>0</v>
      </c>
      <c r="M252" s="21">
        <f t="shared" si="55"/>
        <v>0</v>
      </c>
      <c r="N252" s="21">
        <f t="shared" si="55"/>
        <v>0</v>
      </c>
      <c r="O252" s="21">
        <f t="shared" si="55"/>
        <v>0</v>
      </c>
      <c r="P252" s="21">
        <f t="shared" si="55"/>
        <v>0</v>
      </c>
      <c r="Q252" s="21">
        <f t="shared" si="55"/>
        <v>0</v>
      </c>
      <c r="R252" s="21">
        <f t="shared" si="55"/>
        <v>0</v>
      </c>
      <c r="S252" s="21">
        <f t="shared" si="55"/>
        <v>0</v>
      </c>
      <c r="T252" s="21">
        <f t="shared" si="55"/>
        <v>0</v>
      </c>
      <c r="U252" s="21">
        <f t="shared" si="55"/>
        <v>0</v>
      </c>
      <c r="V252" s="21">
        <f t="shared" si="55"/>
        <v>0</v>
      </c>
      <c r="W252" s="21">
        <f t="shared" si="55"/>
        <v>0</v>
      </c>
      <c r="X252" s="21">
        <f t="shared" si="55"/>
        <v>0</v>
      </c>
      <c r="Y252" s="21">
        <f t="shared" si="55"/>
        <v>0</v>
      </c>
      <c r="Z252" s="21">
        <f t="shared" si="55"/>
        <v>0</v>
      </c>
      <c r="AA252" s="21">
        <f t="shared" si="55"/>
        <v>0</v>
      </c>
      <c r="AB252" s="21">
        <f t="shared" si="55"/>
        <v>0</v>
      </c>
      <c r="AC252" s="21">
        <f t="shared" si="55"/>
        <v>0</v>
      </c>
      <c r="AD252" s="21">
        <f t="shared" si="55"/>
        <v>0</v>
      </c>
      <c r="AE252" s="21">
        <f t="shared" si="55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6">+C258+C269</f>
        <v>0</v>
      </c>
      <c r="D257" s="21">
        <f t="shared" si="56"/>
        <v>0</v>
      </c>
      <c r="E257" s="21">
        <f t="shared" si="56"/>
        <v>0</v>
      </c>
      <c r="F257" s="21">
        <f t="shared" si="56"/>
        <v>0</v>
      </c>
      <c r="G257" s="21">
        <f t="shared" si="56"/>
        <v>0</v>
      </c>
      <c r="H257" s="21">
        <f t="shared" si="56"/>
        <v>0</v>
      </c>
      <c r="I257" s="21">
        <f t="shared" si="56"/>
        <v>0</v>
      </c>
      <c r="J257" s="21">
        <f t="shared" si="56"/>
        <v>0</v>
      </c>
      <c r="K257" s="21">
        <f t="shared" si="56"/>
        <v>0</v>
      </c>
      <c r="L257" s="21">
        <f t="shared" si="56"/>
        <v>0</v>
      </c>
      <c r="M257" s="21">
        <f t="shared" si="56"/>
        <v>0</v>
      </c>
      <c r="N257" s="21">
        <f t="shared" si="56"/>
        <v>0</v>
      </c>
      <c r="O257" s="21">
        <f t="shared" si="56"/>
        <v>0</v>
      </c>
      <c r="P257" s="21">
        <f t="shared" si="56"/>
        <v>0</v>
      </c>
      <c r="Q257" s="21">
        <f t="shared" si="56"/>
        <v>0</v>
      </c>
      <c r="R257" s="21">
        <f t="shared" si="56"/>
        <v>0</v>
      </c>
      <c r="S257" s="21">
        <f t="shared" si="56"/>
        <v>0</v>
      </c>
      <c r="T257" s="21">
        <f t="shared" si="56"/>
        <v>0</v>
      </c>
      <c r="U257" s="21">
        <f t="shared" si="56"/>
        <v>0</v>
      </c>
      <c r="V257" s="21">
        <f t="shared" si="56"/>
        <v>0</v>
      </c>
      <c r="W257" s="21">
        <f t="shared" si="56"/>
        <v>0</v>
      </c>
      <c r="X257" s="21">
        <f t="shared" si="56"/>
        <v>0</v>
      </c>
      <c r="Y257" s="21">
        <f t="shared" si="56"/>
        <v>0</v>
      </c>
      <c r="Z257" s="21">
        <f t="shared" si="56"/>
        <v>0</v>
      </c>
      <c r="AA257" s="21">
        <f t="shared" si="56"/>
        <v>0</v>
      </c>
      <c r="AB257" s="21">
        <f t="shared" si="56"/>
        <v>0</v>
      </c>
      <c r="AC257" s="21">
        <f t="shared" si="56"/>
        <v>0</v>
      </c>
      <c r="AD257" s="21">
        <f t="shared" si="56"/>
        <v>0</v>
      </c>
      <c r="AE257" s="21">
        <f t="shared" si="56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7">+C259+C260+C264+C265+C266+C267+C268</f>
        <v>0</v>
      </c>
      <c r="D258" s="21">
        <f t="shared" si="57"/>
        <v>0</v>
      </c>
      <c r="E258" s="21">
        <f t="shared" si="57"/>
        <v>0</v>
      </c>
      <c r="F258" s="21">
        <f t="shared" si="57"/>
        <v>0</v>
      </c>
      <c r="G258" s="21">
        <f t="shared" si="57"/>
        <v>0</v>
      </c>
      <c r="H258" s="21">
        <f t="shared" si="57"/>
        <v>0</v>
      </c>
      <c r="I258" s="21">
        <f t="shared" si="57"/>
        <v>0</v>
      </c>
      <c r="J258" s="21">
        <f t="shared" si="57"/>
        <v>0</v>
      </c>
      <c r="K258" s="21">
        <f t="shared" si="57"/>
        <v>0</v>
      </c>
      <c r="L258" s="21">
        <f t="shared" si="57"/>
        <v>0</v>
      </c>
      <c r="M258" s="21">
        <f t="shared" si="57"/>
        <v>0</v>
      </c>
      <c r="N258" s="21">
        <f t="shared" si="57"/>
        <v>0</v>
      </c>
      <c r="O258" s="21">
        <f t="shared" si="57"/>
        <v>0</v>
      </c>
      <c r="P258" s="21">
        <f t="shared" si="57"/>
        <v>0</v>
      </c>
      <c r="Q258" s="21">
        <f t="shared" si="57"/>
        <v>0</v>
      </c>
      <c r="R258" s="21">
        <f t="shared" si="57"/>
        <v>0</v>
      </c>
      <c r="S258" s="21">
        <f t="shared" si="57"/>
        <v>0</v>
      </c>
      <c r="T258" s="21">
        <f t="shared" si="57"/>
        <v>0</v>
      </c>
      <c r="U258" s="21">
        <f t="shared" si="57"/>
        <v>0</v>
      </c>
      <c r="V258" s="21">
        <f t="shared" si="57"/>
        <v>0</v>
      </c>
      <c r="W258" s="21">
        <f t="shared" si="57"/>
        <v>0</v>
      </c>
      <c r="X258" s="21">
        <f t="shared" si="57"/>
        <v>0</v>
      </c>
      <c r="Y258" s="21">
        <f t="shared" si="57"/>
        <v>0</v>
      </c>
      <c r="Z258" s="21">
        <f t="shared" si="57"/>
        <v>0</v>
      </c>
      <c r="AA258" s="21">
        <f t="shared" si="57"/>
        <v>0</v>
      </c>
      <c r="AB258" s="21">
        <f t="shared" si="57"/>
        <v>0</v>
      </c>
      <c r="AC258" s="21">
        <f t="shared" si="57"/>
        <v>0</v>
      </c>
      <c r="AD258" s="21">
        <f t="shared" si="57"/>
        <v>0</v>
      </c>
      <c r="AE258" s="21">
        <f t="shared" si="5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8">+C261+C262+C263</f>
        <v>0</v>
      </c>
      <c r="D260" s="21">
        <f t="shared" si="58"/>
        <v>0</v>
      </c>
      <c r="E260" s="21">
        <f t="shared" si="58"/>
        <v>0</v>
      </c>
      <c r="F260" s="21">
        <f t="shared" si="58"/>
        <v>0</v>
      </c>
      <c r="G260" s="21">
        <f t="shared" si="58"/>
        <v>0</v>
      </c>
      <c r="H260" s="21">
        <f t="shared" si="58"/>
        <v>0</v>
      </c>
      <c r="I260" s="21">
        <f t="shared" si="58"/>
        <v>0</v>
      </c>
      <c r="J260" s="21">
        <f t="shared" si="58"/>
        <v>0</v>
      </c>
      <c r="K260" s="21">
        <f t="shared" si="58"/>
        <v>0</v>
      </c>
      <c r="L260" s="21">
        <f t="shared" si="58"/>
        <v>0</v>
      </c>
      <c r="M260" s="21">
        <f t="shared" si="58"/>
        <v>0</v>
      </c>
      <c r="N260" s="21">
        <f t="shared" si="58"/>
        <v>0</v>
      </c>
      <c r="O260" s="21">
        <f t="shared" si="58"/>
        <v>0</v>
      </c>
      <c r="P260" s="21">
        <f t="shared" si="58"/>
        <v>0</v>
      </c>
      <c r="Q260" s="21">
        <f t="shared" si="58"/>
        <v>0</v>
      </c>
      <c r="R260" s="21">
        <f t="shared" si="58"/>
        <v>0</v>
      </c>
      <c r="S260" s="21">
        <f t="shared" si="58"/>
        <v>0</v>
      </c>
      <c r="T260" s="21">
        <f t="shared" si="58"/>
        <v>0</v>
      </c>
      <c r="U260" s="21">
        <f t="shared" si="58"/>
        <v>0</v>
      </c>
      <c r="V260" s="21">
        <f t="shared" si="58"/>
        <v>0</v>
      </c>
      <c r="W260" s="21">
        <f t="shared" si="58"/>
        <v>0</v>
      </c>
      <c r="X260" s="21">
        <f t="shared" si="58"/>
        <v>0</v>
      </c>
      <c r="Y260" s="21">
        <f t="shared" si="58"/>
        <v>0</v>
      </c>
      <c r="Z260" s="21">
        <f t="shared" si="58"/>
        <v>0</v>
      </c>
      <c r="AA260" s="21">
        <f t="shared" si="58"/>
        <v>0</v>
      </c>
      <c r="AB260" s="21">
        <f t="shared" si="58"/>
        <v>0</v>
      </c>
      <c r="AC260" s="21">
        <f t="shared" si="58"/>
        <v>0</v>
      </c>
      <c r="AD260" s="21">
        <f t="shared" si="58"/>
        <v>0</v>
      </c>
      <c r="AE260" s="21">
        <f t="shared" si="58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9">+C270+C277</f>
        <v>0</v>
      </c>
      <c r="D269" s="21">
        <f t="shared" si="59"/>
        <v>0</v>
      </c>
      <c r="E269" s="21">
        <f t="shared" si="59"/>
        <v>0</v>
      </c>
      <c r="F269" s="21">
        <f t="shared" si="59"/>
        <v>0</v>
      </c>
      <c r="G269" s="21">
        <f t="shared" si="59"/>
        <v>0</v>
      </c>
      <c r="H269" s="21">
        <f t="shared" si="59"/>
        <v>0</v>
      </c>
      <c r="I269" s="21">
        <f t="shared" si="59"/>
        <v>0</v>
      </c>
      <c r="J269" s="21">
        <f t="shared" si="59"/>
        <v>0</v>
      </c>
      <c r="K269" s="21">
        <f t="shared" si="59"/>
        <v>0</v>
      </c>
      <c r="L269" s="21">
        <f t="shared" si="59"/>
        <v>0</v>
      </c>
      <c r="M269" s="21">
        <f t="shared" si="59"/>
        <v>0</v>
      </c>
      <c r="N269" s="21">
        <f t="shared" si="59"/>
        <v>0</v>
      </c>
      <c r="O269" s="21">
        <f t="shared" si="59"/>
        <v>0</v>
      </c>
      <c r="P269" s="21">
        <f t="shared" si="59"/>
        <v>0</v>
      </c>
      <c r="Q269" s="21">
        <f t="shared" si="59"/>
        <v>0</v>
      </c>
      <c r="R269" s="21">
        <f t="shared" si="59"/>
        <v>0</v>
      </c>
      <c r="S269" s="21">
        <f t="shared" si="59"/>
        <v>0</v>
      </c>
      <c r="T269" s="21">
        <f t="shared" si="59"/>
        <v>0</v>
      </c>
      <c r="U269" s="21">
        <f t="shared" si="59"/>
        <v>0</v>
      </c>
      <c r="V269" s="21">
        <f t="shared" si="59"/>
        <v>0</v>
      </c>
      <c r="W269" s="21">
        <f t="shared" si="59"/>
        <v>0</v>
      </c>
      <c r="X269" s="21">
        <f t="shared" si="59"/>
        <v>0</v>
      </c>
      <c r="Y269" s="21">
        <f t="shared" si="59"/>
        <v>0</v>
      </c>
      <c r="Z269" s="21">
        <f t="shared" si="59"/>
        <v>0</v>
      </c>
      <c r="AA269" s="21">
        <f t="shared" si="59"/>
        <v>0</v>
      </c>
      <c r="AB269" s="21">
        <f t="shared" si="59"/>
        <v>0</v>
      </c>
      <c r="AC269" s="21">
        <f t="shared" si="59"/>
        <v>0</v>
      </c>
      <c r="AD269" s="21">
        <f t="shared" si="59"/>
        <v>0</v>
      </c>
      <c r="AE269" s="21">
        <f t="shared" si="59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0">+C271+C272+C276</f>
        <v>0</v>
      </c>
      <c r="D270" s="21">
        <f t="shared" si="60"/>
        <v>0</v>
      </c>
      <c r="E270" s="21">
        <f t="shared" si="60"/>
        <v>0</v>
      </c>
      <c r="F270" s="21">
        <f t="shared" si="60"/>
        <v>0</v>
      </c>
      <c r="G270" s="21">
        <f t="shared" si="60"/>
        <v>0</v>
      </c>
      <c r="H270" s="21">
        <f t="shared" si="60"/>
        <v>0</v>
      </c>
      <c r="I270" s="21">
        <f t="shared" si="60"/>
        <v>0</v>
      </c>
      <c r="J270" s="21">
        <f t="shared" si="60"/>
        <v>0</v>
      </c>
      <c r="K270" s="21">
        <f t="shared" si="60"/>
        <v>0</v>
      </c>
      <c r="L270" s="21">
        <f t="shared" si="60"/>
        <v>0</v>
      </c>
      <c r="M270" s="21">
        <f t="shared" si="60"/>
        <v>0</v>
      </c>
      <c r="N270" s="21">
        <f t="shared" si="60"/>
        <v>0</v>
      </c>
      <c r="O270" s="21">
        <f t="shared" si="60"/>
        <v>0</v>
      </c>
      <c r="P270" s="21">
        <f t="shared" si="60"/>
        <v>0</v>
      </c>
      <c r="Q270" s="21">
        <f t="shared" si="60"/>
        <v>0</v>
      </c>
      <c r="R270" s="21">
        <f t="shared" si="60"/>
        <v>0</v>
      </c>
      <c r="S270" s="21">
        <f t="shared" si="60"/>
        <v>0</v>
      </c>
      <c r="T270" s="21">
        <f t="shared" si="60"/>
        <v>0</v>
      </c>
      <c r="U270" s="21">
        <f t="shared" si="60"/>
        <v>0</v>
      </c>
      <c r="V270" s="21">
        <f t="shared" si="60"/>
        <v>0</v>
      </c>
      <c r="W270" s="21">
        <f t="shared" si="60"/>
        <v>0</v>
      </c>
      <c r="X270" s="21">
        <f t="shared" si="60"/>
        <v>0</v>
      </c>
      <c r="Y270" s="21">
        <f t="shared" si="60"/>
        <v>0</v>
      </c>
      <c r="Z270" s="21">
        <f t="shared" si="60"/>
        <v>0</v>
      </c>
      <c r="AA270" s="21">
        <f t="shared" si="60"/>
        <v>0</v>
      </c>
      <c r="AB270" s="21">
        <f t="shared" si="60"/>
        <v>0</v>
      </c>
      <c r="AC270" s="21">
        <f t="shared" si="60"/>
        <v>0</v>
      </c>
      <c r="AD270" s="21">
        <f t="shared" si="60"/>
        <v>0</v>
      </c>
      <c r="AE270" s="21">
        <f t="shared" si="60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61">+C273+C274+C275</f>
        <v>0</v>
      </c>
      <c r="D272" s="21">
        <f t="shared" si="61"/>
        <v>0</v>
      </c>
      <c r="E272" s="21">
        <f t="shared" si="61"/>
        <v>0</v>
      </c>
      <c r="F272" s="21">
        <f t="shared" si="61"/>
        <v>0</v>
      </c>
      <c r="G272" s="21">
        <f t="shared" si="61"/>
        <v>0</v>
      </c>
      <c r="H272" s="21">
        <f t="shared" si="61"/>
        <v>0</v>
      </c>
      <c r="I272" s="21">
        <f t="shared" si="61"/>
        <v>0</v>
      </c>
      <c r="J272" s="21">
        <f t="shared" si="61"/>
        <v>0</v>
      </c>
      <c r="K272" s="21">
        <f t="shared" si="61"/>
        <v>0</v>
      </c>
      <c r="L272" s="21">
        <f t="shared" si="61"/>
        <v>0</v>
      </c>
      <c r="M272" s="21">
        <f t="shared" si="61"/>
        <v>0</v>
      </c>
      <c r="N272" s="21">
        <f t="shared" si="61"/>
        <v>0</v>
      </c>
      <c r="O272" s="21">
        <f t="shared" si="61"/>
        <v>0</v>
      </c>
      <c r="P272" s="21">
        <f t="shared" si="61"/>
        <v>0</v>
      </c>
      <c r="Q272" s="21">
        <f t="shared" si="61"/>
        <v>0</v>
      </c>
      <c r="R272" s="21">
        <f t="shared" si="61"/>
        <v>0</v>
      </c>
      <c r="S272" s="21">
        <f t="shared" si="61"/>
        <v>0</v>
      </c>
      <c r="T272" s="21">
        <f t="shared" si="61"/>
        <v>0</v>
      </c>
      <c r="U272" s="21">
        <f t="shared" si="61"/>
        <v>0</v>
      </c>
      <c r="V272" s="21">
        <f t="shared" si="61"/>
        <v>0</v>
      </c>
      <c r="W272" s="21">
        <f t="shared" si="61"/>
        <v>0</v>
      </c>
      <c r="X272" s="21">
        <f t="shared" si="61"/>
        <v>0</v>
      </c>
      <c r="Y272" s="21">
        <f t="shared" si="61"/>
        <v>0</v>
      </c>
      <c r="Z272" s="21">
        <f t="shared" si="61"/>
        <v>0</v>
      </c>
      <c r="AA272" s="21">
        <f t="shared" si="61"/>
        <v>0</v>
      </c>
      <c r="AB272" s="21">
        <f t="shared" si="61"/>
        <v>0</v>
      </c>
      <c r="AC272" s="21">
        <f t="shared" si="61"/>
        <v>0</v>
      </c>
      <c r="AD272" s="21">
        <f t="shared" si="61"/>
        <v>0</v>
      </c>
      <c r="AE272" s="21">
        <f t="shared" si="61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2">+C278+C279+C283+C284+C285</f>
        <v>0</v>
      </c>
      <c r="D277" s="21">
        <f t="shared" si="62"/>
        <v>0</v>
      </c>
      <c r="E277" s="21">
        <f t="shared" si="62"/>
        <v>0</v>
      </c>
      <c r="F277" s="21">
        <f t="shared" si="62"/>
        <v>0</v>
      </c>
      <c r="G277" s="21">
        <f t="shared" si="62"/>
        <v>0</v>
      </c>
      <c r="H277" s="21">
        <f t="shared" si="62"/>
        <v>0</v>
      </c>
      <c r="I277" s="21">
        <f t="shared" si="62"/>
        <v>0</v>
      </c>
      <c r="J277" s="21">
        <f t="shared" si="62"/>
        <v>0</v>
      </c>
      <c r="K277" s="21">
        <f t="shared" si="62"/>
        <v>0</v>
      </c>
      <c r="L277" s="21">
        <f t="shared" si="62"/>
        <v>0</v>
      </c>
      <c r="M277" s="21">
        <f t="shared" si="62"/>
        <v>0</v>
      </c>
      <c r="N277" s="21">
        <f t="shared" si="62"/>
        <v>0</v>
      </c>
      <c r="O277" s="21">
        <f t="shared" si="62"/>
        <v>0</v>
      </c>
      <c r="P277" s="21">
        <f t="shared" si="62"/>
        <v>0</v>
      </c>
      <c r="Q277" s="21">
        <f t="shared" si="62"/>
        <v>0</v>
      </c>
      <c r="R277" s="21">
        <f t="shared" si="62"/>
        <v>0</v>
      </c>
      <c r="S277" s="21">
        <f t="shared" si="62"/>
        <v>0</v>
      </c>
      <c r="T277" s="21">
        <f t="shared" si="62"/>
        <v>0</v>
      </c>
      <c r="U277" s="21">
        <f t="shared" si="62"/>
        <v>0</v>
      </c>
      <c r="V277" s="21">
        <f t="shared" si="62"/>
        <v>0</v>
      </c>
      <c r="W277" s="21">
        <f t="shared" si="62"/>
        <v>0</v>
      </c>
      <c r="X277" s="21">
        <f t="shared" si="62"/>
        <v>0</v>
      </c>
      <c r="Y277" s="21">
        <f t="shared" si="62"/>
        <v>0</v>
      </c>
      <c r="Z277" s="21">
        <f t="shared" si="62"/>
        <v>0</v>
      </c>
      <c r="AA277" s="21">
        <f t="shared" si="62"/>
        <v>0</v>
      </c>
      <c r="AB277" s="21">
        <f t="shared" si="62"/>
        <v>0</v>
      </c>
      <c r="AC277" s="21">
        <f t="shared" si="62"/>
        <v>0</v>
      </c>
      <c r="AD277" s="21">
        <f t="shared" si="62"/>
        <v>0</v>
      </c>
      <c r="AE277" s="21">
        <f t="shared" si="62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3">+C280+C281+C282</f>
        <v>0</v>
      </c>
      <c r="D279" s="21">
        <f t="shared" si="63"/>
        <v>0</v>
      </c>
      <c r="E279" s="21">
        <f t="shared" si="63"/>
        <v>0</v>
      </c>
      <c r="F279" s="21">
        <f t="shared" si="63"/>
        <v>0</v>
      </c>
      <c r="G279" s="21">
        <f t="shared" si="63"/>
        <v>0</v>
      </c>
      <c r="H279" s="21">
        <f t="shared" si="63"/>
        <v>0</v>
      </c>
      <c r="I279" s="21">
        <f t="shared" si="63"/>
        <v>0</v>
      </c>
      <c r="J279" s="21">
        <f t="shared" si="63"/>
        <v>0</v>
      </c>
      <c r="K279" s="21">
        <f t="shared" si="63"/>
        <v>0</v>
      </c>
      <c r="L279" s="21">
        <f t="shared" si="63"/>
        <v>0</v>
      </c>
      <c r="M279" s="21">
        <f t="shared" si="63"/>
        <v>0</v>
      </c>
      <c r="N279" s="21">
        <f t="shared" si="63"/>
        <v>0</v>
      </c>
      <c r="O279" s="21">
        <f t="shared" si="63"/>
        <v>0</v>
      </c>
      <c r="P279" s="21">
        <f t="shared" si="63"/>
        <v>0</v>
      </c>
      <c r="Q279" s="21">
        <f t="shared" si="63"/>
        <v>0</v>
      </c>
      <c r="R279" s="21">
        <f t="shared" si="63"/>
        <v>0</v>
      </c>
      <c r="S279" s="21">
        <f t="shared" si="63"/>
        <v>0</v>
      </c>
      <c r="T279" s="21">
        <f t="shared" si="63"/>
        <v>0</v>
      </c>
      <c r="U279" s="21">
        <f t="shared" si="63"/>
        <v>0</v>
      </c>
      <c r="V279" s="21">
        <f t="shared" si="63"/>
        <v>0</v>
      </c>
      <c r="W279" s="21">
        <f t="shared" si="63"/>
        <v>0</v>
      </c>
      <c r="X279" s="21">
        <f t="shared" si="63"/>
        <v>0</v>
      </c>
      <c r="Y279" s="21">
        <f t="shared" si="63"/>
        <v>0</v>
      </c>
      <c r="Z279" s="21">
        <f t="shared" si="63"/>
        <v>0</v>
      </c>
      <c r="AA279" s="21">
        <f t="shared" si="63"/>
        <v>0</v>
      </c>
      <c r="AB279" s="21">
        <f t="shared" si="63"/>
        <v>0</v>
      </c>
      <c r="AC279" s="21">
        <f t="shared" si="63"/>
        <v>0</v>
      </c>
      <c r="AD279" s="21">
        <f t="shared" si="63"/>
        <v>0</v>
      </c>
      <c r="AE279" s="21">
        <f t="shared" si="63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4">+C288+C289+C290</f>
        <v>0</v>
      </c>
      <c r="D287" s="21">
        <f t="shared" si="64"/>
        <v>0</v>
      </c>
      <c r="E287" s="21">
        <f t="shared" si="64"/>
        <v>0</v>
      </c>
      <c r="F287" s="21">
        <f t="shared" si="64"/>
        <v>0</v>
      </c>
      <c r="G287" s="21">
        <f t="shared" si="64"/>
        <v>0</v>
      </c>
      <c r="H287" s="21">
        <f t="shared" si="64"/>
        <v>0</v>
      </c>
      <c r="I287" s="21">
        <f t="shared" si="64"/>
        <v>0</v>
      </c>
      <c r="J287" s="21">
        <f t="shared" si="64"/>
        <v>0</v>
      </c>
      <c r="K287" s="21">
        <f t="shared" si="64"/>
        <v>0</v>
      </c>
      <c r="L287" s="21">
        <f t="shared" si="64"/>
        <v>0</v>
      </c>
      <c r="M287" s="21">
        <f t="shared" si="64"/>
        <v>0</v>
      </c>
      <c r="N287" s="21">
        <f t="shared" si="64"/>
        <v>0</v>
      </c>
      <c r="O287" s="21">
        <f t="shared" si="64"/>
        <v>0</v>
      </c>
      <c r="P287" s="21">
        <f t="shared" si="64"/>
        <v>0</v>
      </c>
      <c r="Q287" s="21">
        <f t="shared" si="64"/>
        <v>0</v>
      </c>
      <c r="R287" s="21">
        <f t="shared" si="64"/>
        <v>0</v>
      </c>
      <c r="S287" s="21">
        <f t="shared" si="64"/>
        <v>0</v>
      </c>
      <c r="T287" s="21">
        <f t="shared" si="64"/>
        <v>0</v>
      </c>
      <c r="U287" s="21">
        <f t="shared" si="64"/>
        <v>0</v>
      </c>
      <c r="V287" s="21">
        <f t="shared" si="64"/>
        <v>0</v>
      </c>
      <c r="W287" s="21">
        <f t="shared" si="64"/>
        <v>0</v>
      </c>
      <c r="X287" s="21">
        <f t="shared" si="64"/>
        <v>0</v>
      </c>
      <c r="Y287" s="21">
        <f t="shared" si="64"/>
        <v>0</v>
      </c>
      <c r="Z287" s="21">
        <f t="shared" si="64"/>
        <v>0</v>
      </c>
      <c r="AA287" s="21">
        <f t="shared" si="64"/>
        <v>0</v>
      </c>
      <c r="AB287" s="21">
        <f t="shared" si="64"/>
        <v>0</v>
      </c>
      <c r="AC287" s="21">
        <f t="shared" si="64"/>
        <v>0</v>
      </c>
      <c r="AD287" s="21">
        <f t="shared" si="64"/>
        <v>0</v>
      </c>
      <c r="AE287" s="21">
        <f t="shared" si="64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5">+C292+C293</f>
        <v>0</v>
      </c>
      <c r="D291" s="21">
        <f t="shared" si="65"/>
        <v>0</v>
      </c>
      <c r="E291" s="21">
        <f t="shared" si="65"/>
        <v>0</v>
      </c>
      <c r="F291" s="21">
        <f t="shared" si="65"/>
        <v>0</v>
      </c>
      <c r="G291" s="21">
        <f t="shared" si="65"/>
        <v>0</v>
      </c>
      <c r="H291" s="21">
        <f t="shared" si="65"/>
        <v>0</v>
      </c>
      <c r="I291" s="21">
        <f t="shared" si="65"/>
        <v>0</v>
      </c>
      <c r="J291" s="21">
        <f t="shared" si="65"/>
        <v>0</v>
      </c>
      <c r="K291" s="21">
        <f t="shared" si="65"/>
        <v>0</v>
      </c>
      <c r="L291" s="21">
        <f t="shared" si="65"/>
        <v>0</v>
      </c>
      <c r="M291" s="21">
        <f t="shared" si="65"/>
        <v>0</v>
      </c>
      <c r="N291" s="21">
        <f t="shared" si="65"/>
        <v>0</v>
      </c>
      <c r="O291" s="21">
        <f t="shared" si="65"/>
        <v>0</v>
      </c>
      <c r="P291" s="21">
        <f t="shared" si="65"/>
        <v>0</v>
      </c>
      <c r="Q291" s="21">
        <f t="shared" si="65"/>
        <v>0</v>
      </c>
      <c r="R291" s="21">
        <f t="shared" si="65"/>
        <v>0</v>
      </c>
      <c r="S291" s="21">
        <f t="shared" si="65"/>
        <v>0</v>
      </c>
      <c r="T291" s="21">
        <f t="shared" si="65"/>
        <v>0</v>
      </c>
      <c r="U291" s="21">
        <f t="shared" si="65"/>
        <v>0</v>
      </c>
      <c r="V291" s="21">
        <f t="shared" si="65"/>
        <v>0</v>
      </c>
      <c r="W291" s="21">
        <f t="shared" si="65"/>
        <v>0</v>
      </c>
      <c r="X291" s="21">
        <f t="shared" si="65"/>
        <v>0</v>
      </c>
      <c r="Y291" s="21">
        <f t="shared" si="65"/>
        <v>0</v>
      </c>
      <c r="Z291" s="21">
        <f t="shared" si="65"/>
        <v>0</v>
      </c>
      <c r="AA291" s="21">
        <f t="shared" si="65"/>
        <v>0</v>
      </c>
      <c r="AB291" s="21">
        <f t="shared" si="65"/>
        <v>0</v>
      </c>
      <c r="AC291" s="21">
        <f t="shared" si="65"/>
        <v>0</v>
      </c>
      <c r="AD291" s="21">
        <f t="shared" si="65"/>
        <v>0</v>
      </c>
      <c r="AE291" s="21">
        <f t="shared" si="65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6">+C298+C383+C391+C399+C407+C415+C423+C424</f>
        <v>0</v>
      </c>
      <c r="D297" s="28">
        <f t="shared" si="66"/>
        <v>0</v>
      </c>
      <c r="E297" s="28">
        <f t="shared" si="66"/>
        <v>0</v>
      </c>
      <c r="F297" s="28">
        <f t="shared" si="66"/>
        <v>0</v>
      </c>
      <c r="G297" s="28">
        <f t="shared" si="66"/>
        <v>0</v>
      </c>
      <c r="H297" s="28">
        <f t="shared" si="66"/>
        <v>0</v>
      </c>
      <c r="I297" s="28">
        <f t="shared" si="66"/>
        <v>0</v>
      </c>
      <c r="J297" s="28">
        <f t="shared" si="66"/>
        <v>0</v>
      </c>
      <c r="K297" s="28">
        <f t="shared" si="66"/>
        <v>0</v>
      </c>
      <c r="L297" s="28">
        <f t="shared" si="66"/>
        <v>0</v>
      </c>
      <c r="M297" s="28">
        <f t="shared" si="66"/>
        <v>0</v>
      </c>
      <c r="N297" s="28">
        <f t="shared" si="66"/>
        <v>0</v>
      </c>
      <c r="O297" s="28">
        <f t="shared" si="66"/>
        <v>0</v>
      </c>
      <c r="P297" s="28">
        <f t="shared" si="66"/>
        <v>0</v>
      </c>
      <c r="Q297" s="28">
        <f t="shared" si="66"/>
        <v>0</v>
      </c>
      <c r="R297" s="28">
        <f t="shared" si="66"/>
        <v>0</v>
      </c>
      <c r="S297" s="28">
        <f t="shared" si="66"/>
        <v>0</v>
      </c>
      <c r="T297" s="28">
        <f t="shared" si="66"/>
        <v>0</v>
      </c>
      <c r="U297" s="28">
        <f t="shared" si="66"/>
        <v>0</v>
      </c>
      <c r="V297" s="28">
        <f t="shared" si="66"/>
        <v>0</v>
      </c>
      <c r="W297" s="28">
        <f t="shared" si="66"/>
        <v>0</v>
      </c>
      <c r="X297" s="28">
        <f t="shared" si="66"/>
        <v>0</v>
      </c>
      <c r="Y297" s="28">
        <f t="shared" si="66"/>
        <v>0</v>
      </c>
      <c r="Z297" s="28">
        <f t="shared" si="66"/>
        <v>0</v>
      </c>
      <c r="AA297" s="28">
        <f t="shared" si="66"/>
        <v>0</v>
      </c>
      <c r="AB297" s="28">
        <f t="shared" si="66"/>
        <v>0</v>
      </c>
      <c r="AC297" s="28">
        <f t="shared" si="66"/>
        <v>0</v>
      </c>
      <c r="AD297" s="28">
        <f t="shared" si="66"/>
        <v>0</v>
      </c>
      <c r="AE297" s="28">
        <f t="shared" si="66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7">+C299+C367</f>
        <v>0</v>
      </c>
      <c r="D298" s="21">
        <f t="shared" si="67"/>
        <v>0</v>
      </c>
      <c r="E298" s="21">
        <f t="shared" si="67"/>
        <v>0</v>
      </c>
      <c r="F298" s="21">
        <f t="shared" si="67"/>
        <v>0</v>
      </c>
      <c r="G298" s="21">
        <f t="shared" si="67"/>
        <v>0</v>
      </c>
      <c r="H298" s="21">
        <f t="shared" si="67"/>
        <v>0</v>
      </c>
      <c r="I298" s="21">
        <f t="shared" si="67"/>
        <v>0</v>
      </c>
      <c r="J298" s="21">
        <f t="shared" si="67"/>
        <v>0</v>
      </c>
      <c r="K298" s="21">
        <f t="shared" si="67"/>
        <v>0</v>
      </c>
      <c r="L298" s="21">
        <f t="shared" si="67"/>
        <v>0</v>
      </c>
      <c r="M298" s="21">
        <f t="shared" si="67"/>
        <v>0</v>
      </c>
      <c r="N298" s="21">
        <f t="shared" si="67"/>
        <v>0</v>
      </c>
      <c r="O298" s="21">
        <f t="shared" si="67"/>
        <v>0</v>
      </c>
      <c r="P298" s="21">
        <f t="shared" si="67"/>
        <v>0</v>
      </c>
      <c r="Q298" s="21">
        <f t="shared" si="67"/>
        <v>0</v>
      </c>
      <c r="R298" s="21">
        <f t="shared" si="67"/>
        <v>0</v>
      </c>
      <c r="S298" s="21">
        <f t="shared" si="67"/>
        <v>0</v>
      </c>
      <c r="T298" s="21">
        <f t="shared" si="67"/>
        <v>0</v>
      </c>
      <c r="U298" s="21">
        <f t="shared" si="67"/>
        <v>0</v>
      </c>
      <c r="V298" s="21">
        <f t="shared" si="67"/>
        <v>0</v>
      </c>
      <c r="W298" s="21">
        <f t="shared" si="67"/>
        <v>0</v>
      </c>
      <c r="X298" s="21">
        <f t="shared" si="67"/>
        <v>0</v>
      </c>
      <c r="Y298" s="21">
        <f t="shared" si="67"/>
        <v>0</v>
      </c>
      <c r="Z298" s="21">
        <f t="shared" si="67"/>
        <v>0</v>
      </c>
      <c r="AA298" s="21">
        <f t="shared" si="67"/>
        <v>0</v>
      </c>
      <c r="AB298" s="21">
        <f t="shared" si="67"/>
        <v>0</v>
      </c>
      <c r="AC298" s="21">
        <f t="shared" si="67"/>
        <v>0</v>
      </c>
      <c r="AD298" s="21">
        <f t="shared" si="67"/>
        <v>0</v>
      </c>
      <c r="AE298" s="21">
        <f t="shared" si="67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8">+C300+C349+C364</f>
        <v>0</v>
      </c>
      <c r="D299" s="21">
        <f t="shared" si="68"/>
        <v>0</v>
      </c>
      <c r="E299" s="21">
        <f t="shared" si="68"/>
        <v>0</v>
      </c>
      <c r="F299" s="21">
        <f t="shared" si="68"/>
        <v>0</v>
      </c>
      <c r="G299" s="21">
        <f t="shared" si="68"/>
        <v>0</v>
      </c>
      <c r="H299" s="21">
        <f t="shared" si="68"/>
        <v>0</v>
      </c>
      <c r="I299" s="21">
        <f t="shared" si="68"/>
        <v>0</v>
      </c>
      <c r="J299" s="21">
        <f t="shared" si="68"/>
        <v>0</v>
      </c>
      <c r="K299" s="21">
        <f t="shared" si="68"/>
        <v>0</v>
      </c>
      <c r="L299" s="21">
        <f t="shared" si="68"/>
        <v>0</v>
      </c>
      <c r="M299" s="21">
        <f t="shared" si="68"/>
        <v>0</v>
      </c>
      <c r="N299" s="21">
        <f t="shared" si="68"/>
        <v>0</v>
      </c>
      <c r="O299" s="21">
        <f t="shared" si="68"/>
        <v>0</v>
      </c>
      <c r="P299" s="21">
        <f t="shared" si="68"/>
        <v>0</v>
      </c>
      <c r="Q299" s="21">
        <f t="shared" si="68"/>
        <v>0</v>
      </c>
      <c r="R299" s="21">
        <f t="shared" si="68"/>
        <v>0</v>
      </c>
      <c r="S299" s="21">
        <f t="shared" si="68"/>
        <v>0</v>
      </c>
      <c r="T299" s="21">
        <f t="shared" si="68"/>
        <v>0</v>
      </c>
      <c r="U299" s="21">
        <f t="shared" si="68"/>
        <v>0</v>
      </c>
      <c r="V299" s="21">
        <f t="shared" si="68"/>
        <v>0</v>
      </c>
      <c r="W299" s="21">
        <f t="shared" si="68"/>
        <v>0</v>
      </c>
      <c r="X299" s="21">
        <f t="shared" si="68"/>
        <v>0</v>
      </c>
      <c r="Y299" s="21">
        <f t="shared" si="68"/>
        <v>0</v>
      </c>
      <c r="Z299" s="21">
        <f t="shared" si="68"/>
        <v>0</v>
      </c>
      <c r="AA299" s="21">
        <f t="shared" si="68"/>
        <v>0</v>
      </c>
      <c r="AB299" s="21">
        <f t="shared" si="68"/>
        <v>0</v>
      </c>
      <c r="AC299" s="21">
        <f t="shared" si="68"/>
        <v>0</v>
      </c>
      <c r="AD299" s="21">
        <f t="shared" si="68"/>
        <v>0</v>
      </c>
      <c r="AE299" s="21">
        <f t="shared" si="68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9">+C301+C341</f>
        <v>0</v>
      </c>
      <c r="D300" s="21">
        <f t="shared" si="69"/>
        <v>0</v>
      </c>
      <c r="E300" s="21">
        <f t="shared" si="69"/>
        <v>0</v>
      </c>
      <c r="F300" s="21">
        <f t="shared" si="69"/>
        <v>0</v>
      </c>
      <c r="G300" s="21">
        <f t="shared" si="69"/>
        <v>0</v>
      </c>
      <c r="H300" s="21">
        <f t="shared" si="69"/>
        <v>0</v>
      </c>
      <c r="I300" s="21">
        <f t="shared" si="69"/>
        <v>0</v>
      </c>
      <c r="J300" s="21">
        <f t="shared" si="69"/>
        <v>0</v>
      </c>
      <c r="K300" s="21">
        <f t="shared" si="69"/>
        <v>0</v>
      </c>
      <c r="L300" s="21">
        <f t="shared" si="69"/>
        <v>0</v>
      </c>
      <c r="M300" s="21">
        <f t="shared" si="69"/>
        <v>0</v>
      </c>
      <c r="N300" s="21">
        <f t="shared" si="69"/>
        <v>0</v>
      </c>
      <c r="O300" s="21">
        <f t="shared" si="69"/>
        <v>0</v>
      </c>
      <c r="P300" s="21">
        <f t="shared" si="69"/>
        <v>0</v>
      </c>
      <c r="Q300" s="21">
        <f t="shared" si="69"/>
        <v>0</v>
      </c>
      <c r="R300" s="21">
        <f t="shared" si="69"/>
        <v>0</v>
      </c>
      <c r="S300" s="21">
        <f t="shared" si="69"/>
        <v>0</v>
      </c>
      <c r="T300" s="21">
        <f t="shared" si="69"/>
        <v>0</v>
      </c>
      <c r="U300" s="21">
        <f t="shared" si="69"/>
        <v>0</v>
      </c>
      <c r="V300" s="21">
        <f t="shared" si="69"/>
        <v>0</v>
      </c>
      <c r="W300" s="21">
        <f t="shared" si="69"/>
        <v>0</v>
      </c>
      <c r="X300" s="21">
        <f t="shared" si="69"/>
        <v>0</v>
      </c>
      <c r="Y300" s="21">
        <f t="shared" si="69"/>
        <v>0</v>
      </c>
      <c r="Z300" s="21">
        <f t="shared" si="69"/>
        <v>0</v>
      </c>
      <c r="AA300" s="21">
        <f t="shared" si="69"/>
        <v>0</v>
      </c>
      <c r="AB300" s="21">
        <f t="shared" si="69"/>
        <v>0</v>
      </c>
      <c r="AC300" s="21">
        <f t="shared" si="69"/>
        <v>0</v>
      </c>
      <c r="AD300" s="21">
        <f t="shared" si="69"/>
        <v>0</v>
      </c>
      <c r="AE300" s="21">
        <f t="shared" si="69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0">+C302+C315+C328</f>
        <v>0</v>
      </c>
      <c r="D301" s="21">
        <f t="shared" si="70"/>
        <v>0</v>
      </c>
      <c r="E301" s="21">
        <f t="shared" si="70"/>
        <v>0</v>
      </c>
      <c r="F301" s="21">
        <f t="shared" si="70"/>
        <v>0</v>
      </c>
      <c r="G301" s="21">
        <f t="shared" si="70"/>
        <v>0</v>
      </c>
      <c r="H301" s="21">
        <f t="shared" si="70"/>
        <v>0</v>
      </c>
      <c r="I301" s="21">
        <f t="shared" si="70"/>
        <v>0</v>
      </c>
      <c r="J301" s="21">
        <f t="shared" si="70"/>
        <v>0</v>
      </c>
      <c r="K301" s="21">
        <f t="shared" si="70"/>
        <v>0</v>
      </c>
      <c r="L301" s="21">
        <f t="shared" si="70"/>
        <v>0</v>
      </c>
      <c r="M301" s="21">
        <f t="shared" si="70"/>
        <v>0</v>
      </c>
      <c r="N301" s="21">
        <f t="shared" si="70"/>
        <v>0</v>
      </c>
      <c r="O301" s="21">
        <f t="shared" si="70"/>
        <v>0</v>
      </c>
      <c r="P301" s="21">
        <f t="shared" si="70"/>
        <v>0</v>
      </c>
      <c r="Q301" s="21">
        <f t="shared" si="70"/>
        <v>0</v>
      </c>
      <c r="R301" s="21">
        <f t="shared" si="70"/>
        <v>0</v>
      </c>
      <c r="S301" s="21">
        <f t="shared" si="70"/>
        <v>0</v>
      </c>
      <c r="T301" s="21">
        <f t="shared" si="70"/>
        <v>0</v>
      </c>
      <c r="U301" s="21">
        <f t="shared" si="70"/>
        <v>0</v>
      </c>
      <c r="V301" s="21">
        <f t="shared" si="70"/>
        <v>0</v>
      </c>
      <c r="W301" s="21">
        <f t="shared" si="70"/>
        <v>0</v>
      </c>
      <c r="X301" s="21">
        <f t="shared" si="70"/>
        <v>0</v>
      </c>
      <c r="Y301" s="21">
        <f t="shared" si="70"/>
        <v>0</v>
      </c>
      <c r="Z301" s="21">
        <f t="shared" si="70"/>
        <v>0</v>
      </c>
      <c r="AA301" s="21">
        <f t="shared" si="70"/>
        <v>0</v>
      </c>
      <c r="AB301" s="21">
        <f t="shared" si="70"/>
        <v>0</v>
      </c>
      <c r="AC301" s="21">
        <f t="shared" si="70"/>
        <v>0</v>
      </c>
      <c r="AD301" s="21">
        <f t="shared" si="70"/>
        <v>0</v>
      </c>
      <c r="AE301" s="21">
        <f t="shared" si="70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1">+C303+C304+C305+C306+C307+C308+C309+C310+C311+C312+C313+C314</f>
        <v>0</v>
      </c>
      <c r="D302" s="21">
        <f t="shared" si="71"/>
        <v>0</v>
      </c>
      <c r="E302" s="21">
        <f t="shared" si="71"/>
        <v>0</v>
      </c>
      <c r="F302" s="21">
        <f t="shared" si="71"/>
        <v>0</v>
      </c>
      <c r="G302" s="21">
        <f t="shared" si="71"/>
        <v>0</v>
      </c>
      <c r="H302" s="21">
        <f t="shared" si="71"/>
        <v>0</v>
      </c>
      <c r="I302" s="21">
        <f t="shared" si="71"/>
        <v>0</v>
      </c>
      <c r="J302" s="21">
        <f t="shared" si="71"/>
        <v>0</v>
      </c>
      <c r="K302" s="21">
        <f t="shared" si="71"/>
        <v>0</v>
      </c>
      <c r="L302" s="21">
        <f t="shared" si="71"/>
        <v>0</v>
      </c>
      <c r="M302" s="21">
        <f t="shared" si="71"/>
        <v>0</v>
      </c>
      <c r="N302" s="21">
        <f t="shared" si="71"/>
        <v>0</v>
      </c>
      <c r="O302" s="21">
        <f t="shared" si="71"/>
        <v>0</v>
      </c>
      <c r="P302" s="21">
        <f t="shared" si="71"/>
        <v>0</v>
      </c>
      <c r="Q302" s="21">
        <f t="shared" si="71"/>
        <v>0</v>
      </c>
      <c r="R302" s="21">
        <f t="shared" si="71"/>
        <v>0</v>
      </c>
      <c r="S302" s="21">
        <f t="shared" si="71"/>
        <v>0</v>
      </c>
      <c r="T302" s="21">
        <f t="shared" si="71"/>
        <v>0</v>
      </c>
      <c r="U302" s="21">
        <f t="shared" si="71"/>
        <v>0</v>
      </c>
      <c r="V302" s="21">
        <f t="shared" si="71"/>
        <v>0</v>
      </c>
      <c r="W302" s="21">
        <f t="shared" si="71"/>
        <v>0</v>
      </c>
      <c r="X302" s="21">
        <f t="shared" si="71"/>
        <v>0</v>
      </c>
      <c r="Y302" s="21">
        <f t="shared" si="71"/>
        <v>0</v>
      </c>
      <c r="Z302" s="21">
        <f t="shared" si="71"/>
        <v>0</v>
      </c>
      <c r="AA302" s="21">
        <f t="shared" si="71"/>
        <v>0</v>
      </c>
      <c r="AB302" s="21">
        <f t="shared" si="71"/>
        <v>0</v>
      </c>
      <c r="AC302" s="21">
        <f t="shared" si="71"/>
        <v>0</v>
      </c>
      <c r="AD302" s="21">
        <f t="shared" si="71"/>
        <v>0</v>
      </c>
      <c r="AE302" s="21">
        <f t="shared" si="71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2">+C316+C317+C318+C319+C320+C321+C322+C323+C324+C325+C326+C327</f>
        <v>0</v>
      </c>
      <c r="D315" s="21">
        <f t="shared" si="72"/>
        <v>0</v>
      </c>
      <c r="E315" s="21">
        <f t="shared" si="72"/>
        <v>0</v>
      </c>
      <c r="F315" s="21">
        <f t="shared" si="72"/>
        <v>0</v>
      </c>
      <c r="G315" s="21">
        <f t="shared" si="72"/>
        <v>0</v>
      </c>
      <c r="H315" s="21">
        <f t="shared" si="72"/>
        <v>0</v>
      </c>
      <c r="I315" s="21">
        <f t="shared" si="72"/>
        <v>0</v>
      </c>
      <c r="J315" s="21">
        <f t="shared" si="72"/>
        <v>0</v>
      </c>
      <c r="K315" s="21">
        <f t="shared" si="72"/>
        <v>0</v>
      </c>
      <c r="L315" s="21">
        <f t="shared" si="72"/>
        <v>0</v>
      </c>
      <c r="M315" s="21">
        <f t="shared" si="72"/>
        <v>0</v>
      </c>
      <c r="N315" s="21">
        <f t="shared" si="72"/>
        <v>0</v>
      </c>
      <c r="O315" s="21">
        <f t="shared" si="72"/>
        <v>0</v>
      </c>
      <c r="P315" s="21">
        <f t="shared" si="72"/>
        <v>0</v>
      </c>
      <c r="Q315" s="21">
        <f t="shared" si="72"/>
        <v>0</v>
      </c>
      <c r="R315" s="21">
        <f t="shared" si="72"/>
        <v>0</v>
      </c>
      <c r="S315" s="21">
        <f t="shared" si="72"/>
        <v>0</v>
      </c>
      <c r="T315" s="21">
        <f t="shared" si="72"/>
        <v>0</v>
      </c>
      <c r="U315" s="21">
        <f t="shared" si="72"/>
        <v>0</v>
      </c>
      <c r="V315" s="21">
        <f t="shared" si="72"/>
        <v>0</v>
      </c>
      <c r="W315" s="21">
        <f t="shared" si="72"/>
        <v>0</v>
      </c>
      <c r="X315" s="21">
        <f t="shared" si="72"/>
        <v>0</v>
      </c>
      <c r="Y315" s="21">
        <f t="shared" si="72"/>
        <v>0</v>
      </c>
      <c r="Z315" s="21">
        <f t="shared" si="72"/>
        <v>0</v>
      </c>
      <c r="AA315" s="21">
        <f t="shared" si="72"/>
        <v>0</v>
      </c>
      <c r="AB315" s="21">
        <f t="shared" si="72"/>
        <v>0</v>
      </c>
      <c r="AC315" s="21">
        <f t="shared" si="72"/>
        <v>0</v>
      </c>
      <c r="AD315" s="21">
        <f t="shared" si="72"/>
        <v>0</v>
      </c>
      <c r="AE315" s="21">
        <f t="shared" si="72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3">+C329+C330+C331+C332+C333+C334+C335+C336+C337+C338+C339+C340</f>
        <v>0</v>
      </c>
      <c r="D328" s="21">
        <f t="shared" si="73"/>
        <v>0</v>
      </c>
      <c r="E328" s="21">
        <f t="shared" si="73"/>
        <v>0</v>
      </c>
      <c r="F328" s="21">
        <f t="shared" si="73"/>
        <v>0</v>
      </c>
      <c r="G328" s="21">
        <f t="shared" si="73"/>
        <v>0</v>
      </c>
      <c r="H328" s="21">
        <f t="shared" si="73"/>
        <v>0</v>
      </c>
      <c r="I328" s="21">
        <f t="shared" si="73"/>
        <v>0</v>
      </c>
      <c r="J328" s="21">
        <f t="shared" si="73"/>
        <v>0</v>
      </c>
      <c r="K328" s="21">
        <f t="shared" si="73"/>
        <v>0</v>
      </c>
      <c r="L328" s="21">
        <f t="shared" si="73"/>
        <v>0</v>
      </c>
      <c r="M328" s="21">
        <f t="shared" si="73"/>
        <v>0</v>
      </c>
      <c r="N328" s="21">
        <f t="shared" si="73"/>
        <v>0</v>
      </c>
      <c r="O328" s="21">
        <f t="shared" si="73"/>
        <v>0</v>
      </c>
      <c r="P328" s="21">
        <f t="shared" si="73"/>
        <v>0</v>
      </c>
      <c r="Q328" s="21">
        <f t="shared" si="73"/>
        <v>0</v>
      </c>
      <c r="R328" s="21">
        <f t="shared" si="73"/>
        <v>0</v>
      </c>
      <c r="S328" s="21">
        <f t="shared" si="73"/>
        <v>0</v>
      </c>
      <c r="T328" s="21">
        <f t="shared" si="73"/>
        <v>0</v>
      </c>
      <c r="U328" s="21">
        <f t="shared" si="73"/>
        <v>0</v>
      </c>
      <c r="V328" s="21">
        <f t="shared" si="73"/>
        <v>0</v>
      </c>
      <c r="W328" s="21">
        <f t="shared" si="73"/>
        <v>0</v>
      </c>
      <c r="X328" s="21">
        <f t="shared" si="73"/>
        <v>0</v>
      </c>
      <c r="Y328" s="21">
        <f t="shared" si="73"/>
        <v>0</v>
      </c>
      <c r="Z328" s="21">
        <f t="shared" si="73"/>
        <v>0</v>
      </c>
      <c r="AA328" s="21">
        <f t="shared" si="73"/>
        <v>0</v>
      </c>
      <c r="AB328" s="21">
        <f t="shared" si="73"/>
        <v>0</v>
      </c>
      <c r="AC328" s="21">
        <f t="shared" si="73"/>
        <v>0</v>
      </c>
      <c r="AD328" s="21">
        <f t="shared" si="73"/>
        <v>0</v>
      </c>
      <c r="AE328" s="21">
        <f t="shared" si="73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4">+C342+C343+C344+C345+C346+C347+C348</f>
        <v>0</v>
      </c>
      <c r="D341" s="21">
        <f t="shared" si="74"/>
        <v>0</v>
      </c>
      <c r="E341" s="21">
        <f t="shared" si="74"/>
        <v>0</v>
      </c>
      <c r="F341" s="21">
        <f t="shared" si="74"/>
        <v>0</v>
      </c>
      <c r="G341" s="21">
        <f t="shared" si="74"/>
        <v>0</v>
      </c>
      <c r="H341" s="21">
        <f t="shared" si="74"/>
        <v>0</v>
      </c>
      <c r="I341" s="21">
        <f t="shared" si="74"/>
        <v>0</v>
      </c>
      <c r="J341" s="21">
        <f t="shared" si="74"/>
        <v>0</v>
      </c>
      <c r="K341" s="21">
        <f t="shared" si="74"/>
        <v>0</v>
      </c>
      <c r="L341" s="21">
        <f t="shared" si="74"/>
        <v>0</v>
      </c>
      <c r="M341" s="21">
        <f t="shared" si="74"/>
        <v>0</v>
      </c>
      <c r="N341" s="21">
        <f t="shared" si="74"/>
        <v>0</v>
      </c>
      <c r="O341" s="21">
        <f t="shared" si="74"/>
        <v>0</v>
      </c>
      <c r="P341" s="21">
        <f t="shared" si="74"/>
        <v>0</v>
      </c>
      <c r="Q341" s="21">
        <f t="shared" si="74"/>
        <v>0</v>
      </c>
      <c r="R341" s="21">
        <f t="shared" si="74"/>
        <v>0</v>
      </c>
      <c r="S341" s="21">
        <f t="shared" si="74"/>
        <v>0</v>
      </c>
      <c r="T341" s="21">
        <f t="shared" si="74"/>
        <v>0</v>
      </c>
      <c r="U341" s="21">
        <f t="shared" si="74"/>
        <v>0</v>
      </c>
      <c r="V341" s="21">
        <f t="shared" si="74"/>
        <v>0</v>
      </c>
      <c r="W341" s="21">
        <f t="shared" si="74"/>
        <v>0</v>
      </c>
      <c r="X341" s="21">
        <f t="shared" si="74"/>
        <v>0</v>
      </c>
      <c r="Y341" s="21">
        <f t="shared" si="74"/>
        <v>0</v>
      </c>
      <c r="Z341" s="21">
        <f t="shared" si="74"/>
        <v>0</v>
      </c>
      <c r="AA341" s="21">
        <f t="shared" si="74"/>
        <v>0</v>
      </c>
      <c r="AB341" s="21">
        <f t="shared" si="74"/>
        <v>0</v>
      </c>
      <c r="AC341" s="21">
        <f t="shared" si="74"/>
        <v>0</v>
      </c>
      <c r="AD341" s="21">
        <f t="shared" si="74"/>
        <v>0</v>
      </c>
      <c r="AE341" s="21">
        <f t="shared" si="74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5">+C350+C355+C358+C363</f>
        <v>0</v>
      </c>
      <c r="D349" s="21">
        <f t="shared" si="75"/>
        <v>0</v>
      </c>
      <c r="E349" s="21">
        <f t="shared" si="75"/>
        <v>0</v>
      </c>
      <c r="F349" s="21">
        <f t="shared" si="75"/>
        <v>0</v>
      </c>
      <c r="G349" s="21">
        <f t="shared" si="75"/>
        <v>0</v>
      </c>
      <c r="H349" s="21">
        <f t="shared" si="75"/>
        <v>0</v>
      </c>
      <c r="I349" s="21">
        <f t="shared" si="75"/>
        <v>0</v>
      </c>
      <c r="J349" s="21">
        <f t="shared" si="75"/>
        <v>0</v>
      </c>
      <c r="K349" s="21">
        <f t="shared" si="75"/>
        <v>0</v>
      </c>
      <c r="L349" s="21">
        <f t="shared" si="75"/>
        <v>0</v>
      </c>
      <c r="M349" s="21">
        <f t="shared" si="75"/>
        <v>0</v>
      </c>
      <c r="N349" s="21">
        <f t="shared" si="75"/>
        <v>0</v>
      </c>
      <c r="O349" s="21">
        <f t="shared" si="75"/>
        <v>0</v>
      </c>
      <c r="P349" s="21">
        <f t="shared" si="75"/>
        <v>0</v>
      </c>
      <c r="Q349" s="21">
        <f t="shared" si="75"/>
        <v>0</v>
      </c>
      <c r="R349" s="21">
        <f t="shared" si="75"/>
        <v>0</v>
      </c>
      <c r="S349" s="21">
        <f t="shared" si="75"/>
        <v>0</v>
      </c>
      <c r="T349" s="21">
        <f t="shared" si="75"/>
        <v>0</v>
      </c>
      <c r="U349" s="21">
        <f t="shared" si="75"/>
        <v>0</v>
      </c>
      <c r="V349" s="21">
        <f t="shared" si="75"/>
        <v>0</v>
      </c>
      <c r="W349" s="21">
        <f t="shared" si="75"/>
        <v>0</v>
      </c>
      <c r="X349" s="21">
        <f t="shared" si="75"/>
        <v>0</v>
      </c>
      <c r="Y349" s="21">
        <f t="shared" si="75"/>
        <v>0</v>
      </c>
      <c r="Z349" s="21">
        <f t="shared" si="75"/>
        <v>0</v>
      </c>
      <c r="AA349" s="21">
        <f t="shared" si="75"/>
        <v>0</v>
      </c>
      <c r="AB349" s="21">
        <f t="shared" si="75"/>
        <v>0</v>
      </c>
      <c r="AC349" s="21">
        <f t="shared" si="75"/>
        <v>0</v>
      </c>
      <c r="AD349" s="21">
        <f t="shared" si="75"/>
        <v>0</v>
      </c>
      <c r="AE349" s="21">
        <f t="shared" si="75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6">+C351+C352+C353+C354</f>
        <v>0</v>
      </c>
      <c r="D350" s="21">
        <f t="shared" si="76"/>
        <v>0</v>
      </c>
      <c r="E350" s="21">
        <f t="shared" si="76"/>
        <v>0</v>
      </c>
      <c r="F350" s="21">
        <f t="shared" si="76"/>
        <v>0</v>
      </c>
      <c r="G350" s="21">
        <f t="shared" si="76"/>
        <v>0</v>
      </c>
      <c r="H350" s="21">
        <f t="shared" si="76"/>
        <v>0</v>
      </c>
      <c r="I350" s="21">
        <f t="shared" si="76"/>
        <v>0</v>
      </c>
      <c r="J350" s="21">
        <f t="shared" si="76"/>
        <v>0</v>
      </c>
      <c r="K350" s="21">
        <f t="shared" si="76"/>
        <v>0</v>
      </c>
      <c r="L350" s="21">
        <f t="shared" si="76"/>
        <v>0</v>
      </c>
      <c r="M350" s="21">
        <f t="shared" si="76"/>
        <v>0</v>
      </c>
      <c r="N350" s="21">
        <f t="shared" si="76"/>
        <v>0</v>
      </c>
      <c r="O350" s="21">
        <f t="shared" si="76"/>
        <v>0</v>
      </c>
      <c r="P350" s="21">
        <f t="shared" si="76"/>
        <v>0</v>
      </c>
      <c r="Q350" s="21">
        <f t="shared" si="76"/>
        <v>0</v>
      </c>
      <c r="R350" s="21">
        <f t="shared" si="76"/>
        <v>0</v>
      </c>
      <c r="S350" s="21">
        <f t="shared" si="76"/>
        <v>0</v>
      </c>
      <c r="T350" s="21">
        <f t="shared" si="76"/>
        <v>0</v>
      </c>
      <c r="U350" s="21">
        <f t="shared" si="76"/>
        <v>0</v>
      </c>
      <c r="V350" s="21">
        <f t="shared" si="76"/>
        <v>0</v>
      </c>
      <c r="W350" s="21">
        <f t="shared" si="76"/>
        <v>0</v>
      </c>
      <c r="X350" s="21">
        <f t="shared" si="76"/>
        <v>0</v>
      </c>
      <c r="Y350" s="21">
        <f t="shared" si="76"/>
        <v>0</v>
      </c>
      <c r="Z350" s="21">
        <f t="shared" si="76"/>
        <v>0</v>
      </c>
      <c r="AA350" s="21">
        <f t="shared" si="76"/>
        <v>0</v>
      </c>
      <c r="AB350" s="21">
        <f t="shared" si="76"/>
        <v>0</v>
      </c>
      <c r="AC350" s="21">
        <f t="shared" si="76"/>
        <v>0</v>
      </c>
      <c r="AD350" s="21">
        <f t="shared" si="76"/>
        <v>0</v>
      </c>
      <c r="AE350" s="21">
        <f t="shared" si="76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7">+C356+C357</f>
        <v>0</v>
      </c>
      <c r="D355" s="21">
        <f t="shared" si="77"/>
        <v>0</v>
      </c>
      <c r="E355" s="21">
        <f t="shared" si="77"/>
        <v>0</v>
      </c>
      <c r="F355" s="21">
        <f t="shared" si="77"/>
        <v>0</v>
      </c>
      <c r="G355" s="21">
        <f t="shared" si="77"/>
        <v>0</v>
      </c>
      <c r="H355" s="21">
        <f t="shared" si="77"/>
        <v>0</v>
      </c>
      <c r="I355" s="21">
        <f t="shared" si="77"/>
        <v>0</v>
      </c>
      <c r="J355" s="21">
        <f t="shared" si="77"/>
        <v>0</v>
      </c>
      <c r="K355" s="21">
        <f t="shared" si="77"/>
        <v>0</v>
      </c>
      <c r="L355" s="21">
        <f t="shared" si="77"/>
        <v>0</v>
      </c>
      <c r="M355" s="21">
        <f t="shared" si="77"/>
        <v>0</v>
      </c>
      <c r="N355" s="21">
        <f t="shared" si="77"/>
        <v>0</v>
      </c>
      <c r="O355" s="21">
        <f t="shared" si="77"/>
        <v>0</v>
      </c>
      <c r="P355" s="21">
        <f t="shared" si="77"/>
        <v>0</v>
      </c>
      <c r="Q355" s="21">
        <f t="shared" si="77"/>
        <v>0</v>
      </c>
      <c r="R355" s="21">
        <f t="shared" si="77"/>
        <v>0</v>
      </c>
      <c r="S355" s="21">
        <f t="shared" si="77"/>
        <v>0</v>
      </c>
      <c r="T355" s="21">
        <f t="shared" si="77"/>
        <v>0</v>
      </c>
      <c r="U355" s="21">
        <f t="shared" si="77"/>
        <v>0</v>
      </c>
      <c r="V355" s="21">
        <f t="shared" si="77"/>
        <v>0</v>
      </c>
      <c r="W355" s="21">
        <f t="shared" si="77"/>
        <v>0</v>
      </c>
      <c r="X355" s="21">
        <f t="shared" si="77"/>
        <v>0</v>
      </c>
      <c r="Y355" s="21">
        <f t="shared" si="77"/>
        <v>0</v>
      </c>
      <c r="Z355" s="21">
        <f t="shared" si="77"/>
        <v>0</v>
      </c>
      <c r="AA355" s="21">
        <f t="shared" si="77"/>
        <v>0</v>
      </c>
      <c r="AB355" s="21">
        <f t="shared" si="77"/>
        <v>0</v>
      </c>
      <c r="AC355" s="21">
        <f t="shared" si="77"/>
        <v>0</v>
      </c>
      <c r="AD355" s="21">
        <f t="shared" si="77"/>
        <v>0</v>
      </c>
      <c r="AE355" s="21">
        <f t="shared" si="7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8">+C359+C362</f>
        <v>0</v>
      </c>
      <c r="D358" s="21">
        <f t="shared" si="78"/>
        <v>0</v>
      </c>
      <c r="E358" s="21">
        <f t="shared" si="78"/>
        <v>0</v>
      </c>
      <c r="F358" s="21">
        <f t="shared" si="78"/>
        <v>0</v>
      </c>
      <c r="G358" s="21">
        <f t="shared" si="78"/>
        <v>0</v>
      </c>
      <c r="H358" s="21">
        <f t="shared" si="78"/>
        <v>0</v>
      </c>
      <c r="I358" s="21">
        <f t="shared" si="78"/>
        <v>0</v>
      </c>
      <c r="J358" s="21">
        <f t="shared" si="78"/>
        <v>0</v>
      </c>
      <c r="K358" s="21">
        <f t="shared" si="78"/>
        <v>0</v>
      </c>
      <c r="L358" s="21">
        <f t="shared" si="78"/>
        <v>0</v>
      </c>
      <c r="M358" s="21">
        <f t="shared" si="78"/>
        <v>0</v>
      </c>
      <c r="N358" s="21">
        <f t="shared" si="78"/>
        <v>0</v>
      </c>
      <c r="O358" s="21">
        <f t="shared" si="78"/>
        <v>0</v>
      </c>
      <c r="P358" s="21">
        <f t="shared" si="78"/>
        <v>0</v>
      </c>
      <c r="Q358" s="21">
        <f t="shared" si="78"/>
        <v>0</v>
      </c>
      <c r="R358" s="21">
        <f t="shared" si="78"/>
        <v>0</v>
      </c>
      <c r="S358" s="21">
        <f t="shared" si="78"/>
        <v>0</v>
      </c>
      <c r="T358" s="21">
        <f t="shared" si="78"/>
        <v>0</v>
      </c>
      <c r="U358" s="21">
        <f t="shared" si="78"/>
        <v>0</v>
      </c>
      <c r="V358" s="21">
        <f t="shared" si="78"/>
        <v>0</v>
      </c>
      <c r="W358" s="21">
        <f t="shared" si="78"/>
        <v>0</v>
      </c>
      <c r="X358" s="21">
        <f t="shared" si="78"/>
        <v>0</v>
      </c>
      <c r="Y358" s="21">
        <f t="shared" si="78"/>
        <v>0</v>
      </c>
      <c r="Z358" s="21">
        <f t="shared" si="78"/>
        <v>0</v>
      </c>
      <c r="AA358" s="21">
        <f t="shared" si="78"/>
        <v>0</v>
      </c>
      <c r="AB358" s="21">
        <f t="shared" si="78"/>
        <v>0</v>
      </c>
      <c r="AC358" s="21">
        <f t="shared" si="78"/>
        <v>0</v>
      </c>
      <c r="AD358" s="21">
        <f t="shared" si="78"/>
        <v>0</v>
      </c>
      <c r="AE358" s="21">
        <f t="shared" si="78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9">+C360+C361</f>
        <v>0</v>
      </c>
      <c r="D359" s="21">
        <f t="shared" si="79"/>
        <v>0</v>
      </c>
      <c r="E359" s="21">
        <f t="shared" si="79"/>
        <v>0</v>
      </c>
      <c r="F359" s="21">
        <f t="shared" si="79"/>
        <v>0</v>
      </c>
      <c r="G359" s="21">
        <f t="shared" si="79"/>
        <v>0</v>
      </c>
      <c r="H359" s="21">
        <f t="shared" si="79"/>
        <v>0</v>
      </c>
      <c r="I359" s="21">
        <f t="shared" si="79"/>
        <v>0</v>
      </c>
      <c r="J359" s="21">
        <f t="shared" si="79"/>
        <v>0</v>
      </c>
      <c r="K359" s="21">
        <f t="shared" si="79"/>
        <v>0</v>
      </c>
      <c r="L359" s="21">
        <f t="shared" si="79"/>
        <v>0</v>
      </c>
      <c r="M359" s="21">
        <f t="shared" si="79"/>
        <v>0</v>
      </c>
      <c r="N359" s="21">
        <f t="shared" si="79"/>
        <v>0</v>
      </c>
      <c r="O359" s="21">
        <f t="shared" si="79"/>
        <v>0</v>
      </c>
      <c r="P359" s="21">
        <f t="shared" si="79"/>
        <v>0</v>
      </c>
      <c r="Q359" s="21">
        <f t="shared" si="79"/>
        <v>0</v>
      </c>
      <c r="R359" s="21">
        <f t="shared" si="79"/>
        <v>0</v>
      </c>
      <c r="S359" s="21">
        <f t="shared" si="79"/>
        <v>0</v>
      </c>
      <c r="T359" s="21">
        <f t="shared" si="79"/>
        <v>0</v>
      </c>
      <c r="U359" s="21">
        <f t="shared" si="79"/>
        <v>0</v>
      </c>
      <c r="V359" s="21">
        <f t="shared" si="79"/>
        <v>0</v>
      </c>
      <c r="W359" s="21">
        <f t="shared" si="79"/>
        <v>0</v>
      </c>
      <c r="X359" s="21">
        <f t="shared" si="79"/>
        <v>0</v>
      </c>
      <c r="Y359" s="21">
        <f t="shared" si="79"/>
        <v>0</v>
      </c>
      <c r="Z359" s="21">
        <f t="shared" si="79"/>
        <v>0</v>
      </c>
      <c r="AA359" s="21">
        <f t="shared" si="79"/>
        <v>0</v>
      </c>
      <c r="AB359" s="21">
        <f t="shared" si="79"/>
        <v>0</v>
      </c>
      <c r="AC359" s="21">
        <f t="shared" si="79"/>
        <v>0</v>
      </c>
      <c r="AD359" s="21">
        <f t="shared" si="79"/>
        <v>0</v>
      </c>
      <c r="AE359" s="21">
        <f t="shared" si="79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80">+C365+C366</f>
        <v>0</v>
      </c>
      <c r="D364" s="21">
        <f t="shared" si="80"/>
        <v>0</v>
      </c>
      <c r="E364" s="21">
        <f t="shared" si="80"/>
        <v>0</v>
      </c>
      <c r="F364" s="21">
        <f t="shared" si="80"/>
        <v>0</v>
      </c>
      <c r="G364" s="21">
        <f t="shared" si="80"/>
        <v>0</v>
      </c>
      <c r="H364" s="21">
        <f t="shared" si="80"/>
        <v>0</v>
      </c>
      <c r="I364" s="21">
        <f t="shared" si="80"/>
        <v>0</v>
      </c>
      <c r="J364" s="21">
        <f t="shared" si="80"/>
        <v>0</v>
      </c>
      <c r="K364" s="21">
        <f t="shared" si="80"/>
        <v>0</v>
      </c>
      <c r="L364" s="21">
        <f t="shared" si="80"/>
        <v>0</v>
      </c>
      <c r="M364" s="21">
        <f t="shared" si="80"/>
        <v>0</v>
      </c>
      <c r="N364" s="21">
        <f t="shared" si="80"/>
        <v>0</v>
      </c>
      <c r="O364" s="21">
        <f t="shared" si="80"/>
        <v>0</v>
      </c>
      <c r="P364" s="21">
        <f t="shared" si="80"/>
        <v>0</v>
      </c>
      <c r="Q364" s="21">
        <f t="shared" si="80"/>
        <v>0</v>
      </c>
      <c r="R364" s="21">
        <f t="shared" si="80"/>
        <v>0</v>
      </c>
      <c r="S364" s="21">
        <f t="shared" si="80"/>
        <v>0</v>
      </c>
      <c r="T364" s="21">
        <f t="shared" si="80"/>
        <v>0</v>
      </c>
      <c r="U364" s="21">
        <f t="shared" si="80"/>
        <v>0</v>
      </c>
      <c r="V364" s="21">
        <f t="shared" si="80"/>
        <v>0</v>
      </c>
      <c r="W364" s="21">
        <f t="shared" si="80"/>
        <v>0</v>
      </c>
      <c r="X364" s="21">
        <f t="shared" si="80"/>
        <v>0</v>
      </c>
      <c r="Y364" s="21">
        <f t="shared" si="80"/>
        <v>0</v>
      </c>
      <c r="Z364" s="21">
        <f t="shared" si="80"/>
        <v>0</v>
      </c>
      <c r="AA364" s="21">
        <f t="shared" si="80"/>
        <v>0</v>
      </c>
      <c r="AB364" s="21">
        <f t="shared" si="80"/>
        <v>0</v>
      </c>
      <c r="AC364" s="21">
        <f t="shared" si="80"/>
        <v>0</v>
      </c>
      <c r="AD364" s="21">
        <f t="shared" si="80"/>
        <v>0</v>
      </c>
      <c r="AE364" s="21">
        <f t="shared" si="80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1">C368+C371+C374+C377+C380</f>
        <v>0</v>
      </c>
      <c r="D367" s="21">
        <f t="shared" si="81"/>
        <v>0</v>
      </c>
      <c r="E367" s="21">
        <f t="shared" si="81"/>
        <v>0</v>
      </c>
      <c r="F367" s="21">
        <f t="shared" si="81"/>
        <v>0</v>
      </c>
      <c r="G367" s="21">
        <f t="shared" si="81"/>
        <v>0</v>
      </c>
      <c r="H367" s="21">
        <f t="shared" si="81"/>
        <v>0</v>
      </c>
      <c r="I367" s="21">
        <f t="shared" si="81"/>
        <v>0</v>
      </c>
      <c r="J367" s="21">
        <f t="shared" si="81"/>
        <v>0</v>
      </c>
      <c r="K367" s="21">
        <f t="shared" si="81"/>
        <v>0</v>
      </c>
      <c r="L367" s="21">
        <f t="shared" si="81"/>
        <v>0</v>
      </c>
      <c r="M367" s="21">
        <f t="shared" si="81"/>
        <v>0</v>
      </c>
      <c r="N367" s="21">
        <f t="shared" si="81"/>
        <v>0</v>
      </c>
      <c r="O367" s="21">
        <f t="shared" si="81"/>
        <v>0</v>
      </c>
      <c r="P367" s="21">
        <f t="shared" si="81"/>
        <v>0</v>
      </c>
      <c r="Q367" s="21">
        <f t="shared" si="81"/>
        <v>0</v>
      </c>
      <c r="R367" s="21">
        <f t="shared" si="81"/>
        <v>0</v>
      </c>
      <c r="S367" s="21">
        <f t="shared" si="81"/>
        <v>0</v>
      </c>
      <c r="T367" s="21">
        <f t="shared" si="81"/>
        <v>0</v>
      </c>
      <c r="U367" s="21">
        <f t="shared" si="81"/>
        <v>0</v>
      </c>
      <c r="V367" s="21">
        <f t="shared" si="81"/>
        <v>0</v>
      </c>
      <c r="W367" s="21">
        <f t="shared" si="81"/>
        <v>0</v>
      </c>
      <c r="X367" s="21">
        <f t="shared" si="81"/>
        <v>0</v>
      </c>
      <c r="Y367" s="21">
        <f t="shared" si="81"/>
        <v>0</v>
      </c>
      <c r="Z367" s="21">
        <f t="shared" si="81"/>
        <v>0</v>
      </c>
      <c r="AA367" s="21">
        <f t="shared" si="81"/>
        <v>0</v>
      </c>
      <c r="AB367" s="21">
        <f t="shared" si="81"/>
        <v>0</v>
      </c>
      <c r="AC367" s="21">
        <f t="shared" si="81"/>
        <v>0</v>
      </c>
      <c r="AD367" s="21">
        <f t="shared" si="81"/>
        <v>0</v>
      </c>
      <c r="AE367" s="21">
        <f t="shared" si="81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2">+C369+C370</f>
        <v>0</v>
      </c>
      <c r="D368" s="21">
        <f t="shared" si="82"/>
        <v>0</v>
      </c>
      <c r="E368" s="21">
        <f t="shared" si="82"/>
        <v>0</v>
      </c>
      <c r="F368" s="21">
        <f t="shared" si="82"/>
        <v>0</v>
      </c>
      <c r="G368" s="21">
        <f t="shared" si="82"/>
        <v>0</v>
      </c>
      <c r="H368" s="21">
        <f t="shared" si="82"/>
        <v>0</v>
      </c>
      <c r="I368" s="21">
        <f t="shared" si="82"/>
        <v>0</v>
      </c>
      <c r="J368" s="21">
        <f t="shared" si="82"/>
        <v>0</v>
      </c>
      <c r="K368" s="21">
        <f t="shared" si="82"/>
        <v>0</v>
      </c>
      <c r="L368" s="21">
        <f t="shared" si="82"/>
        <v>0</v>
      </c>
      <c r="M368" s="21">
        <f t="shared" si="82"/>
        <v>0</v>
      </c>
      <c r="N368" s="21">
        <f t="shared" si="82"/>
        <v>0</v>
      </c>
      <c r="O368" s="21">
        <f t="shared" si="82"/>
        <v>0</v>
      </c>
      <c r="P368" s="21">
        <f t="shared" si="82"/>
        <v>0</v>
      </c>
      <c r="Q368" s="21">
        <f t="shared" si="82"/>
        <v>0</v>
      </c>
      <c r="R368" s="21">
        <f t="shared" si="82"/>
        <v>0</v>
      </c>
      <c r="S368" s="21">
        <f t="shared" si="82"/>
        <v>0</v>
      </c>
      <c r="T368" s="21">
        <f t="shared" si="82"/>
        <v>0</v>
      </c>
      <c r="U368" s="21">
        <f t="shared" si="82"/>
        <v>0</v>
      </c>
      <c r="V368" s="21">
        <f t="shared" si="82"/>
        <v>0</v>
      </c>
      <c r="W368" s="21">
        <f t="shared" si="82"/>
        <v>0</v>
      </c>
      <c r="X368" s="21">
        <f t="shared" si="82"/>
        <v>0</v>
      </c>
      <c r="Y368" s="21">
        <f t="shared" si="82"/>
        <v>0</v>
      </c>
      <c r="Z368" s="21">
        <f t="shared" si="82"/>
        <v>0</v>
      </c>
      <c r="AA368" s="21">
        <f t="shared" si="82"/>
        <v>0</v>
      </c>
      <c r="AB368" s="21">
        <f t="shared" si="82"/>
        <v>0</v>
      </c>
      <c r="AC368" s="21">
        <f t="shared" si="82"/>
        <v>0</v>
      </c>
      <c r="AD368" s="21">
        <f t="shared" si="82"/>
        <v>0</v>
      </c>
      <c r="AE368" s="21">
        <f t="shared" si="82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3">+C372+C373</f>
        <v>0</v>
      </c>
      <c r="D371" s="21">
        <f t="shared" si="83"/>
        <v>0</v>
      </c>
      <c r="E371" s="21">
        <f t="shared" si="83"/>
        <v>0</v>
      </c>
      <c r="F371" s="21">
        <f t="shared" si="83"/>
        <v>0</v>
      </c>
      <c r="G371" s="21">
        <f t="shared" si="83"/>
        <v>0</v>
      </c>
      <c r="H371" s="21">
        <f t="shared" si="83"/>
        <v>0</v>
      </c>
      <c r="I371" s="21">
        <f t="shared" si="83"/>
        <v>0</v>
      </c>
      <c r="J371" s="21">
        <f t="shared" si="83"/>
        <v>0</v>
      </c>
      <c r="K371" s="21">
        <f t="shared" si="83"/>
        <v>0</v>
      </c>
      <c r="L371" s="21">
        <f t="shared" si="83"/>
        <v>0</v>
      </c>
      <c r="M371" s="21">
        <f t="shared" si="83"/>
        <v>0</v>
      </c>
      <c r="N371" s="21">
        <f t="shared" si="83"/>
        <v>0</v>
      </c>
      <c r="O371" s="21">
        <f t="shared" si="83"/>
        <v>0</v>
      </c>
      <c r="P371" s="21">
        <f t="shared" si="83"/>
        <v>0</v>
      </c>
      <c r="Q371" s="21">
        <f t="shared" si="83"/>
        <v>0</v>
      </c>
      <c r="R371" s="21">
        <f t="shared" si="83"/>
        <v>0</v>
      </c>
      <c r="S371" s="21">
        <f t="shared" si="83"/>
        <v>0</v>
      </c>
      <c r="T371" s="21">
        <f t="shared" si="83"/>
        <v>0</v>
      </c>
      <c r="U371" s="21">
        <f t="shared" si="83"/>
        <v>0</v>
      </c>
      <c r="V371" s="21">
        <f t="shared" si="83"/>
        <v>0</v>
      </c>
      <c r="W371" s="21">
        <f t="shared" si="83"/>
        <v>0</v>
      </c>
      <c r="X371" s="21">
        <f t="shared" si="83"/>
        <v>0</v>
      </c>
      <c r="Y371" s="21">
        <f t="shared" si="83"/>
        <v>0</v>
      </c>
      <c r="Z371" s="21">
        <f t="shared" si="83"/>
        <v>0</v>
      </c>
      <c r="AA371" s="21">
        <f t="shared" si="83"/>
        <v>0</v>
      </c>
      <c r="AB371" s="21">
        <f t="shared" si="83"/>
        <v>0</v>
      </c>
      <c r="AC371" s="21">
        <f t="shared" si="83"/>
        <v>0</v>
      </c>
      <c r="AD371" s="21">
        <f t="shared" si="83"/>
        <v>0</v>
      </c>
      <c r="AE371" s="21">
        <f t="shared" si="83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4">+C375+C376</f>
        <v>0</v>
      </c>
      <c r="D374" s="21">
        <f t="shared" si="84"/>
        <v>0</v>
      </c>
      <c r="E374" s="21">
        <f t="shared" si="84"/>
        <v>0</v>
      </c>
      <c r="F374" s="21">
        <f t="shared" si="84"/>
        <v>0</v>
      </c>
      <c r="G374" s="21">
        <f t="shared" si="84"/>
        <v>0</v>
      </c>
      <c r="H374" s="21">
        <f t="shared" si="84"/>
        <v>0</v>
      </c>
      <c r="I374" s="21">
        <f t="shared" si="84"/>
        <v>0</v>
      </c>
      <c r="J374" s="21">
        <f t="shared" si="84"/>
        <v>0</v>
      </c>
      <c r="K374" s="21">
        <f t="shared" si="84"/>
        <v>0</v>
      </c>
      <c r="L374" s="21">
        <f t="shared" si="84"/>
        <v>0</v>
      </c>
      <c r="M374" s="21">
        <f t="shared" si="84"/>
        <v>0</v>
      </c>
      <c r="N374" s="21">
        <f t="shared" si="84"/>
        <v>0</v>
      </c>
      <c r="O374" s="21">
        <f t="shared" si="84"/>
        <v>0</v>
      </c>
      <c r="P374" s="21">
        <f t="shared" si="84"/>
        <v>0</v>
      </c>
      <c r="Q374" s="21">
        <f t="shared" si="84"/>
        <v>0</v>
      </c>
      <c r="R374" s="21">
        <f t="shared" si="84"/>
        <v>0</v>
      </c>
      <c r="S374" s="21">
        <f t="shared" si="84"/>
        <v>0</v>
      </c>
      <c r="T374" s="21">
        <f t="shared" si="84"/>
        <v>0</v>
      </c>
      <c r="U374" s="21">
        <f t="shared" si="84"/>
        <v>0</v>
      </c>
      <c r="V374" s="21">
        <f t="shared" si="84"/>
        <v>0</v>
      </c>
      <c r="W374" s="21">
        <f t="shared" si="84"/>
        <v>0</v>
      </c>
      <c r="X374" s="21">
        <f t="shared" si="84"/>
        <v>0</v>
      </c>
      <c r="Y374" s="21">
        <f t="shared" si="84"/>
        <v>0</v>
      </c>
      <c r="Z374" s="21">
        <f t="shared" si="84"/>
        <v>0</v>
      </c>
      <c r="AA374" s="21">
        <f t="shared" si="84"/>
        <v>0</v>
      </c>
      <c r="AB374" s="21">
        <f t="shared" si="84"/>
        <v>0</v>
      </c>
      <c r="AC374" s="21">
        <f t="shared" si="84"/>
        <v>0</v>
      </c>
      <c r="AD374" s="21">
        <f t="shared" si="84"/>
        <v>0</v>
      </c>
      <c r="AE374" s="21">
        <f t="shared" si="84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5">+C378+C379</f>
        <v>0</v>
      </c>
      <c r="D377" s="21">
        <f t="shared" si="85"/>
        <v>0</v>
      </c>
      <c r="E377" s="21">
        <f t="shared" si="85"/>
        <v>0</v>
      </c>
      <c r="F377" s="21">
        <f t="shared" si="85"/>
        <v>0</v>
      </c>
      <c r="G377" s="21">
        <f t="shared" si="85"/>
        <v>0</v>
      </c>
      <c r="H377" s="21">
        <f t="shared" si="85"/>
        <v>0</v>
      </c>
      <c r="I377" s="21">
        <f t="shared" si="85"/>
        <v>0</v>
      </c>
      <c r="J377" s="21">
        <f t="shared" si="85"/>
        <v>0</v>
      </c>
      <c r="K377" s="21">
        <f t="shared" si="85"/>
        <v>0</v>
      </c>
      <c r="L377" s="21">
        <f t="shared" si="85"/>
        <v>0</v>
      </c>
      <c r="M377" s="21">
        <f t="shared" si="85"/>
        <v>0</v>
      </c>
      <c r="N377" s="21">
        <f t="shared" si="85"/>
        <v>0</v>
      </c>
      <c r="O377" s="21">
        <f t="shared" si="85"/>
        <v>0</v>
      </c>
      <c r="P377" s="21">
        <f t="shared" si="85"/>
        <v>0</v>
      </c>
      <c r="Q377" s="21">
        <f t="shared" si="85"/>
        <v>0</v>
      </c>
      <c r="R377" s="21">
        <f t="shared" si="85"/>
        <v>0</v>
      </c>
      <c r="S377" s="21">
        <f t="shared" si="85"/>
        <v>0</v>
      </c>
      <c r="T377" s="21">
        <f t="shared" si="85"/>
        <v>0</v>
      </c>
      <c r="U377" s="21">
        <f t="shared" si="85"/>
        <v>0</v>
      </c>
      <c r="V377" s="21">
        <f t="shared" si="85"/>
        <v>0</v>
      </c>
      <c r="W377" s="21">
        <f t="shared" si="85"/>
        <v>0</v>
      </c>
      <c r="X377" s="21">
        <f t="shared" si="85"/>
        <v>0</v>
      </c>
      <c r="Y377" s="21">
        <f t="shared" si="85"/>
        <v>0</v>
      </c>
      <c r="Z377" s="21">
        <f t="shared" si="85"/>
        <v>0</v>
      </c>
      <c r="AA377" s="21">
        <f t="shared" si="85"/>
        <v>0</v>
      </c>
      <c r="AB377" s="21">
        <f t="shared" si="85"/>
        <v>0</v>
      </c>
      <c r="AC377" s="21">
        <f t="shared" si="85"/>
        <v>0</v>
      </c>
      <c r="AD377" s="21">
        <f t="shared" si="85"/>
        <v>0</v>
      </c>
      <c r="AE377" s="21">
        <f t="shared" si="85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6">+C381+C382</f>
        <v>0</v>
      </c>
      <c r="D380" s="21">
        <f t="shared" si="86"/>
        <v>0</v>
      </c>
      <c r="E380" s="21">
        <f t="shared" si="86"/>
        <v>0</v>
      </c>
      <c r="F380" s="21">
        <f t="shared" si="86"/>
        <v>0</v>
      </c>
      <c r="G380" s="21">
        <f t="shared" si="86"/>
        <v>0</v>
      </c>
      <c r="H380" s="21">
        <f t="shared" si="86"/>
        <v>0</v>
      </c>
      <c r="I380" s="21">
        <f t="shared" si="86"/>
        <v>0</v>
      </c>
      <c r="J380" s="21">
        <f t="shared" si="86"/>
        <v>0</v>
      </c>
      <c r="K380" s="21">
        <f t="shared" si="86"/>
        <v>0</v>
      </c>
      <c r="L380" s="21">
        <f t="shared" si="86"/>
        <v>0</v>
      </c>
      <c r="M380" s="21">
        <f t="shared" si="86"/>
        <v>0</v>
      </c>
      <c r="N380" s="21">
        <f t="shared" si="86"/>
        <v>0</v>
      </c>
      <c r="O380" s="21">
        <f t="shared" si="86"/>
        <v>0</v>
      </c>
      <c r="P380" s="21">
        <f t="shared" si="86"/>
        <v>0</v>
      </c>
      <c r="Q380" s="21">
        <f t="shared" si="86"/>
        <v>0</v>
      </c>
      <c r="R380" s="21">
        <f t="shared" si="86"/>
        <v>0</v>
      </c>
      <c r="S380" s="21">
        <f t="shared" si="86"/>
        <v>0</v>
      </c>
      <c r="T380" s="21">
        <f t="shared" si="86"/>
        <v>0</v>
      </c>
      <c r="U380" s="21">
        <f t="shared" si="86"/>
        <v>0</v>
      </c>
      <c r="V380" s="21">
        <f t="shared" si="86"/>
        <v>0</v>
      </c>
      <c r="W380" s="21">
        <f t="shared" si="86"/>
        <v>0</v>
      </c>
      <c r="X380" s="21">
        <f t="shared" si="86"/>
        <v>0</v>
      </c>
      <c r="Y380" s="21">
        <f t="shared" si="86"/>
        <v>0</v>
      </c>
      <c r="Z380" s="21">
        <f t="shared" si="86"/>
        <v>0</v>
      </c>
      <c r="AA380" s="21">
        <f t="shared" si="86"/>
        <v>0</v>
      </c>
      <c r="AB380" s="21">
        <f t="shared" si="86"/>
        <v>0</v>
      </c>
      <c r="AC380" s="21">
        <f t="shared" si="86"/>
        <v>0</v>
      </c>
      <c r="AD380" s="21">
        <f t="shared" si="86"/>
        <v>0</v>
      </c>
      <c r="AE380" s="21">
        <f t="shared" si="86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7">+C384+C385</f>
        <v>0</v>
      </c>
      <c r="D383" s="21">
        <f t="shared" si="87"/>
        <v>0</v>
      </c>
      <c r="E383" s="21">
        <f t="shared" si="87"/>
        <v>0</v>
      </c>
      <c r="F383" s="21">
        <f t="shared" si="87"/>
        <v>0</v>
      </c>
      <c r="G383" s="21">
        <f t="shared" si="87"/>
        <v>0</v>
      </c>
      <c r="H383" s="21">
        <f t="shared" si="87"/>
        <v>0</v>
      </c>
      <c r="I383" s="21">
        <f t="shared" si="87"/>
        <v>0</v>
      </c>
      <c r="J383" s="21">
        <f t="shared" si="87"/>
        <v>0</v>
      </c>
      <c r="K383" s="21">
        <f t="shared" si="87"/>
        <v>0</v>
      </c>
      <c r="L383" s="21">
        <f t="shared" si="87"/>
        <v>0</v>
      </c>
      <c r="M383" s="21">
        <f t="shared" si="87"/>
        <v>0</v>
      </c>
      <c r="N383" s="21">
        <f t="shared" si="87"/>
        <v>0</v>
      </c>
      <c r="O383" s="21">
        <f t="shared" si="87"/>
        <v>0</v>
      </c>
      <c r="P383" s="21">
        <f t="shared" si="87"/>
        <v>0</v>
      </c>
      <c r="Q383" s="21">
        <f t="shared" si="87"/>
        <v>0</v>
      </c>
      <c r="R383" s="21">
        <f t="shared" si="87"/>
        <v>0</v>
      </c>
      <c r="S383" s="21">
        <f t="shared" si="87"/>
        <v>0</v>
      </c>
      <c r="T383" s="21">
        <f t="shared" si="87"/>
        <v>0</v>
      </c>
      <c r="U383" s="21">
        <f t="shared" si="87"/>
        <v>0</v>
      </c>
      <c r="V383" s="21">
        <f t="shared" si="87"/>
        <v>0</v>
      </c>
      <c r="W383" s="21">
        <f t="shared" si="87"/>
        <v>0</v>
      </c>
      <c r="X383" s="21">
        <f t="shared" si="87"/>
        <v>0</v>
      </c>
      <c r="Y383" s="21">
        <f t="shared" si="87"/>
        <v>0</v>
      </c>
      <c r="Z383" s="21">
        <f t="shared" si="87"/>
        <v>0</v>
      </c>
      <c r="AA383" s="21">
        <f t="shared" si="87"/>
        <v>0</v>
      </c>
      <c r="AB383" s="21">
        <f t="shared" si="87"/>
        <v>0</v>
      </c>
      <c r="AC383" s="21">
        <f t="shared" si="87"/>
        <v>0</v>
      </c>
      <c r="AD383" s="21">
        <f t="shared" si="87"/>
        <v>0</v>
      </c>
      <c r="AE383" s="21">
        <f t="shared" si="87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8">+C392+C393</f>
        <v>0</v>
      </c>
      <c r="D391" s="21">
        <f t="shared" si="88"/>
        <v>0</v>
      </c>
      <c r="E391" s="21">
        <f t="shared" si="88"/>
        <v>0</v>
      </c>
      <c r="F391" s="21">
        <f t="shared" si="88"/>
        <v>0</v>
      </c>
      <c r="G391" s="21">
        <f t="shared" si="88"/>
        <v>0</v>
      </c>
      <c r="H391" s="21">
        <f t="shared" si="88"/>
        <v>0</v>
      </c>
      <c r="I391" s="21">
        <f t="shared" si="88"/>
        <v>0</v>
      </c>
      <c r="J391" s="21">
        <f t="shared" si="88"/>
        <v>0</v>
      </c>
      <c r="K391" s="21">
        <f t="shared" si="88"/>
        <v>0</v>
      </c>
      <c r="L391" s="21">
        <f t="shared" si="88"/>
        <v>0</v>
      </c>
      <c r="M391" s="21">
        <f t="shared" si="88"/>
        <v>0</v>
      </c>
      <c r="N391" s="21">
        <f t="shared" si="88"/>
        <v>0</v>
      </c>
      <c r="O391" s="21">
        <f t="shared" si="88"/>
        <v>0</v>
      </c>
      <c r="P391" s="21">
        <f t="shared" si="88"/>
        <v>0</v>
      </c>
      <c r="Q391" s="21">
        <f t="shared" si="88"/>
        <v>0</v>
      </c>
      <c r="R391" s="21">
        <f t="shared" si="88"/>
        <v>0</v>
      </c>
      <c r="S391" s="21">
        <f t="shared" si="88"/>
        <v>0</v>
      </c>
      <c r="T391" s="21">
        <f t="shared" si="88"/>
        <v>0</v>
      </c>
      <c r="U391" s="21">
        <f t="shared" si="88"/>
        <v>0</v>
      </c>
      <c r="V391" s="21">
        <f t="shared" si="88"/>
        <v>0</v>
      </c>
      <c r="W391" s="21">
        <f t="shared" si="88"/>
        <v>0</v>
      </c>
      <c r="X391" s="21">
        <f t="shared" si="88"/>
        <v>0</v>
      </c>
      <c r="Y391" s="21">
        <f t="shared" si="88"/>
        <v>0</v>
      </c>
      <c r="Z391" s="21">
        <f t="shared" si="88"/>
        <v>0</v>
      </c>
      <c r="AA391" s="21">
        <f t="shared" si="88"/>
        <v>0</v>
      </c>
      <c r="AB391" s="21">
        <f t="shared" si="88"/>
        <v>0</v>
      </c>
      <c r="AC391" s="21">
        <f t="shared" si="88"/>
        <v>0</v>
      </c>
      <c r="AD391" s="21">
        <f t="shared" si="88"/>
        <v>0</v>
      </c>
      <c r="AE391" s="21">
        <f t="shared" si="88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9">+C394+C395+C396+C397+C398</f>
        <v>0</v>
      </c>
      <c r="D393" s="21">
        <f t="shared" si="89"/>
        <v>0</v>
      </c>
      <c r="E393" s="21">
        <f t="shared" si="89"/>
        <v>0</v>
      </c>
      <c r="F393" s="21">
        <f t="shared" si="89"/>
        <v>0</v>
      </c>
      <c r="G393" s="21">
        <f t="shared" si="89"/>
        <v>0</v>
      </c>
      <c r="H393" s="21">
        <f t="shared" si="89"/>
        <v>0</v>
      </c>
      <c r="I393" s="21">
        <f t="shared" si="89"/>
        <v>0</v>
      </c>
      <c r="J393" s="21">
        <f t="shared" si="89"/>
        <v>0</v>
      </c>
      <c r="K393" s="21">
        <f t="shared" si="89"/>
        <v>0</v>
      </c>
      <c r="L393" s="21">
        <f t="shared" si="89"/>
        <v>0</v>
      </c>
      <c r="M393" s="21">
        <f t="shared" si="89"/>
        <v>0</v>
      </c>
      <c r="N393" s="21">
        <f t="shared" si="89"/>
        <v>0</v>
      </c>
      <c r="O393" s="21">
        <f t="shared" si="89"/>
        <v>0</v>
      </c>
      <c r="P393" s="21">
        <f t="shared" si="89"/>
        <v>0</v>
      </c>
      <c r="Q393" s="21">
        <f t="shared" si="89"/>
        <v>0</v>
      </c>
      <c r="R393" s="21">
        <f t="shared" si="89"/>
        <v>0</v>
      </c>
      <c r="S393" s="21">
        <f t="shared" si="89"/>
        <v>0</v>
      </c>
      <c r="T393" s="21">
        <f t="shared" si="89"/>
        <v>0</v>
      </c>
      <c r="U393" s="21">
        <f t="shared" si="89"/>
        <v>0</v>
      </c>
      <c r="V393" s="21">
        <f t="shared" si="89"/>
        <v>0</v>
      </c>
      <c r="W393" s="21">
        <f t="shared" si="89"/>
        <v>0</v>
      </c>
      <c r="X393" s="21">
        <f t="shared" si="89"/>
        <v>0</v>
      </c>
      <c r="Y393" s="21">
        <f t="shared" si="89"/>
        <v>0</v>
      </c>
      <c r="Z393" s="21">
        <f t="shared" si="89"/>
        <v>0</v>
      </c>
      <c r="AA393" s="21">
        <f t="shared" si="89"/>
        <v>0</v>
      </c>
      <c r="AB393" s="21">
        <f t="shared" si="89"/>
        <v>0</v>
      </c>
      <c r="AC393" s="21">
        <f t="shared" si="89"/>
        <v>0</v>
      </c>
      <c r="AD393" s="21">
        <f t="shared" si="89"/>
        <v>0</v>
      </c>
      <c r="AE393" s="21">
        <f t="shared" si="89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0">+C400+C401</f>
        <v>0</v>
      </c>
      <c r="D399" s="21">
        <f t="shared" si="90"/>
        <v>0</v>
      </c>
      <c r="E399" s="21">
        <f t="shared" si="90"/>
        <v>0</v>
      </c>
      <c r="F399" s="21">
        <f t="shared" si="90"/>
        <v>0</v>
      </c>
      <c r="G399" s="21">
        <f t="shared" si="90"/>
        <v>0</v>
      </c>
      <c r="H399" s="21">
        <f t="shared" si="90"/>
        <v>0</v>
      </c>
      <c r="I399" s="21">
        <f t="shared" si="90"/>
        <v>0</v>
      </c>
      <c r="J399" s="21">
        <f t="shared" si="90"/>
        <v>0</v>
      </c>
      <c r="K399" s="21">
        <f t="shared" si="90"/>
        <v>0</v>
      </c>
      <c r="L399" s="21">
        <f t="shared" si="90"/>
        <v>0</v>
      </c>
      <c r="M399" s="21">
        <f t="shared" si="90"/>
        <v>0</v>
      </c>
      <c r="N399" s="21">
        <f t="shared" si="90"/>
        <v>0</v>
      </c>
      <c r="O399" s="21">
        <f t="shared" si="90"/>
        <v>0</v>
      </c>
      <c r="P399" s="21">
        <f t="shared" si="90"/>
        <v>0</v>
      </c>
      <c r="Q399" s="21">
        <f t="shared" si="90"/>
        <v>0</v>
      </c>
      <c r="R399" s="21">
        <f t="shared" si="90"/>
        <v>0</v>
      </c>
      <c r="S399" s="21">
        <f t="shared" si="90"/>
        <v>0</v>
      </c>
      <c r="T399" s="21">
        <f t="shared" si="90"/>
        <v>0</v>
      </c>
      <c r="U399" s="21">
        <f t="shared" si="90"/>
        <v>0</v>
      </c>
      <c r="V399" s="21">
        <f t="shared" si="90"/>
        <v>0</v>
      </c>
      <c r="W399" s="21">
        <f t="shared" si="90"/>
        <v>0</v>
      </c>
      <c r="X399" s="21">
        <f t="shared" si="90"/>
        <v>0</v>
      </c>
      <c r="Y399" s="21">
        <f t="shared" si="90"/>
        <v>0</v>
      </c>
      <c r="Z399" s="21">
        <f t="shared" si="90"/>
        <v>0</v>
      </c>
      <c r="AA399" s="21">
        <f t="shared" si="90"/>
        <v>0</v>
      </c>
      <c r="AB399" s="21">
        <f t="shared" si="90"/>
        <v>0</v>
      </c>
      <c r="AC399" s="21">
        <f t="shared" si="90"/>
        <v>0</v>
      </c>
      <c r="AD399" s="21">
        <f t="shared" si="90"/>
        <v>0</v>
      </c>
      <c r="AE399" s="21">
        <f t="shared" si="90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1">+C408+C409</f>
        <v>0</v>
      </c>
      <c r="D407" s="21">
        <f t="shared" si="91"/>
        <v>0</v>
      </c>
      <c r="E407" s="21">
        <f t="shared" si="91"/>
        <v>0</v>
      </c>
      <c r="F407" s="21">
        <f t="shared" si="91"/>
        <v>0</v>
      </c>
      <c r="G407" s="21">
        <f t="shared" si="91"/>
        <v>0</v>
      </c>
      <c r="H407" s="21">
        <f t="shared" si="91"/>
        <v>0</v>
      </c>
      <c r="I407" s="21">
        <f t="shared" si="91"/>
        <v>0</v>
      </c>
      <c r="J407" s="21">
        <f t="shared" si="91"/>
        <v>0</v>
      </c>
      <c r="K407" s="21">
        <f t="shared" si="91"/>
        <v>0</v>
      </c>
      <c r="L407" s="21">
        <f t="shared" si="91"/>
        <v>0</v>
      </c>
      <c r="M407" s="21">
        <f t="shared" si="91"/>
        <v>0</v>
      </c>
      <c r="N407" s="21">
        <f t="shared" si="91"/>
        <v>0</v>
      </c>
      <c r="O407" s="21">
        <f t="shared" si="91"/>
        <v>0</v>
      </c>
      <c r="P407" s="21">
        <f t="shared" si="91"/>
        <v>0</v>
      </c>
      <c r="Q407" s="21">
        <f t="shared" si="91"/>
        <v>0</v>
      </c>
      <c r="R407" s="21">
        <f t="shared" si="91"/>
        <v>0</v>
      </c>
      <c r="S407" s="21">
        <f t="shared" si="91"/>
        <v>0</v>
      </c>
      <c r="T407" s="21">
        <f t="shared" si="91"/>
        <v>0</v>
      </c>
      <c r="U407" s="21">
        <f t="shared" si="91"/>
        <v>0</v>
      </c>
      <c r="V407" s="21">
        <f t="shared" si="91"/>
        <v>0</v>
      </c>
      <c r="W407" s="21">
        <f t="shared" si="91"/>
        <v>0</v>
      </c>
      <c r="X407" s="21">
        <f t="shared" si="91"/>
        <v>0</v>
      </c>
      <c r="Y407" s="21">
        <f t="shared" si="91"/>
        <v>0</v>
      </c>
      <c r="Z407" s="21">
        <f t="shared" si="91"/>
        <v>0</v>
      </c>
      <c r="AA407" s="21">
        <f t="shared" si="91"/>
        <v>0</v>
      </c>
      <c r="AB407" s="21">
        <f t="shared" si="91"/>
        <v>0</v>
      </c>
      <c r="AC407" s="21">
        <f t="shared" si="91"/>
        <v>0</v>
      </c>
      <c r="AD407" s="21">
        <f t="shared" si="91"/>
        <v>0</v>
      </c>
      <c r="AE407" s="21">
        <f t="shared" si="91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2">+C410+C411+C412+C413+C414</f>
        <v>0</v>
      </c>
      <c r="D409" s="21">
        <f t="shared" si="92"/>
        <v>0</v>
      </c>
      <c r="E409" s="21">
        <f t="shared" si="92"/>
        <v>0</v>
      </c>
      <c r="F409" s="21">
        <f t="shared" si="92"/>
        <v>0</v>
      </c>
      <c r="G409" s="21">
        <f t="shared" si="92"/>
        <v>0</v>
      </c>
      <c r="H409" s="21">
        <f t="shared" si="92"/>
        <v>0</v>
      </c>
      <c r="I409" s="21">
        <f t="shared" si="92"/>
        <v>0</v>
      </c>
      <c r="J409" s="21">
        <f t="shared" si="92"/>
        <v>0</v>
      </c>
      <c r="K409" s="21">
        <f t="shared" si="92"/>
        <v>0</v>
      </c>
      <c r="L409" s="21">
        <f t="shared" si="92"/>
        <v>0</v>
      </c>
      <c r="M409" s="21">
        <f t="shared" si="92"/>
        <v>0</v>
      </c>
      <c r="N409" s="21">
        <f t="shared" si="92"/>
        <v>0</v>
      </c>
      <c r="O409" s="21">
        <f t="shared" si="92"/>
        <v>0</v>
      </c>
      <c r="P409" s="21">
        <f t="shared" si="92"/>
        <v>0</v>
      </c>
      <c r="Q409" s="21">
        <f t="shared" si="92"/>
        <v>0</v>
      </c>
      <c r="R409" s="21">
        <f t="shared" si="92"/>
        <v>0</v>
      </c>
      <c r="S409" s="21">
        <f t="shared" si="92"/>
        <v>0</v>
      </c>
      <c r="T409" s="21">
        <f t="shared" si="92"/>
        <v>0</v>
      </c>
      <c r="U409" s="21">
        <f t="shared" si="92"/>
        <v>0</v>
      </c>
      <c r="V409" s="21">
        <f t="shared" si="92"/>
        <v>0</v>
      </c>
      <c r="W409" s="21">
        <f t="shared" si="92"/>
        <v>0</v>
      </c>
      <c r="X409" s="21">
        <f t="shared" si="92"/>
        <v>0</v>
      </c>
      <c r="Y409" s="21">
        <f t="shared" si="92"/>
        <v>0</v>
      </c>
      <c r="Z409" s="21">
        <f t="shared" si="92"/>
        <v>0</v>
      </c>
      <c r="AA409" s="21">
        <f t="shared" si="92"/>
        <v>0</v>
      </c>
      <c r="AB409" s="21">
        <f t="shared" si="92"/>
        <v>0</v>
      </c>
      <c r="AC409" s="21">
        <f t="shared" si="92"/>
        <v>0</v>
      </c>
      <c r="AD409" s="21">
        <f t="shared" si="92"/>
        <v>0</v>
      </c>
      <c r="AE409" s="21">
        <f t="shared" si="92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3">+C416+C417</f>
        <v>0</v>
      </c>
      <c r="D415" s="21">
        <f t="shared" si="93"/>
        <v>0</v>
      </c>
      <c r="E415" s="21">
        <f t="shared" si="93"/>
        <v>0</v>
      </c>
      <c r="F415" s="21">
        <f t="shared" si="93"/>
        <v>0</v>
      </c>
      <c r="G415" s="21">
        <f t="shared" si="93"/>
        <v>0</v>
      </c>
      <c r="H415" s="21">
        <f t="shared" si="93"/>
        <v>0</v>
      </c>
      <c r="I415" s="21">
        <f t="shared" si="93"/>
        <v>0</v>
      </c>
      <c r="J415" s="21">
        <f t="shared" si="93"/>
        <v>0</v>
      </c>
      <c r="K415" s="21">
        <f t="shared" si="93"/>
        <v>0</v>
      </c>
      <c r="L415" s="21">
        <f t="shared" si="93"/>
        <v>0</v>
      </c>
      <c r="M415" s="21">
        <f t="shared" si="93"/>
        <v>0</v>
      </c>
      <c r="N415" s="21">
        <f t="shared" si="93"/>
        <v>0</v>
      </c>
      <c r="O415" s="21">
        <f t="shared" si="93"/>
        <v>0</v>
      </c>
      <c r="P415" s="21">
        <f t="shared" si="93"/>
        <v>0</v>
      </c>
      <c r="Q415" s="21">
        <f t="shared" si="93"/>
        <v>0</v>
      </c>
      <c r="R415" s="21">
        <f t="shared" si="93"/>
        <v>0</v>
      </c>
      <c r="S415" s="21">
        <f t="shared" si="93"/>
        <v>0</v>
      </c>
      <c r="T415" s="21">
        <f t="shared" si="93"/>
        <v>0</v>
      </c>
      <c r="U415" s="21">
        <f t="shared" si="93"/>
        <v>0</v>
      </c>
      <c r="V415" s="21">
        <f t="shared" si="93"/>
        <v>0</v>
      </c>
      <c r="W415" s="21">
        <f t="shared" si="93"/>
        <v>0</v>
      </c>
      <c r="X415" s="21">
        <f t="shared" si="93"/>
        <v>0</v>
      </c>
      <c r="Y415" s="21">
        <f t="shared" si="93"/>
        <v>0</v>
      </c>
      <c r="Z415" s="21">
        <f t="shared" si="93"/>
        <v>0</v>
      </c>
      <c r="AA415" s="21">
        <f t="shared" si="93"/>
        <v>0</v>
      </c>
      <c r="AB415" s="21">
        <f t="shared" si="93"/>
        <v>0</v>
      </c>
      <c r="AC415" s="21">
        <f t="shared" si="93"/>
        <v>0</v>
      </c>
      <c r="AD415" s="21">
        <f t="shared" si="93"/>
        <v>0</v>
      </c>
      <c r="AE415" s="21">
        <f t="shared" si="93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4">+C418+C419+C420+C421+C422</f>
        <v>0</v>
      </c>
      <c r="D417" s="21">
        <f t="shared" si="94"/>
        <v>0</v>
      </c>
      <c r="E417" s="21">
        <f t="shared" si="94"/>
        <v>0</v>
      </c>
      <c r="F417" s="21">
        <f t="shared" si="94"/>
        <v>0</v>
      </c>
      <c r="G417" s="21">
        <f t="shared" si="94"/>
        <v>0</v>
      </c>
      <c r="H417" s="21">
        <f t="shared" si="94"/>
        <v>0</v>
      </c>
      <c r="I417" s="21">
        <f t="shared" si="94"/>
        <v>0</v>
      </c>
      <c r="J417" s="21">
        <f t="shared" si="94"/>
        <v>0</v>
      </c>
      <c r="K417" s="21">
        <f t="shared" si="94"/>
        <v>0</v>
      </c>
      <c r="L417" s="21">
        <f t="shared" si="94"/>
        <v>0</v>
      </c>
      <c r="M417" s="21">
        <f t="shared" si="94"/>
        <v>0</v>
      </c>
      <c r="N417" s="21">
        <f t="shared" si="94"/>
        <v>0</v>
      </c>
      <c r="O417" s="21">
        <f t="shared" si="94"/>
        <v>0</v>
      </c>
      <c r="P417" s="21">
        <f t="shared" si="94"/>
        <v>0</v>
      </c>
      <c r="Q417" s="21">
        <f t="shared" si="94"/>
        <v>0</v>
      </c>
      <c r="R417" s="21">
        <f t="shared" si="94"/>
        <v>0</v>
      </c>
      <c r="S417" s="21">
        <f t="shared" si="94"/>
        <v>0</v>
      </c>
      <c r="T417" s="21">
        <f t="shared" si="94"/>
        <v>0</v>
      </c>
      <c r="U417" s="21">
        <f t="shared" si="94"/>
        <v>0</v>
      </c>
      <c r="V417" s="21">
        <f t="shared" si="94"/>
        <v>0</v>
      </c>
      <c r="W417" s="21">
        <f t="shared" si="94"/>
        <v>0</v>
      </c>
      <c r="X417" s="21">
        <f t="shared" si="94"/>
        <v>0</v>
      </c>
      <c r="Y417" s="21">
        <f t="shared" si="94"/>
        <v>0</v>
      </c>
      <c r="Z417" s="21">
        <f t="shared" si="94"/>
        <v>0</v>
      </c>
      <c r="AA417" s="21">
        <f t="shared" si="94"/>
        <v>0</v>
      </c>
      <c r="AB417" s="21">
        <f t="shared" si="94"/>
        <v>0</v>
      </c>
      <c r="AC417" s="21">
        <f t="shared" si="94"/>
        <v>0</v>
      </c>
      <c r="AD417" s="21">
        <f t="shared" si="94"/>
        <v>0</v>
      </c>
      <c r="AE417" s="21">
        <f t="shared" si="94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5">+C426+C430+C431+C434</f>
        <v>0</v>
      </c>
      <c r="D425" s="28">
        <f t="shared" si="95"/>
        <v>0</v>
      </c>
      <c r="E425" s="28">
        <f t="shared" si="95"/>
        <v>0</v>
      </c>
      <c r="F425" s="28">
        <f t="shared" si="95"/>
        <v>0</v>
      </c>
      <c r="G425" s="28">
        <f t="shared" si="95"/>
        <v>0</v>
      </c>
      <c r="H425" s="28">
        <f t="shared" si="95"/>
        <v>0</v>
      </c>
      <c r="I425" s="28">
        <f t="shared" si="95"/>
        <v>0</v>
      </c>
      <c r="J425" s="28">
        <f t="shared" si="95"/>
        <v>0</v>
      </c>
      <c r="K425" s="28">
        <f t="shared" si="95"/>
        <v>0</v>
      </c>
      <c r="L425" s="28">
        <f t="shared" si="95"/>
        <v>0</v>
      </c>
      <c r="M425" s="28">
        <f t="shared" si="95"/>
        <v>0</v>
      </c>
      <c r="N425" s="28">
        <f t="shared" si="95"/>
        <v>0</v>
      </c>
      <c r="O425" s="28">
        <f t="shared" si="95"/>
        <v>0</v>
      </c>
      <c r="P425" s="28">
        <f t="shared" si="95"/>
        <v>0</v>
      </c>
      <c r="Q425" s="28">
        <f t="shared" si="95"/>
        <v>0</v>
      </c>
      <c r="R425" s="28">
        <f t="shared" si="95"/>
        <v>0</v>
      </c>
      <c r="S425" s="28">
        <f t="shared" si="95"/>
        <v>0</v>
      </c>
      <c r="T425" s="28">
        <f t="shared" si="95"/>
        <v>0</v>
      </c>
      <c r="U425" s="28">
        <f t="shared" si="95"/>
        <v>0</v>
      </c>
      <c r="V425" s="28">
        <f t="shared" si="95"/>
        <v>0</v>
      </c>
      <c r="W425" s="28">
        <f t="shared" si="95"/>
        <v>0</v>
      </c>
      <c r="X425" s="28">
        <f t="shared" si="95"/>
        <v>0</v>
      </c>
      <c r="Y425" s="28">
        <f t="shared" si="95"/>
        <v>0</v>
      </c>
      <c r="Z425" s="28">
        <f t="shared" si="95"/>
        <v>0</v>
      </c>
      <c r="AA425" s="28">
        <f t="shared" si="95"/>
        <v>0</v>
      </c>
      <c r="AB425" s="28">
        <f t="shared" si="95"/>
        <v>0</v>
      </c>
      <c r="AC425" s="28">
        <f t="shared" si="95"/>
        <v>0</v>
      </c>
      <c r="AD425" s="28">
        <f t="shared" si="95"/>
        <v>0</v>
      </c>
      <c r="AE425" s="28">
        <f t="shared" si="95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6">+C441+C442</f>
        <v>0</v>
      </c>
      <c r="D440" s="21">
        <f t="shared" si="96"/>
        <v>0</v>
      </c>
      <c r="E440" s="21">
        <f t="shared" si="96"/>
        <v>0</v>
      </c>
      <c r="F440" s="21">
        <f t="shared" si="96"/>
        <v>0</v>
      </c>
      <c r="G440" s="21">
        <f t="shared" si="96"/>
        <v>0</v>
      </c>
      <c r="H440" s="21">
        <f t="shared" si="96"/>
        <v>0</v>
      </c>
      <c r="I440" s="21">
        <f t="shared" si="96"/>
        <v>0</v>
      </c>
      <c r="J440" s="21">
        <f t="shared" si="96"/>
        <v>0</v>
      </c>
      <c r="K440" s="21">
        <f t="shared" si="96"/>
        <v>0</v>
      </c>
      <c r="L440" s="21">
        <f t="shared" si="96"/>
        <v>0</v>
      </c>
      <c r="M440" s="21">
        <f t="shared" si="96"/>
        <v>0</v>
      </c>
      <c r="N440" s="21">
        <f t="shared" si="96"/>
        <v>0</v>
      </c>
      <c r="O440" s="21">
        <f t="shared" si="96"/>
        <v>0</v>
      </c>
      <c r="P440" s="21">
        <f t="shared" si="96"/>
        <v>0</v>
      </c>
      <c r="Q440" s="21">
        <f t="shared" si="96"/>
        <v>0</v>
      </c>
      <c r="R440" s="21">
        <f t="shared" si="96"/>
        <v>0</v>
      </c>
      <c r="S440" s="21">
        <f t="shared" si="96"/>
        <v>0</v>
      </c>
      <c r="T440" s="21">
        <f t="shared" si="96"/>
        <v>0</v>
      </c>
      <c r="U440" s="21">
        <f t="shared" si="96"/>
        <v>0</v>
      </c>
      <c r="V440" s="21">
        <f t="shared" si="96"/>
        <v>0</v>
      </c>
      <c r="W440" s="21">
        <f t="shared" si="96"/>
        <v>0</v>
      </c>
      <c r="X440" s="21">
        <f t="shared" si="96"/>
        <v>0</v>
      </c>
      <c r="Y440" s="21">
        <f t="shared" si="96"/>
        <v>0</v>
      </c>
      <c r="Z440" s="21">
        <f t="shared" si="96"/>
        <v>0</v>
      </c>
      <c r="AA440" s="21">
        <f t="shared" si="96"/>
        <v>0</v>
      </c>
      <c r="AB440" s="21">
        <f t="shared" si="96"/>
        <v>0</v>
      </c>
      <c r="AC440" s="21">
        <f t="shared" si="96"/>
        <v>0</v>
      </c>
      <c r="AD440" s="21">
        <f t="shared" si="96"/>
        <v>0</v>
      </c>
      <c r="AE440" s="21">
        <f t="shared" si="96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7">+C455-C4</f>
        <v>0</v>
      </c>
      <c r="D453" s="71">
        <f t="shared" si="97"/>
        <v>0</v>
      </c>
      <c r="E453" s="71">
        <f t="shared" si="97"/>
        <v>0</v>
      </c>
      <c r="F453" s="71">
        <f t="shared" si="97"/>
        <v>0</v>
      </c>
      <c r="G453" s="71">
        <f t="shared" si="97"/>
        <v>0</v>
      </c>
      <c r="H453" s="71">
        <f t="shared" si="97"/>
        <v>0</v>
      </c>
      <c r="I453" s="71">
        <f t="shared" si="97"/>
        <v>0</v>
      </c>
      <c r="J453" s="71">
        <f t="shared" si="97"/>
        <v>0</v>
      </c>
      <c r="K453" s="71">
        <f t="shared" si="97"/>
        <v>0</v>
      </c>
      <c r="L453" s="71">
        <f t="shared" si="97"/>
        <v>0</v>
      </c>
      <c r="M453" s="71">
        <f t="shared" si="97"/>
        <v>0</v>
      </c>
      <c r="N453" s="71">
        <f t="shared" si="97"/>
        <v>0</v>
      </c>
      <c r="O453" s="71">
        <f t="shared" si="97"/>
        <v>0</v>
      </c>
      <c r="P453" s="71">
        <f t="shared" si="97"/>
        <v>0</v>
      </c>
      <c r="Q453" s="71">
        <f t="shared" si="97"/>
        <v>0</v>
      </c>
      <c r="R453" s="71">
        <f t="shared" si="97"/>
        <v>0</v>
      </c>
      <c r="S453" s="71">
        <f t="shared" si="97"/>
        <v>0</v>
      </c>
      <c r="T453" s="71">
        <f t="shared" si="97"/>
        <v>0</v>
      </c>
      <c r="U453" s="71">
        <f t="shared" si="97"/>
        <v>0</v>
      </c>
      <c r="V453" s="71">
        <f t="shared" si="97"/>
        <v>0</v>
      </c>
      <c r="W453" s="71">
        <f t="shared" si="97"/>
        <v>0</v>
      </c>
      <c r="X453" s="71">
        <f t="shared" si="97"/>
        <v>0</v>
      </c>
      <c r="Y453" s="71">
        <f t="shared" si="97"/>
        <v>0</v>
      </c>
      <c r="Z453" s="71">
        <f t="shared" si="97"/>
        <v>0</v>
      </c>
      <c r="AA453" s="71">
        <f t="shared" si="97"/>
        <v>0</v>
      </c>
      <c r="AB453" s="71">
        <f t="shared" si="97"/>
        <v>0</v>
      </c>
      <c r="AC453" s="71">
        <f t="shared" si="97"/>
        <v>0</v>
      </c>
      <c r="AD453" s="71">
        <f t="shared" si="97"/>
        <v>0</v>
      </c>
      <c r="AE453" s="71">
        <f t="shared" si="9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8">+C456+C471+C524+C555+C576</f>
        <v>0</v>
      </c>
      <c r="D455" s="28">
        <f t="shared" si="98"/>
        <v>0</v>
      </c>
      <c r="E455" s="28">
        <f t="shared" si="98"/>
        <v>0</v>
      </c>
      <c r="F455" s="28">
        <f t="shared" si="98"/>
        <v>0</v>
      </c>
      <c r="G455" s="28">
        <f t="shared" si="98"/>
        <v>0</v>
      </c>
      <c r="H455" s="28">
        <f t="shared" si="98"/>
        <v>0</v>
      </c>
      <c r="I455" s="28">
        <f t="shared" si="98"/>
        <v>0</v>
      </c>
      <c r="J455" s="28">
        <f t="shared" si="98"/>
        <v>0</v>
      </c>
      <c r="K455" s="28">
        <f t="shared" si="98"/>
        <v>0</v>
      </c>
      <c r="L455" s="28">
        <f t="shared" si="98"/>
        <v>0</v>
      </c>
      <c r="M455" s="28">
        <f t="shared" si="98"/>
        <v>0</v>
      </c>
      <c r="N455" s="28">
        <f t="shared" si="98"/>
        <v>0</v>
      </c>
      <c r="O455" s="28">
        <f t="shared" si="98"/>
        <v>0</v>
      </c>
      <c r="P455" s="28">
        <f t="shared" si="98"/>
        <v>0</v>
      </c>
      <c r="Q455" s="28">
        <f t="shared" si="98"/>
        <v>0</v>
      </c>
      <c r="R455" s="28">
        <f t="shared" si="98"/>
        <v>0</v>
      </c>
      <c r="S455" s="28">
        <f t="shared" si="98"/>
        <v>0</v>
      </c>
      <c r="T455" s="28">
        <f t="shared" si="98"/>
        <v>0</v>
      </c>
      <c r="U455" s="28">
        <f t="shared" si="98"/>
        <v>0</v>
      </c>
      <c r="V455" s="28">
        <f t="shared" si="98"/>
        <v>0</v>
      </c>
      <c r="W455" s="28">
        <f t="shared" si="98"/>
        <v>0</v>
      </c>
      <c r="X455" s="28">
        <f t="shared" si="98"/>
        <v>0</v>
      </c>
      <c r="Y455" s="28">
        <f t="shared" si="98"/>
        <v>0</v>
      </c>
      <c r="Z455" s="28">
        <f t="shared" si="98"/>
        <v>0</v>
      </c>
      <c r="AA455" s="28">
        <f t="shared" si="98"/>
        <v>0</v>
      </c>
      <c r="AB455" s="28">
        <f t="shared" si="98"/>
        <v>0</v>
      </c>
      <c r="AC455" s="28">
        <f t="shared" si="98"/>
        <v>0</v>
      </c>
      <c r="AD455" s="28">
        <f t="shared" si="98"/>
        <v>0</v>
      </c>
      <c r="AE455" s="28">
        <f t="shared" si="98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9">+C457+C463+C467</f>
        <v>0</v>
      </c>
      <c r="D456" s="28">
        <f t="shared" si="99"/>
        <v>0</v>
      </c>
      <c r="E456" s="28">
        <f t="shared" si="99"/>
        <v>0</v>
      </c>
      <c r="F456" s="28">
        <f t="shared" si="99"/>
        <v>0</v>
      </c>
      <c r="G456" s="28">
        <f t="shared" si="99"/>
        <v>0</v>
      </c>
      <c r="H456" s="28">
        <f t="shared" si="99"/>
        <v>0</v>
      </c>
      <c r="I456" s="28">
        <f t="shared" si="99"/>
        <v>0</v>
      </c>
      <c r="J456" s="28">
        <f t="shared" si="99"/>
        <v>0</v>
      </c>
      <c r="K456" s="28">
        <f t="shared" si="99"/>
        <v>0</v>
      </c>
      <c r="L456" s="28">
        <f t="shared" si="99"/>
        <v>0</v>
      </c>
      <c r="M456" s="28">
        <f t="shared" si="99"/>
        <v>0</v>
      </c>
      <c r="N456" s="28">
        <f t="shared" si="99"/>
        <v>0</v>
      </c>
      <c r="O456" s="28">
        <f t="shared" si="99"/>
        <v>0</v>
      </c>
      <c r="P456" s="28">
        <f t="shared" si="99"/>
        <v>0</v>
      </c>
      <c r="Q456" s="28">
        <f t="shared" si="99"/>
        <v>0</v>
      </c>
      <c r="R456" s="28">
        <f t="shared" si="99"/>
        <v>0</v>
      </c>
      <c r="S456" s="28">
        <f t="shared" si="99"/>
        <v>0</v>
      </c>
      <c r="T456" s="28">
        <f t="shared" si="99"/>
        <v>0</v>
      </c>
      <c r="U456" s="28">
        <f t="shared" si="99"/>
        <v>0</v>
      </c>
      <c r="V456" s="28">
        <f t="shared" si="99"/>
        <v>0</v>
      </c>
      <c r="W456" s="28">
        <f t="shared" si="99"/>
        <v>0</v>
      </c>
      <c r="X456" s="28">
        <f t="shared" si="99"/>
        <v>0</v>
      </c>
      <c r="Y456" s="28">
        <f t="shared" si="99"/>
        <v>0</v>
      </c>
      <c r="Z456" s="28">
        <f t="shared" si="99"/>
        <v>0</v>
      </c>
      <c r="AA456" s="28">
        <f t="shared" si="99"/>
        <v>0</v>
      </c>
      <c r="AB456" s="28">
        <f t="shared" si="99"/>
        <v>0</v>
      </c>
      <c r="AC456" s="28">
        <f t="shared" si="99"/>
        <v>0</v>
      </c>
      <c r="AD456" s="28">
        <f t="shared" si="99"/>
        <v>0</v>
      </c>
      <c r="AE456" s="28">
        <f t="shared" si="99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100">+C458+C459+C460+C461+C462</f>
        <v>0</v>
      </c>
      <c r="D457" s="21">
        <f t="shared" si="100"/>
        <v>0</v>
      </c>
      <c r="E457" s="21">
        <f t="shared" si="100"/>
        <v>0</v>
      </c>
      <c r="F457" s="21">
        <f t="shared" si="100"/>
        <v>0</v>
      </c>
      <c r="G457" s="21">
        <f t="shared" si="100"/>
        <v>0</v>
      </c>
      <c r="H457" s="21">
        <f t="shared" si="100"/>
        <v>0</v>
      </c>
      <c r="I457" s="21">
        <f t="shared" si="100"/>
        <v>0</v>
      </c>
      <c r="J457" s="21">
        <f t="shared" si="100"/>
        <v>0</v>
      </c>
      <c r="K457" s="21">
        <f t="shared" si="100"/>
        <v>0</v>
      </c>
      <c r="L457" s="21">
        <f t="shared" si="100"/>
        <v>0</v>
      </c>
      <c r="M457" s="21">
        <f t="shared" si="100"/>
        <v>0</v>
      </c>
      <c r="N457" s="21">
        <f t="shared" si="100"/>
        <v>0</v>
      </c>
      <c r="O457" s="21">
        <f t="shared" si="100"/>
        <v>0</v>
      </c>
      <c r="P457" s="21">
        <f t="shared" si="100"/>
        <v>0</v>
      </c>
      <c r="Q457" s="21">
        <f t="shared" si="100"/>
        <v>0</v>
      </c>
      <c r="R457" s="21">
        <f t="shared" si="100"/>
        <v>0</v>
      </c>
      <c r="S457" s="21">
        <f t="shared" si="100"/>
        <v>0</v>
      </c>
      <c r="T457" s="21">
        <f t="shared" si="100"/>
        <v>0</v>
      </c>
      <c r="U457" s="21">
        <f t="shared" si="100"/>
        <v>0</v>
      </c>
      <c r="V457" s="21">
        <f t="shared" si="100"/>
        <v>0</v>
      </c>
      <c r="W457" s="21">
        <f t="shared" si="100"/>
        <v>0</v>
      </c>
      <c r="X457" s="21">
        <f t="shared" si="100"/>
        <v>0</v>
      </c>
      <c r="Y457" s="21">
        <f t="shared" si="100"/>
        <v>0</v>
      </c>
      <c r="Z457" s="21">
        <f t="shared" si="100"/>
        <v>0</v>
      </c>
      <c r="AA457" s="21">
        <f t="shared" si="100"/>
        <v>0</v>
      </c>
      <c r="AB457" s="21">
        <f t="shared" si="100"/>
        <v>0</v>
      </c>
      <c r="AC457" s="21">
        <f t="shared" si="100"/>
        <v>0</v>
      </c>
      <c r="AD457" s="21">
        <f t="shared" si="100"/>
        <v>0</v>
      </c>
      <c r="AE457" s="21">
        <f t="shared" si="100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101">+C464+C465+C466</f>
        <v>0</v>
      </c>
      <c r="D463" s="21">
        <f t="shared" si="101"/>
        <v>0</v>
      </c>
      <c r="E463" s="21">
        <f t="shared" si="101"/>
        <v>0</v>
      </c>
      <c r="F463" s="21">
        <f t="shared" si="101"/>
        <v>0</v>
      </c>
      <c r="G463" s="21">
        <f t="shared" si="101"/>
        <v>0</v>
      </c>
      <c r="H463" s="21">
        <f t="shared" si="101"/>
        <v>0</v>
      </c>
      <c r="I463" s="21">
        <f t="shared" si="101"/>
        <v>0</v>
      </c>
      <c r="J463" s="21">
        <f t="shared" si="101"/>
        <v>0</v>
      </c>
      <c r="K463" s="21">
        <f t="shared" si="101"/>
        <v>0</v>
      </c>
      <c r="L463" s="21">
        <f t="shared" si="101"/>
        <v>0</v>
      </c>
      <c r="M463" s="21">
        <f t="shared" si="101"/>
        <v>0</v>
      </c>
      <c r="N463" s="21">
        <f t="shared" si="101"/>
        <v>0</v>
      </c>
      <c r="O463" s="21">
        <f t="shared" si="101"/>
        <v>0</v>
      </c>
      <c r="P463" s="21">
        <f t="shared" si="101"/>
        <v>0</v>
      </c>
      <c r="Q463" s="21">
        <f t="shared" si="101"/>
        <v>0</v>
      </c>
      <c r="R463" s="21">
        <f t="shared" si="101"/>
        <v>0</v>
      </c>
      <c r="S463" s="21">
        <f t="shared" si="101"/>
        <v>0</v>
      </c>
      <c r="T463" s="21">
        <f t="shared" si="101"/>
        <v>0</v>
      </c>
      <c r="U463" s="21">
        <f t="shared" si="101"/>
        <v>0</v>
      </c>
      <c r="V463" s="21">
        <f t="shared" si="101"/>
        <v>0</v>
      </c>
      <c r="W463" s="21">
        <f t="shared" si="101"/>
        <v>0</v>
      </c>
      <c r="X463" s="21">
        <f t="shared" si="101"/>
        <v>0</v>
      </c>
      <c r="Y463" s="21">
        <f t="shared" si="101"/>
        <v>0</v>
      </c>
      <c r="Z463" s="21">
        <f t="shared" si="101"/>
        <v>0</v>
      </c>
      <c r="AA463" s="21">
        <f t="shared" si="101"/>
        <v>0</v>
      </c>
      <c r="AB463" s="21">
        <f t="shared" si="101"/>
        <v>0</v>
      </c>
      <c r="AC463" s="21">
        <f t="shared" si="101"/>
        <v>0</v>
      </c>
      <c r="AD463" s="21">
        <f t="shared" si="101"/>
        <v>0</v>
      </c>
      <c r="AE463" s="21">
        <f t="shared" si="101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2">+C468+C469+C470</f>
        <v>0</v>
      </c>
      <c r="D467" s="21">
        <f t="shared" si="102"/>
        <v>0</v>
      </c>
      <c r="E467" s="21">
        <f t="shared" si="102"/>
        <v>0</v>
      </c>
      <c r="F467" s="21">
        <f t="shared" si="102"/>
        <v>0</v>
      </c>
      <c r="G467" s="21">
        <f t="shared" si="102"/>
        <v>0</v>
      </c>
      <c r="H467" s="21">
        <f t="shared" si="102"/>
        <v>0</v>
      </c>
      <c r="I467" s="21">
        <f t="shared" si="102"/>
        <v>0</v>
      </c>
      <c r="J467" s="21">
        <f t="shared" si="102"/>
        <v>0</v>
      </c>
      <c r="K467" s="21">
        <f t="shared" si="102"/>
        <v>0</v>
      </c>
      <c r="L467" s="21">
        <f t="shared" si="102"/>
        <v>0</v>
      </c>
      <c r="M467" s="21">
        <f t="shared" si="102"/>
        <v>0</v>
      </c>
      <c r="N467" s="21">
        <f t="shared" si="102"/>
        <v>0</v>
      </c>
      <c r="O467" s="21">
        <f t="shared" si="102"/>
        <v>0</v>
      </c>
      <c r="P467" s="21">
        <f t="shared" si="102"/>
        <v>0</v>
      </c>
      <c r="Q467" s="21">
        <f t="shared" si="102"/>
        <v>0</v>
      </c>
      <c r="R467" s="21">
        <f t="shared" si="102"/>
        <v>0</v>
      </c>
      <c r="S467" s="21">
        <f t="shared" si="102"/>
        <v>0</v>
      </c>
      <c r="T467" s="21">
        <f t="shared" si="102"/>
        <v>0</v>
      </c>
      <c r="U467" s="21">
        <f t="shared" si="102"/>
        <v>0</v>
      </c>
      <c r="V467" s="21">
        <f t="shared" si="102"/>
        <v>0</v>
      </c>
      <c r="W467" s="21">
        <f t="shared" si="102"/>
        <v>0</v>
      </c>
      <c r="X467" s="21">
        <f t="shared" si="102"/>
        <v>0</v>
      </c>
      <c r="Y467" s="21">
        <f t="shared" si="102"/>
        <v>0</v>
      </c>
      <c r="Z467" s="21">
        <f t="shared" si="102"/>
        <v>0</v>
      </c>
      <c r="AA467" s="21">
        <f t="shared" si="102"/>
        <v>0</v>
      </c>
      <c r="AB467" s="21">
        <f t="shared" si="102"/>
        <v>0</v>
      </c>
      <c r="AC467" s="21">
        <f t="shared" si="102"/>
        <v>0</v>
      </c>
      <c r="AD467" s="21">
        <f t="shared" si="102"/>
        <v>0</v>
      </c>
      <c r="AE467" s="21">
        <f t="shared" si="1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3">+C472+C478+C489+C497+C502+C508+C515+C520</f>
        <v>0</v>
      </c>
      <c r="D471" s="28">
        <f t="shared" si="103"/>
        <v>0</v>
      </c>
      <c r="E471" s="28">
        <f t="shared" si="103"/>
        <v>0</v>
      </c>
      <c r="F471" s="28">
        <f t="shared" si="103"/>
        <v>0</v>
      </c>
      <c r="G471" s="28">
        <f t="shared" si="103"/>
        <v>0</v>
      </c>
      <c r="H471" s="28">
        <f t="shared" si="103"/>
        <v>0</v>
      </c>
      <c r="I471" s="28">
        <f t="shared" si="103"/>
        <v>0</v>
      </c>
      <c r="J471" s="28">
        <f t="shared" si="103"/>
        <v>0</v>
      </c>
      <c r="K471" s="28">
        <f t="shared" si="103"/>
        <v>0</v>
      </c>
      <c r="L471" s="28">
        <f t="shared" si="103"/>
        <v>0</v>
      </c>
      <c r="M471" s="28">
        <f t="shared" si="103"/>
        <v>0</v>
      </c>
      <c r="N471" s="28">
        <f t="shared" si="103"/>
        <v>0</v>
      </c>
      <c r="O471" s="28">
        <f t="shared" si="103"/>
        <v>0</v>
      </c>
      <c r="P471" s="28">
        <f t="shared" si="103"/>
        <v>0</v>
      </c>
      <c r="Q471" s="28">
        <f t="shared" si="103"/>
        <v>0</v>
      </c>
      <c r="R471" s="28">
        <f t="shared" si="103"/>
        <v>0</v>
      </c>
      <c r="S471" s="28">
        <f t="shared" si="103"/>
        <v>0</v>
      </c>
      <c r="T471" s="28">
        <f t="shared" si="103"/>
        <v>0</v>
      </c>
      <c r="U471" s="28">
        <f t="shared" si="103"/>
        <v>0</v>
      </c>
      <c r="V471" s="28">
        <f t="shared" si="103"/>
        <v>0</v>
      </c>
      <c r="W471" s="28">
        <f t="shared" si="103"/>
        <v>0</v>
      </c>
      <c r="X471" s="28">
        <f t="shared" si="103"/>
        <v>0</v>
      </c>
      <c r="Y471" s="28">
        <f t="shared" si="103"/>
        <v>0</v>
      </c>
      <c r="Z471" s="28">
        <f t="shared" si="103"/>
        <v>0</v>
      </c>
      <c r="AA471" s="28">
        <f t="shared" si="103"/>
        <v>0</v>
      </c>
      <c r="AB471" s="28">
        <f t="shared" si="103"/>
        <v>0</v>
      </c>
      <c r="AC471" s="28">
        <f t="shared" si="103"/>
        <v>0</v>
      </c>
      <c r="AD471" s="28">
        <f t="shared" si="103"/>
        <v>0</v>
      </c>
      <c r="AE471" s="28">
        <f t="shared" si="1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4">+C473+C474+C475+C476+C477</f>
        <v>0</v>
      </c>
      <c r="D472" s="21">
        <f t="shared" si="104"/>
        <v>0</v>
      </c>
      <c r="E472" s="21">
        <f t="shared" si="104"/>
        <v>0</v>
      </c>
      <c r="F472" s="21">
        <f t="shared" si="104"/>
        <v>0</v>
      </c>
      <c r="G472" s="21">
        <f t="shared" si="104"/>
        <v>0</v>
      </c>
      <c r="H472" s="21">
        <f t="shared" si="104"/>
        <v>0</v>
      </c>
      <c r="I472" s="21">
        <f t="shared" si="104"/>
        <v>0</v>
      </c>
      <c r="J472" s="21">
        <f t="shared" si="104"/>
        <v>0</v>
      </c>
      <c r="K472" s="21">
        <f t="shared" si="104"/>
        <v>0</v>
      </c>
      <c r="L472" s="21">
        <f t="shared" si="104"/>
        <v>0</v>
      </c>
      <c r="M472" s="21">
        <f t="shared" si="104"/>
        <v>0</v>
      </c>
      <c r="N472" s="21">
        <f t="shared" si="104"/>
        <v>0</v>
      </c>
      <c r="O472" s="21">
        <f t="shared" si="104"/>
        <v>0</v>
      </c>
      <c r="P472" s="21">
        <f t="shared" si="104"/>
        <v>0</v>
      </c>
      <c r="Q472" s="21">
        <f t="shared" si="104"/>
        <v>0</v>
      </c>
      <c r="R472" s="21">
        <f t="shared" si="104"/>
        <v>0</v>
      </c>
      <c r="S472" s="21">
        <f t="shared" si="104"/>
        <v>0</v>
      </c>
      <c r="T472" s="21">
        <f t="shared" si="104"/>
        <v>0</v>
      </c>
      <c r="U472" s="21">
        <f t="shared" si="104"/>
        <v>0</v>
      </c>
      <c r="V472" s="21">
        <f t="shared" si="104"/>
        <v>0</v>
      </c>
      <c r="W472" s="21">
        <f t="shared" si="104"/>
        <v>0</v>
      </c>
      <c r="X472" s="21">
        <f t="shared" si="104"/>
        <v>0</v>
      </c>
      <c r="Y472" s="21">
        <f t="shared" si="104"/>
        <v>0</v>
      </c>
      <c r="Z472" s="21">
        <f t="shared" si="104"/>
        <v>0</v>
      </c>
      <c r="AA472" s="21">
        <f t="shared" si="104"/>
        <v>0</v>
      </c>
      <c r="AB472" s="21">
        <f t="shared" si="104"/>
        <v>0</v>
      </c>
      <c r="AC472" s="21">
        <f t="shared" si="104"/>
        <v>0</v>
      </c>
      <c r="AD472" s="21">
        <f t="shared" si="104"/>
        <v>0</v>
      </c>
      <c r="AE472" s="21">
        <f t="shared" si="1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5">+C140</f>
        <v>0</v>
      </c>
      <c r="D488" s="37">
        <f t="shared" si="105"/>
        <v>0</v>
      </c>
      <c r="E488" s="37">
        <f t="shared" si="105"/>
        <v>0</v>
      </c>
      <c r="F488" s="37">
        <f t="shared" si="105"/>
        <v>0</v>
      </c>
      <c r="G488" s="37">
        <f t="shared" si="105"/>
        <v>0</v>
      </c>
      <c r="H488" s="37">
        <f t="shared" si="105"/>
        <v>0</v>
      </c>
      <c r="I488" s="37">
        <f t="shared" si="105"/>
        <v>0</v>
      </c>
      <c r="J488" s="37">
        <f t="shared" si="105"/>
        <v>0</v>
      </c>
      <c r="K488" s="37">
        <f t="shared" si="105"/>
        <v>0</v>
      </c>
      <c r="L488" s="37">
        <f t="shared" si="105"/>
        <v>0</v>
      </c>
      <c r="M488" s="37">
        <f t="shared" si="105"/>
        <v>0</v>
      </c>
      <c r="N488" s="37">
        <f t="shared" si="105"/>
        <v>0</v>
      </c>
      <c r="O488" s="37">
        <f t="shared" si="105"/>
        <v>0</v>
      </c>
      <c r="P488" s="37">
        <f t="shared" si="105"/>
        <v>0</v>
      </c>
      <c r="Q488" s="37">
        <f t="shared" si="105"/>
        <v>0</v>
      </c>
      <c r="R488" s="37">
        <f t="shared" si="105"/>
        <v>0</v>
      </c>
      <c r="S488" s="37">
        <f t="shared" si="105"/>
        <v>0</v>
      </c>
      <c r="T488" s="37">
        <f t="shared" si="105"/>
        <v>0</v>
      </c>
      <c r="U488" s="37">
        <f t="shared" si="105"/>
        <v>0</v>
      </c>
      <c r="V488" s="37">
        <f t="shared" si="105"/>
        <v>0</v>
      </c>
      <c r="W488" s="37">
        <f t="shared" si="105"/>
        <v>0</v>
      </c>
      <c r="X488" s="37">
        <f t="shared" si="105"/>
        <v>0</v>
      </c>
      <c r="Y488" s="37">
        <f t="shared" si="105"/>
        <v>0</v>
      </c>
      <c r="Z488" s="37">
        <f t="shared" si="105"/>
        <v>0</v>
      </c>
      <c r="AA488" s="37">
        <f t="shared" si="105"/>
        <v>0</v>
      </c>
      <c r="AB488" s="37">
        <f t="shared" si="105"/>
        <v>0</v>
      </c>
      <c r="AC488" s="37">
        <f t="shared" si="105"/>
        <v>0</v>
      </c>
      <c r="AD488" s="37">
        <f t="shared" si="105"/>
        <v>0</v>
      </c>
      <c r="AE488" s="37">
        <f t="shared" si="105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6">+D492</f>
        <v>0</v>
      </c>
      <c r="E489" s="21">
        <f t="shared" si="106"/>
        <v>0</v>
      </c>
      <c r="F489" s="21">
        <f t="shared" si="106"/>
        <v>0</v>
      </c>
      <c r="G489" s="21">
        <f t="shared" si="106"/>
        <v>0</v>
      </c>
      <c r="H489" s="21">
        <f t="shared" si="106"/>
        <v>0</v>
      </c>
      <c r="I489" s="21">
        <f t="shared" si="106"/>
        <v>0</v>
      </c>
      <c r="J489" s="21">
        <f t="shared" si="106"/>
        <v>0</v>
      </c>
      <c r="K489" s="21">
        <f t="shared" si="106"/>
        <v>0</v>
      </c>
      <c r="L489" s="21">
        <f t="shared" si="106"/>
        <v>0</v>
      </c>
      <c r="M489" s="21">
        <f t="shared" si="106"/>
        <v>0</v>
      </c>
      <c r="N489" s="21">
        <f t="shared" si="106"/>
        <v>0</v>
      </c>
      <c r="O489" s="21">
        <f t="shared" si="106"/>
        <v>0</v>
      </c>
      <c r="P489" s="21">
        <f t="shared" si="106"/>
        <v>0</v>
      </c>
      <c r="Q489" s="21">
        <f t="shared" si="106"/>
        <v>0</v>
      </c>
      <c r="R489" s="21">
        <f t="shared" si="106"/>
        <v>0</v>
      </c>
      <c r="S489" s="21">
        <f t="shared" si="106"/>
        <v>0</v>
      </c>
      <c r="T489" s="21">
        <f t="shared" si="106"/>
        <v>0</v>
      </c>
      <c r="U489" s="21">
        <f t="shared" si="106"/>
        <v>0</v>
      </c>
      <c r="V489" s="21">
        <f t="shared" si="106"/>
        <v>0</v>
      </c>
      <c r="W489" s="21">
        <f t="shared" si="106"/>
        <v>0</v>
      </c>
      <c r="X489" s="21">
        <f t="shared" si="106"/>
        <v>0</v>
      </c>
      <c r="Y489" s="21">
        <f t="shared" si="106"/>
        <v>0</v>
      </c>
      <c r="Z489" s="21">
        <f t="shared" si="106"/>
        <v>0</v>
      </c>
      <c r="AA489" s="21">
        <f t="shared" si="106"/>
        <v>0</v>
      </c>
      <c r="AB489" s="21">
        <f t="shared" si="106"/>
        <v>0</v>
      </c>
      <c r="AC489" s="21">
        <f t="shared" si="106"/>
        <v>0</v>
      </c>
      <c r="AD489" s="21">
        <f t="shared" si="106"/>
        <v>0</v>
      </c>
      <c r="AE489" s="21">
        <f t="shared" si="106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7">+D144</f>
        <v>0</v>
      </c>
      <c r="E492" s="37">
        <f t="shared" si="107"/>
        <v>0</v>
      </c>
      <c r="F492" s="37">
        <f t="shared" si="107"/>
        <v>0</v>
      </c>
      <c r="G492" s="37">
        <f t="shared" si="107"/>
        <v>0</v>
      </c>
      <c r="H492" s="37">
        <f t="shared" si="107"/>
        <v>0</v>
      </c>
      <c r="I492" s="37">
        <f t="shared" si="107"/>
        <v>0</v>
      </c>
      <c r="J492" s="37">
        <f t="shared" si="107"/>
        <v>0</v>
      </c>
      <c r="K492" s="37">
        <f t="shared" si="107"/>
        <v>0</v>
      </c>
      <c r="L492" s="37">
        <f t="shared" si="107"/>
        <v>0</v>
      </c>
      <c r="M492" s="37">
        <f t="shared" si="107"/>
        <v>0</v>
      </c>
      <c r="N492" s="37">
        <f t="shared" si="107"/>
        <v>0</v>
      </c>
      <c r="O492" s="37">
        <f t="shared" si="107"/>
        <v>0</v>
      </c>
      <c r="P492" s="37">
        <f t="shared" si="107"/>
        <v>0</v>
      </c>
      <c r="Q492" s="37">
        <f t="shared" si="107"/>
        <v>0</v>
      </c>
      <c r="R492" s="37">
        <f t="shared" si="107"/>
        <v>0</v>
      </c>
      <c r="S492" s="37">
        <f t="shared" si="107"/>
        <v>0</v>
      </c>
      <c r="T492" s="37">
        <f t="shared" si="107"/>
        <v>0</v>
      </c>
      <c r="U492" s="37">
        <f t="shared" si="107"/>
        <v>0</v>
      </c>
      <c r="V492" s="37">
        <f t="shared" si="107"/>
        <v>0</v>
      </c>
      <c r="W492" s="37">
        <f t="shared" si="107"/>
        <v>0</v>
      </c>
      <c r="X492" s="37">
        <f t="shared" si="107"/>
        <v>0</v>
      </c>
      <c r="Y492" s="37">
        <f t="shared" si="107"/>
        <v>0</v>
      </c>
      <c r="Z492" s="37">
        <f t="shared" si="107"/>
        <v>0</v>
      </c>
      <c r="AA492" s="37">
        <f t="shared" si="107"/>
        <v>0</v>
      </c>
      <c r="AB492" s="37">
        <f t="shared" si="107"/>
        <v>0</v>
      </c>
      <c r="AC492" s="37">
        <f t="shared" si="107"/>
        <v>0</v>
      </c>
      <c r="AD492" s="37">
        <f t="shared" si="107"/>
        <v>0</v>
      </c>
      <c r="AE492" s="37">
        <f t="shared" si="107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8">+D503+D504+D505+D506+D507</f>
        <v>0</v>
      </c>
      <c r="E502" s="21">
        <f t="shared" si="108"/>
        <v>0</v>
      </c>
      <c r="F502" s="21">
        <f t="shared" si="108"/>
        <v>0</v>
      </c>
      <c r="G502" s="21">
        <f t="shared" si="108"/>
        <v>0</v>
      </c>
      <c r="H502" s="21">
        <f t="shared" si="108"/>
        <v>0</v>
      </c>
      <c r="I502" s="21">
        <f t="shared" si="108"/>
        <v>0</v>
      </c>
      <c r="J502" s="21">
        <f t="shared" si="108"/>
        <v>0</v>
      </c>
      <c r="K502" s="21">
        <f t="shared" si="108"/>
        <v>0</v>
      </c>
      <c r="L502" s="21">
        <f t="shared" si="108"/>
        <v>0</v>
      </c>
      <c r="M502" s="21">
        <f t="shared" si="108"/>
        <v>0</v>
      </c>
      <c r="N502" s="21">
        <f t="shared" si="108"/>
        <v>0</v>
      </c>
      <c r="O502" s="21">
        <f t="shared" si="108"/>
        <v>0</v>
      </c>
      <c r="P502" s="21">
        <f t="shared" si="108"/>
        <v>0</v>
      </c>
      <c r="Q502" s="21">
        <f t="shared" si="108"/>
        <v>0</v>
      </c>
      <c r="R502" s="21">
        <f t="shared" si="108"/>
        <v>0</v>
      </c>
      <c r="S502" s="21">
        <f t="shared" si="108"/>
        <v>0</v>
      </c>
      <c r="T502" s="21">
        <f t="shared" si="108"/>
        <v>0</v>
      </c>
      <c r="U502" s="21">
        <f t="shared" si="108"/>
        <v>0</v>
      </c>
      <c r="V502" s="21">
        <f t="shared" si="108"/>
        <v>0</v>
      </c>
      <c r="W502" s="21">
        <f t="shared" si="108"/>
        <v>0</v>
      </c>
      <c r="X502" s="21">
        <f t="shared" si="108"/>
        <v>0</v>
      </c>
      <c r="Y502" s="21">
        <f t="shared" si="108"/>
        <v>0</v>
      </c>
      <c r="Z502" s="21">
        <f t="shared" si="108"/>
        <v>0</v>
      </c>
      <c r="AA502" s="21">
        <f t="shared" si="108"/>
        <v>0</v>
      </c>
      <c r="AB502" s="21">
        <f t="shared" si="108"/>
        <v>0</v>
      </c>
      <c r="AC502" s="21">
        <f t="shared" si="108"/>
        <v>0</v>
      </c>
      <c r="AD502" s="21">
        <f t="shared" si="108"/>
        <v>0</v>
      </c>
      <c r="AE502" s="21">
        <f t="shared" si="108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9">+D155</f>
        <v>0</v>
      </c>
      <c r="E503" s="37">
        <f t="shared" si="109"/>
        <v>0</v>
      </c>
      <c r="F503" s="37">
        <f t="shared" si="109"/>
        <v>0</v>
      </c>
      <c r="G503" s="37">
        <f t="shared" si="109"/>
        <v>0</v>
      </c>
      <c r="H503" s="37">
        <f t="shared" si="109"/>
        <v>0</v>
      </c>
      <c r="I503" s="37">
        <f t="shared" si="109"/>
        <v>0</v>
      </c>
      <c r="J503" s="37">
        <f t="shared" si="109"/>
        <v>0</v>
      </c>
      <c r="K503" s="37">
        <f t="shared" si="109"/>
        <v>0</v>
      </c>
      <c r="L503" s="37">
        <f t="shared" si="109"/>
        <v>0</v>
      </c>
      <c r="M503" s="37">
        <f t="shared" si="109"/>
        <v>0</v>
      </c>
      <c r="N503" s="37">
        <f t="shared" si="109"/>
        <v>0</v>
      </c>
      <c r="O503" s="37">
        <f t="shared" si="109"/>
        <v>0</v>
      </c>
      <c r="P503" s="37">
        <f t="shared" si="109"/>
        <v>0</v>
      </c>
      <c r="Q503" s="37">
        <f t="shared" si="109"/>
        <v>0</v>
      </c>
      <c r="R503" s="37">
        <f t="shared" si="109"/>
        <v>0</v>
      </c>
      <c r="S503" s="37">
        <f t="shared" si="109"/>
        <v>0</v>
      </c>
      <c r="T503" s="37">
        <f t="shared" si="109"/>
        <v>0</v>
      </c>
      <c r="U503" s="37">
        <f t="shared" si="109"/>
        <v>0</v>
      </c>
      <c r="V503" s="37">
        <f t="shared" si="109"/>
        <v>0</v>
      </c>
      <c r="W503" s="37">
        <f t="shared" si="109"/>
        <v>0</v>
      </c>
      <c r="X503" s="37">
        <f t="shared" si="109"/>
        <v>0</v>
      </c>
      <c r="Y503" s="37">
        <f t="shared" si="109"/>
        <v>0</v>
      </c>
      <c r="Z503" s="37">
        <f t="shared" si="109"/>
        <v>0</v>
      </c>
      <c r="AA503" s="37">
        <f t="shared" si="109"/>
        <v>0</v>
      </c>
      <c r="AB503" s="37">
        <f t="shared" si="109"/>
        <v>0</v>
      </c>
      <c r="AC503" s="37">
        <f t="shared" si="109"/>
        <v>0</v>
      </c>
      <c r="AD503" s="37">
        <f t="shared" si="109"/>
        <v>0</v>
      </c>
      <c r="AE503" s="37">
        <f t="shared" si="109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10">+D156</f>
        <v>0</v>
      </c>
      <c r="E504" s="37">
        <f t="shared" si="110"/>
        <v>0</v>
      </c>
      <c r="F504" s="37">
        <f t="shared" si="110"/>
        <v>0</v>
      </c>
      <c r="G504" s="37">
        <f t="shared" si="110"/>
        <v>0</v>
      </c>
      <c r="H504" s="37">
        <f t="shared" si="110"/>
        <v>0</v>
      </c>
      <c r="I504" s="37">
        <f t="shared" si="110"/>
        <v>0</v>
      </c>
      <c r="J504" s="37">
        <f t="shared" si="110"/>
        <v>0</v>
      </c>
      <c r="K504" s="37">
        <f t="shared" si="110"/>
        <v>0</v>
      </c>
      <c r="L504" s="37">
        <f t="shared" si="110"/>
        <v>0</v>
      </c>
      <c r="M504" s="37">
        <f t="shared" si="110"/>
        <v>0</v>
      </c>
      <c r="N504" s="37">
        <f t="shared" si="110"/>
        <v>0</v>
      </c>
      <c r="O504" s="37">
        <f t="shared" si="110"/>
        <v>0</v>
      </c>
      <c r="P504" s="37">
        <f t="shared" si="110"/>
        <v>0</v>
      </c>
      <c r="Q504" s="37">
        <f t="shared" si="110"/>
        <v>0</v>
      </c>
      <c r="R504" s="37">
        <f t="shared" si="110"/>
        <v>0</v>
      </c>
      <c r="S504" s="37">
        <f t="shared" si="110"/>
        <v>0</v>
      </c>
      <c r="T504" s="37">
        <f t="shared" si="110"/>
        <v>0</v>
      </c>
      <c r="U504" s="37">
        <f t="shared" si="110"/>
        <v>0</v>
      </c>
      <c r="V504" s="37">
        <f t="shared" si="110"/>
        <v>0</v>
      </c>
      <c r="W504" s="37">
        <f t="shared" si="110"/>
        <v>0</v>
      </c>
      <c r="X504" s="37">
        <f t="shared" si="110"/>
        <v>0</v>
      </c>
      <c r="Y504" s="37">
        <f t="shared" si="110"/>
        <v>0</v>
      </c>
      <c r="Z504" s="37">
        <f t="shared" si="110"/>
        <v>0</v>
      </c>
      <c r="AA504" s="37">
        <f t="shared" si="110"/>
        <v>0</v>
      </c>
      <c r="AB504" s="37">
        <f t="shared" si="110"/>
        <v>0</v>
      </c>
      <c r="AC504" s="37">
        <f t="shared" si="110"/>
        <v>0</v>
      </c>
      <c r="AD504" s="37">
        <f t="shared" si="110"/>
        <v>0</v>
      </c>
      <c r="AE504" s="37">
        <f t="shared" si="110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11">+D157</f>
        <v>0</v>
      </c>
      <c r="E505" s="37">
        <f t="shared" si="111"/>
        <v>0</v>
      </c>
      <c r="F505" s="37">
        <f t="shared" si="111"/>
        <v>0</v>
      </c>
      <c r="G505" s="37">
        <f t="shared" si="111"/>
        <v>0</v>
      </c>
      <c r="H505" s="37">
        <f t="shared" si="111"/>
        <v>0</v>
      </c>
      <c r="I505" s="37">
        <f t="shared" si="111"/>
        <v>0</v>
      </c>
      <c r="J505" s="37">
        <f t="shared" si="111"/>
        <v>0</v>
      </c>
      <c r="K505" s="37">
        <f t="shared" si="111"/>
        <v>0</v>
      </c>
      <c r="L505" s="37">
        <f t="shared" si="111"/>
        <v>0</v>
      </c>
      <c r="M505" s="37">
        <f t="shared" si="111"/>
        <v>0</v>
      </c>
      <c r="N505" s="37">
        <f t="shared" si="111"/>
        <v>0</v>
      </c>
      <c r="O505" s="37">
        <f t="shared" si="111"/>
        <v>0</v>
      </c>
      <c r="P505" s="37">
        <f t="shared" si="111"/>
        <v>0</v>
      </c>
      <c r="Q505" s="37">
        <f t="shared" si="111"/>
        <v>0</v>
      </c>
      <c r="R505" s="37">
        <f t="shared" si="111"/>
        <v>0</v>
      </c>
      <c r="S505" s="37">
        <f t="shared" si="111"/>
        <v>0</v>
      </c>
      <c r="T505" s="37">
        <f t="shared" si="111"/>
        <v>0</v>
      </c>
      <c r="U505" s="37">
        <f t="shared" si="111"/>
        <v>0</v>
      </c>
      <c r="V505" s="37">
        <f t="shared" si="111"/>
        <v>0</v>
      </c>
      <c r="W505" s="37">
        <f t="shared" si="111"/>
        <v>0</v>
      </c>
      <c r="X505" s="37">
        <f t="shared" si="111"/>
        <v>0</v>
      </c>
      <c r="Y505" s="37">
        <f t="shared" si="111"/>
        <v>0</v>
      </c>
      <c r="Z505" s="37">
        <f t="shared" si="111"/>
        <v>0</v>
      </c>
      <c r="AA505" s="37">
        <f t="shared" si="111"/>
        <v>0</v>
      </c>
      <c r="AB505" s="37">
        <f t="shared" si="111"/>
        <v>0</v>
      </c>
      <c r="AC505" s="37">
        <f t="shared" si="111"/>
        <v>0</v>
      </c>
      <c r="AD505" s="37">
        <f t="shared" si="111"/>
        <v>0</v>
      </c>
      <c r="AE505" s="37">
        <f t="shared" si="111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2">+D158</f>
        <v>0</v>
      </c>
      <c r="E506" s="37">
        <f t="shared" si="112"/>
        <v>0</v>
      </c>
      <c r="F506" s="37">
        <f t="shared" si="112"/>
        <v>0</v>
      </c>
      <c r="G506" s="37">
        <f t="shared" si="112"/>
        <v>0</v>
      </c>
      <c r="H506" s="37">
        <f t="shared" si="112"/>
        <v>0</v>
      </c>
      <c r="I506" s="37">
        <f t="shared" si="112"/>
        <v>0</v>
      </c>
      <c r="J506" s="37">
        <f t="shared" si="112"/>
        <v>0</v>
      </c>
      <c r="K506" s="37">
        <f t="shared" si="112"/>
        <v>0</v>
      </c>
      <c r="L506" s="37">
        <f t="shared" si="112"/>
        <v>0</v>
      </c>
      <c r="M506" s="37">
        <f t="shared" si="112"/>
        <v>0</v>
      </c>
      <c r="N506" s="37">
        <f t="shared" si="112"/>
        <v>0</v>
      </c>
      <c r="O506" s="37">
        <f t="shared" si="112"/>
        <v>0</v>
      </c>
      <c r="P506" s="37">
        <f t="shared" si="112"/>
        <v>0</v>
      </c>
      <c r="Q506" s="37">
        <f t="shared" si="112"/>
        <v>0</v>
      </c>
      <c r="R506" s="37">
        <f t="shared" si="112"/>
        <v>0</v>
      </c>
      <c r="S506" s="37">
        <f t="shared" si="112"/>
        <v>0</v>
      </c>
      <c r="T506" s="37">
        <f t="shared" si="112"/>
        <v>0</v>
      </c>
      <c r="U506" s="37">
        <f t="shared" si="112"/>
        <v>0</v>
      </c>
      <c r="V506" s="37">
        <f t="shared" si="112"/>
        <v>0</v>
      </c>
      <c r="W506" s="37">
        <f t="shared" si="112"/>
        <v>0</v>
      </c>
      <c r="X506" s="37">
        <f t="shared" si="112"/>
        <v>0</v>
      </c>
      <c r="Y506" s="37">
        <f t="shared" si="112"/>
        <v>0</v>
      </c>
      <c r="Z506" s="37">
        <f t="shared" si="112"/>
        <v>0</v>
      </c>
      <c r="AA506" s="37">
        <f t="shared" si="112"/>
        <v>0</v>
      </c>
      <c r="AB506" s="37">
        <f t="shared" si="112"/>
        <v>0</v>
      </c>
      <c r="AC506" s="37">
        <f t="shared" si="112"/>
        <v>0</v>
      </c>
      <c r="AD506" s="37">
        <f t="shared" si="112"/>
        <v>0</v>
      </c>
      <c r="AE506" s="37">
        <f t="shared" si="112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3">+D509+D510+D511+D512+D513+D514</f>
        <v>0</v>
      </c>
      <c r="E508" s="21">
        <f t="shared" si="113"/>
        <v>0</v>
      </c>
      <c r="F508" s="21">
        <f t="shared" si="113"/>
        <v>0</v>
      </c>
      <c r="G508" s="21">
        <f t="shared" si="113"/>
        <v>0</v>
      </c>
      <c r="H508" s="21">
        <f t="shared" si="113"/>
        <v>0</v>
      </c>
      <c r="I508" s="21">
        <f t="shared" si="113"/>
        <v>0</v>
      </c>
      <c r="J508" s="21">
        <f t="shared" si="113"/>
        <v>0</v>
      </c>
      <c r="K508" s="21">
        <f t="shared" si="113"/>
        <v>0</v>
      </c>
      <c r="L508" s="21">
        <f t="shared" si="113"/>
        <v>0</v>
      </c>
      <c r="M508" s="21">
        <f t="shared" si="113"/>
        <v>0</v>
      </c>
      <c r="N508" s="21">
        <f t="shared" si="113"/>
        <v>0</v>
      </c>
      <c r="O508" s="21">
        <f t="shared" si="113"/>
        <v>0</v>
      </c>
      <c r="P508" s="21">
        <f t="shared" si="113"/>
        <v>0</v>
      </c>
      <c r="Q508" s="21">
        <f t="shared" si="113"/>
        <v>0</v>
      </c>
      <c r="R508" s="21">
        <f t="shared" si="113"/>
        <v>0</v>
      </c>
      <c r="S508" s="21">
        <f t="shared" si="113"/>
        <v>0</v>
      </c>
      <c r="T508" s="21">
        <f t="shared" si="113"/>
        <v>0</v>
      </c>
      <c r="U508" s="21">
        <f t="shared" si="113"/>
        <v>0</v>
      </c>
      <c r="V508" s="21">
        <f t="shared" si="113"/>
        <v>0</v>
      </c>
      <c r="W508" s="21">
        <f t="shared" si="113"/>
        <v>0</v>
      </c>
      <c r="X508" s="21">
        <f t="shared" si="113"/>
        <v>0</v>
      </c>
      <c r="Y508" s="21">
        <f t="shared" si="113"/>
        <v>0</v>
      </c>
      <c r="Z508" s="21">
        <f t="shared" si="113"/>
        <v>0</v>
      </c>
      <c r="AA508" s="21">
        <f t="shared" si="113"/>
        <v>0</v>
      </c>
      <c r="AB508" s="21">
        <f t="shared" si="113"/>
        <v>0</v>
      </c>
      <c r="AC508" s="21">
        <f t="shared" si="113"/>
        <v>0</v>
      </c>
      <c r="AD508" s="21">
        <f t="shared" si="113"/>
        <v>0</v>
      </c>
      <c r="AE508" s="21">
        <f t="shared" si="113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4">+D161</f>
        <v>0</v>
      </c>
      <c r="E509" s="37">
        <f t="shared" si="114"/>
        <v>0</v>
      </c>
      <c r="F509" s="37">
        <f t="shared" si="114"/>
        <v>0</v>
      </c>
      <c r="G509" s="37">
        <f t="shared" si="114"/>
        <v>0</v>
      </c>
      <c r="H509" s="37">
        <f t="shared" si="114"/>
        <v>0</v>
      </c>
      <c r="I509" s="37">
        <f t="shared" si="114"/>
        <v>0</v>
      </c>
      <c r="J509" s="37">
        <f t="shared" si="114"/>
        <v>0</v>
      </c>
      <c r="K509" s="37">
        <f t="shared" si="114"/>
        <v>0</v>
      </c>
      <c r="L509" s="37">
        <f t="shared" si="114"/>
        <v>0</v>
      </c>
      <c r="M509" s="37">
        <f t="shared" si="114"/>
        <v>0</v>
      </c>
      <c r="N509" s="37">
        <f t="shared" si="114"/>
        <v>0</v>
      </c>
      <c r="O509" s="37">
        <f t="shared" si="114"/>
        <v>0</v>
      </c>
      <c r="P509" s="37">
        <f t="shared" si="114"/>
        <v>0</v>
      </c>
      <c r="Q509" s="37">
        <f t="shared" si="114"/>
        <v>0</v>
      </c>
      <c r="R509" s="37">
        <f t="shared" si="114"/>
        <v>0</v>
      </c>
      <c r="S509" s="37">
        <f t="shared" si="114"/>
        <v>0</v>
      </c>
      <c r="T509" s="37">
        <f t="shared" si="114"/>
        <v>0</v>
      </c>
      <c r="U509" s="37">
        <f t="shared" si="114"/>
        <v>0</v>
      </c>
      <c r="V509" s="37">
        <f t="shared" si="114"/>
        <v>0</v>
      </c>
      <c r="W509" s="37">
        <f t="shared" si="114"/>
        <v>0</v>
      </c>
      <c r="X509" s="37">
        <f t="shared" si="114"/>
        <v>0</v>
      </c>
      <c r="Y509" s="37">
        <f t="shared" si="114"/>
        <v>0</v>
      </c>
      <c r="Z509" s="37">
        <f t="shared" si="114"/>
        <v>0</v>
      </c>
      <c r="AA509" s="37">
        <f t="shared" si="114"/>
        <v>0</v>
      </c>
      <c r="AB509" s="37">
        <f t="shared" si="114"/>
        <v>0</v>
      </c>
      <c r="AC509" s="37">
        <f t="shared" si="114"/>
        <v>0</v>
      </c>
      <c r="AD509" s="37">
        <f t="shared" si="114"/>
        <v>0</v>
      </c>
      <c r="AE509" s="37">
        <f t="shared" si="114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5">+D169</f>
        <v>0</v>
      </c>
      <c r="E511" s="37">
        <f t="shared" si="115"/>
        <v>0</v>
      </c>
      <c r="F511" s="37">
        <f t="shared" si="115"/>
        <v>0</v>
      </c>
      <c r="G511" s="37">
        <f t="shared" si="115"/>
        <v>0</v>
      </c>
      <c r="H511" s="37">
        <f t="shared" si="115"/>
        <v>0</v>
      </c>
      <c r="I511" s="37">
        <f t="shared" si="115"/>
        <v>0</v>
      </c>
      <c r="J511" s="37">
        <f t="shared" si="115"/>
        <v>0</v>
      </c>
      <c r="K511" s="37">
        <f t="shared" si="115"/>
        <v>0</v>
      </c>
      <c r="L511" s="37">
        <f t="shared" si="115"/>
        <v>0</v>
      </c>
      <c r="M511" s="37">
        <f t="shared" si="115"/>
        <v>0</v>
      </c>
      <c r="N511" s="37">
        <f t="shared" si="115"/>
        <v>0</v>
      </c>
      <c r="O511" s="37">
        <f t="shared" si="115"/>
        <v>0</v>
      </c>
      <c r="P511" s="37">
        <f t="shared" si="115"/>
        <v>0</v>
      </c>
      <c r="Q511" s="37">
        <f t="shared" si="115"/>
        <v>0</v>
      </c>
      <c r="R511" s="37">
        <f t="shared" si="115"/>
        <v>0</v>
      </c>
      <c r="S511" s="37">
        <f t="shared" si="115"/>
        <v>0</v>
      </c>
      <c r="T511" s="37">
        <f t="shared" si="115"/>
        <v>0</v>
      </c>
      <c r="U511" s="37">
        <f t="shared" si="115"/>
        <v>0</v>
      </c>
      <c r="V511" s="37">
        <f t="shared" si="115"/>
        <v>0</v>
      </c>
      <c r="W511" s="37">
        <f t="shared" si="115"/>
        <v>0</v>
      </c>
      <c r="X511" s="37">
        <f t="shared" si="115"/>
        <v>0</v>
      </c>
      <c r="Y511" s="37">
        <f t="shared" si="115"/>
        <v>0</v>
      </c>
      <c r="Z511" s="37">
        <f t="shared" si="115"/>
        <v>0</v>
      </c>
      <c r="AA511" s="37">
        <f t="shared" si="115"/>
        <v>0</v>
      </c>
      <c r="AB511" s="37">
        <f t="shared" si="115"/>
        <v>0</v>
      </c>
      <c r="AC511" s="37">
        <f t="shared" si="115"/>
        <v>0</v>
      </c>
      <c r="AD511" s="37">
        <f t="shared" si="115"/>
        <v>0</v>
      </c>
      <c r="AE511" s="37">
        <f t="shared" si="115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6">+C171</f>
        <v>0</v>
      </c>
      <c r="D513" s="37">
        <f t="shared" si="116"/>
        <v>0</v>
      </c>
      <c r="E513" s="37">
        <f t="shared" si="116"/>
        <v>0</v>
      </c>
      <c r="F513" s="37">
        <f t="shared" si="116"/>
        <v>0</v>
      </c>
      <c r="G513" s="37">
        <f t="shared" si="116"/>
        <v>0</v>
      </c>
      <c r="H513" s="37">
        <f t="shared" si="116"/>
        <v>0</v>
      </c>
      <c r="I513" s="37">
        <f t="shared" si="116"/>
        <v>0</v>
      </c>
      <c r="J513" s="37">
        <f t="shared" si="116"/>
        <v>0</v>
      </c>
      <c r="K513" s="37">
        <f t="shared" si="116"/>
        <v>0</v>
      </c>
      <c r="L513" s="37">
        <f t="shared" si="116"/>
        <v>0</v>
      </c>
      <c r="M513" s="37">
        <f t="shared" si="116"/>
        <v>0</v>
      </c>
      <c r="N513" s="37">
        <f t="shared" si="116"/>
        <v>0</v>
      </c>
      <c r="O513" s="37">
        <f t="shared" si="116"/>
        <v>0</v>
      </c>
      <c r="P513" s="37">
        <f t="shared" si="116"/>
        <v>0</v>
      </c>
      <c r="Q513" s="37">
        <f t="shared" si="116"/>
        <v>0</v>
      </c>
      <c r="R513" s="37">
        <f t="shared" si="116"/>
        <v>0</v>
      </c>
      <c r="S513" s="37">
        <f t="shared" ref="D513:AE514" si="117">+S171</f>
        <v>0</v>
      </c>
      <c r="T513" s="37">
        <f t="shared" si="117"/>
        <v>0</v>
      </c>
      <c r="U513" s="37">
        <f t="shared" si="117"/>
        <v>0</v>
      </c>
      <c r="V513" s="37">
        <f t="shared" si="117"/>
        <v>0</v>
      </c>
      <c r="W513" s="37">
        <f t="shared" si="117"/>
        <v>0</v>
      </c>
      <c r="X513" s="37">
        <f t="shared" si="117"/>
        <v>0</v>
      </c>
      <c r="Y513" s="37">
        <f t="shared" si="117"/>
        <v>0</v>
      </c>
      <c r="Z513" s="37">
        <f t="shared" si="117"/>
        <v>0</v>
      </c>
      <c r="AA513" s="37">
        <f t="shared" si="117"/>
        <v>0</v>
      </c>
      <c r="AB513" s="37">
        <f t="shared" si="117"/>
        <v>0</v>
      </c>
      <c r="AC513" s="37">
        <f t="shared" si="117"/>
        <v>0</v>
      </c>
      <c r="AD513" s="37">
        <f t="shared" si="117"/>
        <v>0</v>
      </c>
      <c r="AE513" s="37">
        <f t="shared" si="117"/>
        <v>0</v>
      </c>
    </row>
    <row r="514" spans="1:31" x14ac:dyDescent="0.2">
      <c r="A514" s="9" t="s">
        <v>356</v>
      </c>
      <c r="B514" s="4" t="s">
        <v>357</v>
      </c>
      <c r="C514" s="37">
        <f t="shared" si="116"/>
        <v>0</v>
      </c>
      <c r="D514" s="37">
        <f t="shared" si="117"/>
        <v>0</v>
      </c>
      <c r="E514" s="37">
        <f t="shared" si="117"/>
        <v>0</v>
      </c>
      <c r="F514" s="37">
        <f t="shared" si="117"/>
        <v>0</v>
      </c>
      <c r="G514" s="37">
        <f t="shared" si="117"/>
        <v>0</v>
      </c>
      <c r="H514" s="37">
        <f t="shared" si="117"/>
        <v>0</v>
      </c>
      <c r="I514" s="37">
        <f t="shared" si="117"/>
        <v>0</v>
      </c>
      <c r="J514" s="37">
        <f t="shared" si="117"/>
        <v>0</v>
      </c>
      <c r="K514" s="37">
        <f t="shared" si="117"/>
        <v>0</v>
      </c>
      <c r="L514" s="37">
        <f t="shared" si="117"/>
        <v>0</v>
      </c>
      <c r="M514" s="37">
        <f t="shared" si="117"/>
        <v>0</v>
      </c>
      <c r="N514" s="37">
        <f t="shared" si="117"/>
        <v>0</v>
      </c>
      <c r="O514" s="37">
        <f t="shared" si="117"/>
        <v>0</v>
      </c>
      <c r="P514" s="37">
        <f t="shared" si="117"/>
        <v>0</v>
      </c>
      <c r="Q514" s="37">
        <f t="shared" si="117"/>
        <v>0</v>
      </c>
      <c r="R514" s="37">
        <f t="shared" si="117"/>
        <v>0</v>
      </c>
      <c r="S514" s="37">
        <f t="shared" si="117"/>
        <v>0</v>
      </c>
      <c r="T514" s="37">
        <f t="shared" si="117"/>
        <v>0</v>
      </c>
      <c r="U514" s="37">
        <f t="shared" si="117"/>
        <v>0</v>
      </c>
      <c r="V514" s="37">
        <f t="shared" si="117"/>
        <v>0</v>
      </c>
      <c r="W514" s="37">
        <f t="shared" si="117"/>
        <v>0</v>
      </c>
      <c r="X514" s="37">
        <f t="shared" si="117"/>
        <v>0</v>
      </c>
      <c r="Y514" s="37">
        <f t="shared" si="117"/>
        <v>0</v>
      </c>
      <c r="Z514" s="37">
        <f t="shared" si="117"/>
        <v>0</v>
      </c>
      <c r="AA514" s="37">
        <f t="shared" si="117"/>
        <v>0</v>
      </c>
      <c r="AB514" s="37">
        <f t="shared" si="117"/>
        <v>0</v>
      </c>
      <c r="AC514" s="37">
        <f t="shared" si="117"/>
        <v>0</v>
      </c>
      <c r="AD514" s="37">
        <f t="shared" si="117"/>
        <v>0</v>
      </c>
      <c r="AE514" s="37">
        <f t="shared" si="117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8">+D516+D517</f>
        <v>0</v>
      </c>
      <c r="E515" s="21">
        <f t="shared" si="118"/>
        <v>0</v>
      </c>
      <c r="F515" s="21">
        <f t="shared" si="118"/>
        <v>0</v>
      </c>
      <c r="G515" s="21">
        <f t="shared" si="118"/>
        <v>0</v>
      </c>
      <c r="H515" s="21">
        <f t="shared" si="118"/>
        <v>0</v>
      </c>
      <c r="I515" s="21">
        <f t="shared" si="118"/>
        <v>0</v>
      </c>
      <c r="J515" s="21">
        <f t="shared" si="118"/>
        <v>0</v>
      </c>
      <c r="K515" s="21">
        <f t="shared" si="118"/>
        <v>0</v>
      </c>
      <c r="L515" s="21">
        <f t="shared" si="118"/>
        <v>0</v>
      </c>
      <c r="M515" s="21">
        <f t="shared" si="118"/>
        <v>0</v>
      </c>
      <c r="N515" s="21">
        <f t="shared" si="118"/>
        <v>0</v>
      </c>
      <c r="O515" s="21">
        <f t="shared" si="118"/>
        <v>0</v>
      </c>
      <c r="P515" s="21">
        <f t="shared" si="118"/>
        <v>0</v>
      </c>
      <c r="Q515" s="21">
        <f t="shared" si="118"/>
        <v>0</v>
      </c>
      <c r="R515" s="21">
        <f t="shared" si="118"/>
        <v>0</v>
      </c>
      <c r="S515" s="21">
        <f t="shared" si="118"/>
        <v>0</v>
      </c>
      <c r="T515" s="21">
        <f t="shared" si="118"/>
        <v>0</v>
      </c>
      <c r="U515" s="21">
        <f t="shared" si="118"/>
        <v>0</v>
      </c>
      <c r="V515" s="21">
        <f t="shared" si="118"/>
        <v>0</v>
      </c>
      <c r="W515" s="21">
        <f t="shared" si="118"/>
        <v>0</v>
      </c>
      <c r="X515" s="21">
        <f t="shared" si="118"/>
        <v>0</v>
      </c>
      <c r="Y515" s="21">
        <f t="shared" si="118"/>
        <v>0</v>
      </c>
      <c r="Z515" s="21">
        <f t="shared" si="118"/>
        <v>0</v>
      </c>
      <c r="AA515" s="21">
        <f t="shared" si="118"/>
        <v>0</v>
      </c>
      <c r="AB515" s="21">
        <f t="shared" si="118"/>
        <v>0</v>
      </c>
      <c r="AC515" s="21">
        <f t="shared" si="118"/>
        <v>0</v>
      </c>
      <c r="AD515" s="21">
        <f t="shared" si="118"/>
        <v>0</v>
      </c>
      <c r="AE515" s="21">
        <f t="shared" si="118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9">+C170</f>
        <v>0</v>
      </c>
      <c r="D516" s="37">
        <f t="shared" si="119"/>
        <v>0</v>
      </c>
      <c r="E516" s="37">
        <f t="shared" si="119"/>
        <v>0</v>
      </c>
      <c r="F516" s="37">
        <f t="shared" si="119"/>
        <v>0</v>
      </c>
      <c r="G516" s="37">
        <f t="shared" si="119"/>
        <v>0</v>
      </c>
      <c r="H516" s="37">
        <f t="shared" si="119"/>
        <v>0</v>
      </c>
      <c r="I516" s="37">
        <f t="shared" si="119"/>
        <v>0</v>
      </c>
      <c r="J516" s="37">
        <f t="shared" si="119"/>
        <v>0</v>
      </c>
      <c r="K516" s="37">
        <f t="shared" si="119"/>
        <v>0</v>
      </c>
      <c r="L516" s="37">
        <f t="shared" si="119"/>
        <v>0</v>
      </c>
      <c r="M516" s="37">
        <f t="shared" si="119"/>
        <v>0</v>
      </c>
      <c r="N516" s="37">
        <f t="shared" si="119"/>
        <v>0</v>
      </c>
      <c r="O516" s="37">
        <f t="shared" si="119"/>
        <v>0</v>
      </c>
      <c r="P516" s="37">
        <f t="shared" si="119"/>
        <v>0</v>
      </c>
      <c r="Q516" s="37">
        <f t="shared" si="119"/>
        <v>0</v>
      </c>
      <c r="R516" s="37">
        <f t="shared" si="119"/>
        <v>0</v>
      </c>
      <c r="S516" s="37">
        <f t="shared" si="119"/>
        <v>0</v>
      </c>
      <c r="T516" s="37">
        <f t="shared" si="119"/>
        <v>0</v>
      </c>
      <c r="U516" s="37">
        <f t="shared" si="119"/>
        <v>0</v>
      </c>
      <c r="V516" s="37">
        <f t="shared" si="119"/>
        <v>0</v>
      </c>
      <c r="W516" s="37">
        <f t="shared" si="119"/>
        <v>0</v>
      </c>
      <c r="X516" s="37">
        <f t="shared" si="119"/>
        <v>0</v>
      </c>
      <c r="Y516" s="37">
        <f t="shared" si="119"/>
        <v>0</v>
      </c>
      <c r="Z516" s="37">
        <f t="shared" si="119"/>
        <v>0</v>
      </c>
      <c r="AA516" s="37">
        <f t="shared" si="119"/>
        <v>0</v>
      </c>
      <c r="AB516" s="37">
        <f t="shared" si="119"/>
        <v>0</v>
      </c>
      <c r="AC516" s="37">
        <f t="shared" si="119"/>
        <v>0</v>
      </c>
      <c r="AD516" s="37">
        <f t="shared" si="119"/>
        <v>0</v>
      </c>
      <c r="AE516" s="37">
        <f t="shared" si="119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20">+C174</f>
        <v>0</v>
      </c>
      <c r="D517" s="37">
        <f t="shared" si="120"/>
        <v>0</v>
      </c>
      <c r="E517" s="37">
        <f t="shared" si="120"/>
        <v>0</v>
      </c>
      <c r="F517" s="37">
        <f t="shared" si="120"/>
        <v>0</v>
      </c>
      <c r="G517" s="37">
        <f t="shared" si="120"/>
        <v>0</v>
      </c>
      <c r="H517" s="37">
        <f t="shared" si="120"/>
        <v>0</v>
      </c>
      <c r="I517" s="37">
        <f t="shared" si="120"/>
        <v>0</v>
      </c>
      <c r="J517" s="37">
        <f t="shared" si="120"/>
        <v>0</v>
      </c>
      <c r="K517" s="37">
        <f t="shared" si="120"/>
        <v>0</v>
      </c>
      <c r="L517" s="37">
        <f t="shared" si="120"/>
        <v>0</v>
      </c>
      <c r="M517" s="37">
        <f t="shared" si="120"/>
        <v>0</v>
      </c>
      <c r="N517" s="37">
        <f t="shared" si="120"/>
        <v>0</v>
      </c>
      <c r="O517" s="37">
        <f t="shared" si="120"/>
        <v>0</v>
      </c>
      <c r="P517" s="37">
        <f t="shared" si="120"/>
        <v>0</v>
      </c>
      <c r="Q517" s="37">
        <f t="shared" si="120"/>
        <v>0</v>
      </c>
      <c r="R517" s="37">
        <f t="shared" si="120"/>
        <v>0</v>
      </c>
      <c r="S517" s="37">
        <f t="shared" si="120"/>
        <v>0</v>
      </c>
      <c r="T517" s="37">
        <f t="shared" si="120"/>
        <v>0</v>
      </c>
      <c r="U517" s="37">
        <f t="shared" si="120"/>
        <v>0</v>
      </c>
      <c r="V517" s="37">
        <f t="shared" si="120"/>
        <v>0</v>
      </c>
      <c r="W517" s="37">
        <f t="shared" si="120"/>
        <v>0</v>
      </c>
      <c r="X517" s="37">
        <f t="shared" si="120"/>
        <v>0</v>
      </c>
      <c r="Y517" s="37">
        <f t="shared" si="120"/>
        <v>0</v>
      </c>
      <c r="Z517" s="37">
        <f t="shared" si="120"/>
        <v>0</v>
      </c>
      <c r="AA517" s="37">
        <f t="shared" si="120"/>
        <v>0</v>
      </c>
      <c r="AB517" s="37">
        <f t="shared" si="120"/>
        <v>0</v>
      </c>
      <c r="AC517" s="37">
        <f t="shared" si="120"/>
        <v>0</v>
      </c>
      <c r="AD517" s="37">
        <f t="shared" si="120"/>
        <v>0</v>
      </c>
      <c r="AE517" s="37">
        <f t="shared" si="120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1">+C525+C530+C536+C541+C544+C545+C549+C552++C553+C554</f>
        <v>0</v>
      </c>
      <c r="D524" s="28">
        <f t="shared" si="121"/>
        <v>0</v>
      </c>
      <c r="E524" s="28">
        <f t="shared" si="121"/>
        <v>0</v>
      </c>
      <c r="F524" s="28">
        <f t="shared" si="121"/>
        <v>0</v>
      </c>
      <c r="G524" s="28">
        <f t="shared" si="121"/>
        <v>0</v>
      </c>
      <c r="H524" s="28">
        <f t="shared" si="121"/>
        <v>0</v>
      </c>
      <c r="I524" s="28">
        <f t="shared" si="121"/>
        <v>0</v>
      </c>
      <c r="J524" s="28">
        <f t="shared" si="121"/>
        <v>0</v>
      </c>
      <c r="K524" s="28">
        <f t="shared" si="121"/>
        <v>0</v>
      </c>
      <c r="L524" s="28">
        <f t="shared" si="121"/>
        <v>0</v>
      </c>
      <c r="M524" s="28">
        <f t="shared" si="121"/>
        <v>0</v>
      </c>
      <c r="N524" s="28">
        <f t="shared" si="121"/>
        <v>0</v>
      </c>
      <c r="O524" s="28">
        <f t="shared" si="121"/>
        <v>0</v>
      </c>
      <c r="P524" s="28">
        <f t="shared" si="121"/>
        <v>0</v>
      </c>
      <c r="Q524" s="28">
        <f t="shared" si="121"/>
        <v>0</v>
      </c>
      <c r="R524" s="28">
        <f t="shared" si="121"/>
        <v>0</v>
      </c>
      <c r="S524" s="28">
        <f t="shared" si="121"/>
        <v>0</v>
      </c>
      <c r="T524" s="28">
        <f t="shared" si="121"/>
        <v>0</v>
      </c>
      <c r="U524" s="28">
        <f t="shared" si="121"/>
        <v>0</v>
      </c>
      <c r="V524" s="28">
        <f t="shared" si="121"/>
        <v>0</v>
      </c>
      <c r="W524" s="28">
        <f t="shared" si="121"/>
        <v>0</v>
      </c>
      <c r="X524" s="28">
        <f t="shared" si="121"/>
        <v>0</v>
      </c>
      <c r="Y524" s="28">
        <f t="shared" si="121"/>
        <v>0</v>
      </c>
      <c r="Z524" s="28">
        <f t="shared" si="121"/>
        <v>0</v>
      </c>
      <c r="AA524" s="28">
        <f t="shared" si="121"/>
        <v>0</v>
      </c>
      <c r="AB524" s="28">
        <f t="shared" si="121"/>
        <v>0</v>
      </c>
      <c r="AC524" s="28">
        <f t="shared" si="121"/>
        <v>0</v>
      </c>
      <c r="AD524" s="28">
        <f t="shared" si="121"/>
        <v>0</v>
      </c>
      <c r="AE524" s="28">
        <f t="shared" si="12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2">+C526+C527+C528+C529</f>
        <v>0</v>
      </c>
      <c r="D525" s="21">
        <f t="shared" si="122"/>
        <v>0</v>
      </c>
      <c r="E525" s="21">
        <f t="shared" si="122"/>
        <v>0</v>
      </c>
      <c r="F525" s="21">
        <f t="shared" si="122"/>
        <v>0</v>
      </c>
      <c r="G525" s="21">
        <f t="shared" si="122"/>
        <v>0</v>
      </c>
      <c r="H525" s="21">
        <f t="shared" si="122"/>
        <v>0</v>
      </c>
      <c r="I525" s="21">
        <f t="shared" si="122"/>
        <v>0</v>
      </c>
      <c r="J525" s="21">
        <f t="shared" si="122"/>
        <v>0</v>
      </c>
      <c r="K525" s="21">
        <f t="shared" si="122"/>
        <v>0</v>
      </c>
      <c r="L525" s="21">
        <f t="shared" si="122"/>
        <v>0</v>
      </c>
      <c r="M525" s="21">
        <f t="shared" si="122"/>
        <v>0</v>
      </c>
      <c r="N525" s="21">
        <f t="shared" si="122"/>
        <v>0</v>
      </c>
      <c r="O525" s="21">
        <f t="shared" si="122"/>
        <v>0</v>
      </c>
      <c r="P525" s="21">
        <f t="shared" si="122"/>
        <v>0</v>
      </c>
      <c r="Q525" s="21">
        <f t="shared" si="122"/>
        <v>0</v>
      </c>
      <c r="R525" s="21">
        <f t="shared" si="122"/>
        <v>0</v>
      </c>
      <c r="S525" s="21">
        <f t="shared" si="122"/>
        <v>0</v>
      </c>
      <c r="T525" s="21">
        <f t="shared" si="122"/>
        <v>0</v>
      </c>
      <c r="U525" s="21">
        <f t="shared" si="122"/>
        <v>0</v>
      </c>
      <c r="V525" s="21">
        <f t="shared" si="122"/>
        <v>0</v>
      </c>
      <c r="W525" s="21">
        <f t="shared" si="122"/>
        <v>0</v>
      </c>
      <c r="X525" s="21">
        <f t="shared" si="122"/>
        <v>0</v>
      </c>
      <c r="Y525" s="21">
        <f t="shared" si="122"/>
        <v>0</v>
      </c>
      <c r="Z525" s="21">
        <f t="shared" si="122"/>
        <v>0</v>
      </c>
      <c r="AA525" s="21">
        <f t="shared" si="122"/>
        <v>0</v>
      </c>
      <c r="AB525" s="21">
        <f t="shared" si="122"/>
        <v>0</v>
      </c>
      <c r="AC525" s="21">
        <f t="shared" si="122"/>
        <v>0</v>
      </c>
      <c r="AD525" s="21">
        <f t="shared" si="122"/>
        <v>0</v>
      </c>
      <c r="AE525" s="21">
        <f t="shared" si="12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3">+C531+C532+C533+C534+C535</f>
        <v>0</v>
      </c>
      <c r="D530" s="21">
        <f t="shared" si="123"/>
        <v>0</v>
      </c>
      <c r="E530" s="21">
        <f t="shared" si="123"/>
        <v>0</v>
      </c>
      <c r="F530" s="21">
        <f t="shared" si="123"/>
        <v>0</v>
      </c>
      <c r="G530" s="21">
        <f t="shared" si="123"/>
        <v>0</v>
      </c>
      <c r="H530" s="21">
        <f t="shared" si="123"/>
        <v>0</v>
      </c>
      <c r="I530" s="21">
        <f t="shared" si="123"/>
        <v>0</v>
      </c>
      <c r="J530" s="21">
        <f t="shared" si="123"/>
        <v>0</v>
      </c>
      <c r="K530" s="21">
        <f t="shared" si="123"/>
        <v>0</v>
      </c>
      <c r="L530" s="21">
        <f t="shared" si="123"/>
        <v>0</v>
      </c>
      <c r="M530" s="21">
        <f t="shared" si="123"/>
        <v>0</v>
      </c>
      <c r="N530" s="21">
        <f t="shared" si="123"/>
        <v>0</v>
      </c>
      <c r="O530" s="21">
        <f t="shared" si="123"/>
        <v>0</v>
      </c>
      <c r="P530" s="21">
        <f t="shared" si="123"/>
        <v>0</v>
      </c>
      <c r="Q530" s="21">
        <f t="shared" si="123"/>
        <v>0</v>
      </c>
      <c r="R530" s="21">
        <f t="shared" si="123"/>
        <v>0</v>
      </c>
      <c r="S530" s="21">
        <f t="shared" si="123"/>
        <v>0</v>
      </c>
      <c r="T530" s="21">
        <f t="shared" si="123"/>
        <v>0</v>
      </c>
      <c r="U530" s="21">
        <f t="shared" si="123"/>
        <v>0</v>
      </c>
      <c r="V530" s="21">
        <f t="shared" si="123"/>
        <v>0</v>
      </c>
      <c r="W530" s="21">
        <f t="shared" si="123"/>
        <v>0</v>
      </c>
      <c r="X530" s="21">
        <f t="shared" si="123"/>
        <v>0</v>
      </c>
      <c r="Y530" s="21">
        <f t="shared" si="123"/>
        <v>0</v>
      </c>
      <c r="Z530" s="21">
        <f t="shared" si="123"/>
        <v>0</v>
      </c>
      <c r="AA530" s="21">
        <f t="shared" si="123"/>
        <v>0</v>
      </c>
      <c r="AB530" s="21">
        <f t="shared" si="123"/>
        <v>0</v>
      </c>
      <c r="AC530" s="21">
        <f t="shared" si="123"/>
        <v>0</v>
      </c>
      <c r="AD530" s="21">
        <f t="shared" si="123"/>
        <v>0</v>
      </c>
      <c r="AE530" s="21">
        <f t="shared" si="12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4">+C537+C538+C539+C540</f>
        <v>0</v>
      </c>
      <c r="D536" s="21">
        <f t="shared" si="124"/>
        <v>0</v>
      </c>
      <c r="E536" s="21">
        <f t="shared" si="124"/>
        <v>0</v>
      </c>
      <c r="F536" s="21">
        <f t="shared" si="124"/>
        <v>0</v>
      </c>
      <c r="G536" s="21">
        <f t="shared" si="124"/>
        <v>0</v>
      </c>
      <c r="H536" s="21">
        <f t="shared" si="124"/>
        <v>0</v>
      </c>
      <c r="I536" s="21">
        <f t="shared" si="124"/>
        <v>0</v>
      </c>
      <c r="J536" s="21">
        <f t="shared" si="124"/>
        <v>0</v>
      </c>
      <c r="K536" s="21">
        <f t="shared" si="124"/>
        <v>0</v>
      </c>
      <c r="L536" s="21">
        <f t="shared" si="124"/>
        <v>0</v>
      </c>
      <c r="M536" s="21">
        <f t="shared" si="124"/>
        <v>0</v>
      </c>
      <c r="N536" s="21">
        <f t="shared" si="124"/>
        <v>0</v>
      </c>
      <c r="O536" s="21">
        <f t="shared" si="124"/>
        <v>0</v>
      </c>
      <c r="P536" s="21">
        <f t="shared" si="124"/>
        <v>0</v>
      </c>
      <c r="Q536" s="21">
        <f t="shared" si="124"/>
        <v>0</v>
      </c>
      <c r="R536" s="21">
        <f t="shared" si="124"/>
        <v>0</v>
      </c>
      <c r="S536" s="21">
        <f t="shared" si="124"/>
        <v>0</v>
      </c>
      <c r="T536" s="21">
        <f t="shared" si="124"/>
        <v>0</v>
      </c>
      <c r="U536" s="21">
        <f t="shared" si="124"/>
        <v>0</v>
      </c>
      <c r="V536" s="21">
        <f t="shared" si="124"/>
        <v>0</v>
      </c>
      <c r="W536" s="21">
        <f t="shared" si="124"/>
        <v>0</v>
      </c>
      <c r="X536" s="21">
        <f t="shared" si="124"/>
        <v>0</v>
      </c>
      <c r="Y536" s="21">
        <f t="shared" si="124"/>
        <v>0</v>
      </c>
      <c r="Z536" s="21">
        <f t="shared" si="124"/>
        <v>0</v>
      </c>
      <c r="AA536" s="21">
        <f t="shared" si="124"/>
        <v>0</v>
      </c>
      <c r="AB536" s="21">
        <f t="shared" si="124"/>
        <v>0</v>
      </c>
      <c r="AC536" s="21">
        <f t="shared" si="124"/>
        <v>0</v>
      </c>
      <c r="AD536" s="21">
        <f t="shared" si="124"/>
        <v>0</v>
      </c>
      <c r="AE536" s="21">
        <f t="shared" si="12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5">+C542+C543</f>
        <v>0</v>
      </c>
      <c r="D541" s="21">
        <f t="shared" si="125"/>
        <v>0</v>
      </c>
      <c r="E541" s="21">
        <f t="shared" si="125"/>
        <v>0</v>
      </c>
      <c r="F541" s="21">
        <f t="shared" si="125"/>
        <v>0</v>
      </c>
      <c r="G541" s="21">
        <f t="shared" si="125"/>
        <v>0</v>
      </c>
      <c r="H541" s="21">
        <f t="shared" si="125"/>
        <v>0</v>
      </c>
      <c r="I541" s="21">
        <f t="shared" si="125"/>
        <v>0</v>
      </c>
      <c r="J541" s="21">
        <f t="shared" si="125"/>
        <v>0</v>
      </c>
      <c r="K541" s="21">
        <f t="shared" si="125"/>
        <v>0</v>
      </c>
      <c r="L541" s="21">
        <f t="shared" si="125"/>
        <v>0</v>
      </c>
      <c r="M541" s="21">
        <f t="shared" si="125"/>
        <v>0</v>
      </c>
      <c r="N541" s="21">
        <f t="shared" si="125"/>
        <v>0</v>
      </c>
      <c r="O541" s="21">
        <f t="shared" si="125"/>
        <v>0</v>
      </c>
      <c r="P541" s="21">
        <f t="shared" si="125"/>
        <v>0</v>
      </c>
      <c r="Q541" s="21">
        <f t="shared" si="125"/>
        <v>0</v>
      </c>
      <c r="R541" s="21">
        <f t="shared" si="125"/>
        <v>0</v>
      </c>
      <c r="S541" s="21">
        <f t="shared" si="125"/>
        <v>0</v>
      </c>
      <c r="T541" s="21">
        <f t="shared" si="125"/>
        <v>0</v>
      </c>
      <c r="U541" s="21">
        <f t="shared" si="125"/>
        <v>0</v>
      </c>
      <c r="V541" s="21">
        <f t="shared" si="125"/>
        <v>0</v>
      </c>
      <c r="W541" s="21">
        <f t="shared" si="125"/>
        <v>0</v>
      </c>
      <c r="X541" s="21">
        <f t="shared" si="125"/>
        <v>0</v>
      </c>
      <c r="Y541" s="21">
        <f t="shared" si="125"/>
        <v>0</v>
      </c>
      <c r="Z541" s="21">
        <f t="shared" si="125"/>
        <v>0</v>
      </c>
      <c r="AA541" s="21">
        <f t="shared" si="125"/>
        <v>0</v>
      </c>
      <c r="AB541" s="21">
        <f t="shared" si="125"/>
        <v>0</v>
      </c>
      <c r="AC541" s="21">
        <f t="shared" si="125"/>
        <v>0</v>
      </c>
      <c r="AD541" s="21">
        <f t="shared" si="125"/>
        <v>0</v>
      </c>
      <c r="AE541" s="21">
        <f t="shared" si="12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6">+C546+C547+C548</f>
        <v>0</v>
      </c>
      <c r="D545" s="21">
        <f t="shared" si="126"/>
        <v>0</v>
      </c>
      <c r="E545" s="21">
        <f t="shared" si="126"/>
        <v>0</v>
      </c>
      <c r="F545" s="21">
        <f t="shared" si="126"/>
        <v>0</v>
      </c>
      <c r="G545" s="21">
        <f t="shared" si="126"/>
        <v>0</v>
      </c>
      <c r="H545" s="21">
        <f t="shared" si="126"/>
        <v>0</v>
      </c>
      <c r="I545" s="21">
        <f t="shared" si="126"/>
        <v>0</v>
      </c>
      <c r="J545" s="21">
        <f t="shared" si="126"/>
        <v>0</v>
      </c>
      <c r="K545" s="21">
        <f t="shared" si="126"/>
        <v>0</v>
      </c>
      <c r="L545" s="21">
        <f t="shared" si="126"/>
        <v>0</v>
      </c>
      <c r="M545" s="21">
        <f t="shared" si="126"/>
        <v>0</v>
      </c>
      <c r="N545" s="21">
        <f t="shared" si="126"/>
        <v>0</v>
      </c>
      <c r="O545" s="21">
        <f t="shared" si="126"/>
        <v>0</v>
      </c>
      <c r="P545" s="21">
        <f t="shared" si="126"/>
        <v>0</v>
      </c>
      <c r="Q545" s="21">
        <f t="shared" si="126"/>
        <v>0</v>
      </c>
      <c r="R545" s="21">
        <f t="shared" si="126"/>
        <v>0</v>
      </c>
      <c r="S545" s="21">
        <f t="shared" si="126"/>
        <v>0</v>
      </c>
      <c r="T545" s="21">
        <f t="shared" si="126"/>
        <v>0</v>
      </c>
      <c r="U545" s="21">
        <f t="shared" si="126"/>
        <v>0</v>
      </c>
      <c r="V545" s="21">
        <f t="shared" si="126"/>
        <v>0</v>
      </c>
      <c r="W545" s="21">
        <f t="shared" si="126"/>
        <v>0</v>
      </c>
      <c r="X545" s="21">
        <f t="shared" si="126"/>
        <v>0</v>
      </c>
      <c r="Y545" s="21">
        <f t="shared" si="126"/>
        <v>0</v>
      </c>
      <c r="Z545" s="21">
        <f t="shared" si="126"/>
        <v>0</v>
      </c>
      <c r="AA545" s="21">
        <f t="shared" si="126"/>
        <v>0</v>
      </c>
      <c r="AB545" s="21">
        <f t="shared" si="126"/>
        <v>0</v>
      </c>
      <c r="AC545" s="21">
        <f t="shared" si="126"/>
        <v>0</v>
      </c>
      <c r="AD545" s="21">
        <f t="shared" si="126"/>
        <v>0</v>
      </c>
      <c r="AE545" s="21">
        <f t="shared" si="12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7">+C550+C551</f>
        <v>0</v>
      </c>
      <c r="D549" s="21">
        <f t="shared" si="127"/>
        <v>0</v>
      </c>
      <c r="E549" s="21">
        <f t="shared" si="127"/>
        <v>0</v>
      </c>
      <c r="F549" s="21">
        <f t="shared" si="127"/>
        <v>0</v>
      </c>
      <c r="G549" s="21">
        <f t="shared" si="127"/>
        <v>0</v>
      </c>
      <c r="H549" s="21">
        <f t="shared" si="127"/>
        <v>0</v>
      </c>
      <c r="I549" s="21">
        <f t="shared" si="127"/>
        <v>0</v>
      </c>
      <c r="J549" s="21">
        <f t="shared" si="127"/>
        <v>0</v>
      </c>
      <c r="K549" s="21">
        <f t="shared" si="127"/>
        <v>0</v>
      </c>
      <c r="L549" s="21">
        <f t="shared" si="127"/>
        <v>0</v>
      </c>
      <c r="M549" s="21">
        <f t="shared" si="127"/>
        <v>0</v>
      </c>
      <c r="N549" s="21">
        <f t="shared" si="127"/>
        <v>0</v>
      </c>
      <c r="O549" s="21">
        <f t="shared" si="127"/>
        <v>0</v>
      </c>
      <c r="P549" s="21">
        <f t="shared" si="127"/>
        <v>0</v>
      </c>
      <c r="Q549" s="21">
        <f t="shared" si="127"/>
        <v>0</v>
      </c>
      <c r="R549" s="21">
        <f t="shared" si="127"/>
        <v>0</v>
      </c>
      <c r="S549" s="21">
        <f t="shared" si="127"/>
        <v>0</v>
      </c>
      <c r="T549" s="21">
        <f t="shared" si="127"/>
        <v>0</v>
      </c>
      <c r="U549" s="21">
        <f t="shared" si="127"/>
        <v>0</v>
      </c>
      <c r="V549" s="21">
        <f t="shared" si="127"/>
        <v>0</v>
      </c>
      <c r="W549" s="21">
        <f t="shared" si="127"/>
        <v>0</v>
      </c>
      <c r="X549" s="21">
        <f t="shared" si="127"/>
        <v>0</v>
      </c>
      <c r="Y549" s="21">
        <f t="shared" si="127"/>
        <v>0</v>
      </c>
      <c r="Z549" s="21">
        <f t="shared" si="127"/>
        <v>0</v>
      </c>
      <c r="AA549" s="21">
        <f t="shared" si="127"/>
        <v>0</v>
      </c>
      <c r="AB549" s="21">
        <f t="shared" si="127"/>
        <v>0</v>
      </c>
      <c r="AC549" s="21">
        <f t="shared" si="127"/>
        <v>0</v>
      </c>
      <c r="AD549" s="21">
        <f t="shared" si="127"/>
        <v>0</v>
      </c>
      <c r="AE549" s="21">
        <f t="shared" si="12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8">+C556+C559+C562+C565+C568++C571+C574+C575</f>
        <v>0</v>
      </c>
      <c r="D555" s="28">
        <f t="shared" si="128"/>
        <v>0</v>
      </c>
      <c r="E555" s="28">
        <f t="shared" si="128"/>
        <v>0</v>
      </c>
      <c r="F555" s="28">
        <f t="shared" si="128"/>
        <v>0</v>
      </c>
      <c r="G555" s="28">
        <f t="shared" si="128"/>
        <v>0</v>
      </c>
      <c r="H555" s="28">
        <f t="shared" si="128"/>
        <v>0</v>
      </c>
      <c r="I555" s="28">
        <f t="shared" si="128"/>
        <v>0</v>
      </c>
      <c r="J555" s="28">
        <f t="shared" si="128"/>
        <v>0</v>
      </c>
      <c r="K555" s="28">
        <f t="shared" si="128"/>
        <v>0</v>
      </c>
      <c r="L555" s="28">
        <f t="shared" si="128"/>
        <v>0</v>
      </c>
      <c r="M555" s="28">
        <f t="shared" si="128"/>
        <v>0</v>
      </c>
      <c r="N555" s="28">
        <f t="shared" si="128"/>
        <v>0</v>
      </c>
      <c r="O555" s="28">
        <f t="shared" si="128"/>
        <v>0</v>
      </c>
      <c r="P555" s="28">
        <f t="shared" si="128"/>
        <v>0</v>
      </c>
      <c r="Q555" s="28">
        <f t="shared" si="128"/>
        <v>0</v>
      </c>
      <c r="R555" s="28">
        <f t="shared" si="128"/>
        <v>0</v>
      </c>
      <c r="S555" s="28">
        <f t="shared" si="128"/>
        <v>0</v>
      </c>
      <c r="T555" s="28">
        <f t="shared" si="128"/>
        <v>0</v>
      </c>
      <c r="U555" s="28">
        <f t="shared" si="128"/>
        <v>0</v>
      </c>
      <c r="V555" s="28">
        <f t="shared" si="128"/>
        <v>0</v>
      </c>
      <c r="W555" s="28">
        <f t="shared" si="128"/>
        <v>0</v>
      </c>
      <c r="X555" s="28">
        <f t="shared" si="128"/>
        <v>0</v>
      </c>
      <c r="Y555" s="28">
        <f t="shared" si="128"/>
        <v>0</v>
      </c>
      <c r="Z555" s="28">
        <f t="shared" si="128"/>
        <v>0</v>
      </c>
      <c r="AA555" s="28">
        <f t="shared" si="128"/>
        <v>0</v>
      </c>
      <c r="AB555" s="28">
        <f t="shared" si="128"/>
        <v>0</v>
      </c>
      <c r="AC555" s="28">
        <f t="shared" si="128"/>
        <v>0</v>
      </c>
      <c r="AD555" s="28">
        <f t="shared" si="128"/>
        <v>0</v>
      </c>
      <c r="AE555" s="28">
        <f t="shared" si="12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9">+C557+C558</f>
        <v>0</v>
      </c>
      <c r="D556" s="21">
        <f t="shared" si="129"/>
        <v>0</v>
      </c>
      <c r="E556" s="21">
        <f t="shared" si="129"/>
        <v>0</v>
      </c>
      <c r="F556" s="21">
        <f t="shared" si="129"/>
        <v>0</v>
      </c>
      <c r="G556" s="21">
        <f t="shared" si="129"/>
        <v>0</v>
      </c>
      <c r="H556" s="21">
        <f t="shared" si="129"/>
        <v>0</v>
      </c>
      <c r="I556" s="21">
        <f t="shared" si="129"/>
        <v>0</v>
      </c>
      <c r="J556" s="21">
        <f t="shared" si="129"/>
        <v>0</v>
      </c>
      <c r="K556" s="21">
        <f t="shared" si="129"/>
        <v>0</v>
      </c>
      <c r="L556" s="21">
        <f t="shared" si="129"/>
        <v>0</v>
      </c>
      <c r="M556" s="21">
        <f t="shared" si="129"/>
        <v>0</v>
      </c>
      <c r="N556" s="21">
        <f t="shared" si="129"/>
        <v>0</v>
      </c>
      <c r="O556" s="21">
        <f t="shared" si="129"/>
        <v>0</v>
      </c>
      <c r="P556" s="21">
        <f t="shared" si="129"/>
        <v>0</v>
      </c>
      <c r="Q556" s="21">
        <f t="shared" si="129"/>
        <v>0</v>
      </c>
      <c r="R556" s="21">
        <f t="shared" si="129"/>
        <v>0</v>
      </c>
      <c r="S556" s="21">
        <f t="shared" si="129"/>
        <v>0</v>
      </c>
      <c r="T556" s="21">
        <f t="shared" si="129"/>
        <v>0</v>
      </c>
      <c r="U556" s="21">
        <f t="shared" si="129"/>
        <v>0</v>
      </c>
      <c r="V556" s="21">
        <f t="shared" si="129"/>
        <v>0</v>
      </c>
      <c r="W556" s="21">
        <f t="shared" si="129"/>
        <v>0</v>
      </c>
      <c r="X556" s="21">
        <f t="shared" si="129"/>
        <v>0</v>
      </c>
      <c r="Y556" s="21">
        <f t="shared" si="129"/>
        <v>0</v>
      </c>
      <c r="Z556" s="21">
        <f t="shared" si="129"/>
        <v>0</v>
      </c>
      <c r="AA556" s="21">
        <f t="shared" si="129"/>
        <v>0</v>
      </c>
      <c r="AB556" s="21">
        <f t="shared" si="129"/>
        <v>0</v>
      </c>
      <c r="AC556" s="21">
        <f t="shared" si="129"/>
        <v>0</v>
      </c>
      <c r="AD556" s="21">
        <f t="shared" si="129"/>
        <v>0</v>
      </c>
      <c r="AE556" s="21">
        <f t="shared" si="12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30">+C560+C561</f>
        <v>0</v>
      </c>
      <c r="D559" s="21">
        <f t="shared" si="130"/>
        <v>0</v>
      </c>
      <c r="E559" s="21">
        <f t="shared" si="130"/>
        <v>0</v>
      </c>
      <c r="F559" s="21">
        <f t="shared" si="130"/>
        <v>0</v>
      </c>
      <c r="G559" s="21">
        <f t="shared" si="130"/>
        <v>0</v>
      </c>
      <c r="H559" s="21">
        <f t="shared" si="130"/>
        <v>0</v>
      </c>
      <c r="I559" s="21">
        <f t="shared" si="130"/>
        <v>0</v>
      </c>
      <c r="J559" s="21">
        <f t="shared" si="130"/>
        <v>0</v>
      </c>
      <c r="K559" s="21">
        <f t="shared" si="130"/>
        <v>0</v>
      </c>
      <c r="L559" s="21">
        <f t="shared" si="130"/>
        <v>0</v>
      </c>
      <c r="M559" s="21">
        <f t="shared" si="130"/>
        <v>0</v>
      </c>
      <c r="N559" s="21">
        <f t="shared" si="130"/>
        <v>0</v>
      </c>
      <c r="O559" s="21">
        <f t="shared" si="130"/>
        <v>0</v>
      </c>
      <c r="P559" s="21">
        <f t="shared" si="130"/>
        <v>0</v>
      </c>
      <c r="Q559" s="21">
        <f t="shared" si="130"/>
        <v>0</v>
      </c>
      <c r="R559" s="21">
        <f t="shared" si="130"/>
        <v>0</v>
      </c>
      <c r="S559" s="21">
        <f t="shared" si="130"/>
        <v>0</v>
      </c>
      <c r="T559" s="21">
        <f t="shared" si="130"/>
        <v>0</v>
      </c>
      <c r="U559" s="21">
        <f t="shared" si="130"/>
        <v>0</v>
      </c>
      <c r="V559" s="21">
        <f t="shared" si="130"/>
        <v>0</v>
      </c>
      <c r="W559" s="21">
        <f t="shared" si="130"/>
        <v>0</v>
      </c>
      <c r="X559" s="21">
        <f t="shared" si="130"/>
        <v>0</v>
      </c>
      <c r="Y559" s="21">
        <f t="shared" si="130"/>
        <v>0</v>
      </c>
      <c r="Z559" s="21">
        <f t="shared" si="130"/>
        <v>0</v>
      </c>
      <c r="AA559" s="21">
        <f t="shared" si="130"/>
        <v>0</v>
      </c>
      <c r="AB559" s="21">
        <f t="shared" si="130"/>
        <v>0</v>
      </c>
      <c r="AC559" s="21">
        <f t="shared" si="130"/>
        <v>0</v>
      </c>
      <c r="AD559" s="21">
        <f t="shared" si="130"/>
        <v>0</v>
      </c>
      <c r="AE559" s="21">
        <f t="shared" si="13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31">+C563+C564</f>
        <v>0</v>
      </c>
      <c r="D562" s="21">
        <f t="shared" si="131"/>
        <v>0</v>
      </c>
      <c r="E562" s="21">
        <f t="shared" si="131"/>
        <v>0</v>
      </c>
      <c r="F562" s="21">
        <f t="shared" si="131"/>
        <v>0</v>
      </c>
      <c r="G562" s="21">
        <f t="shared" si="131"/>
        <v>0</v>
      </c>
      <c r="H562" s="21">
        <f t="shared" si="131"/>
        <v>0</v>
      </c>
      <c r="I562" s="21">
        <f t="shared" si="131"/>
        <v>0</v>
      </c>
      <c r="J562" s="21">
        <f t="shared" si="131"/>
        <v>0</v>
      </c>
      <c r="K562" s="21">
        <f t="shared" si="131"/>
        <v>0</v>
      </c>
      <c r="L562" s="21">
        <f t="shared" si="131"/>
        <v>0</v>
      </c>
      <c r="M562" s="21">
        <f t="shared" si="131"/>
        <v>0</v>
      </c>
      <c r="N562" s="21">
        <f t="shared" si="131"/>
        <v>0</v>
      </c>
      <c r="O562" s="21">
        <f t="shared" si="131"/>
        <v>0</v>
      </c>
      <c r="P562" s="21">
        <f t="shared" si="131"/>
        <v>0</v>
      </c>
      <c r="Q562" s="21">
        <f t="shared" si="131"/>
        <v>0</v>
      </c>
      <c r="R562" s="21">
        <f t="shared" si="131"/>
        <v>0</v>
      </c>
      <c r="S562" s="21">
        <f t="shared" si="131"/>
        <v>0</v>
      </c>
      <c r="T562" s="21">
        <f t="shared" si="131"/>
        <v>0</v>
      </c>
      <c r="U562" s="21">
        <f t="shared" si="131"/>
        <v>0</v>
      </c>
      <c r="V562" s="21">
        <f t="shared" si="131"/>
        <v>0</v>
      </c>
      <c r="W562" s="21">
        <f t="shared" si="131"/>
        <v>0</v>
      </c>
      <c r="X562" s="21">
        <f t="shared" si="131"/>
        <v>0</v>
      </c>
      <c r="Y562" s="21">
        <f t="shared" si="131"/>
        <v>0</v>
      </c>
      <c r="Z562" s="21">
        <f t="shared" si="131"/>
        <v>0</v>
      </c>
      <c r="AA562" s="21">
        <f t="shared" si="131"/>
        <v>0</v>
      </c>
      <c r="AB562" s="21">
        <f t="shared" si="131"/>
        <v>0</v>
      </c>
      <c r="AC562" s="21">
        <f t="shared" si="131"/>
        <v>0</v>
      </c>
      <c r="AD562" s="21">
        <f t="shared" si="131"/>
        <v>0</v>
      </c>
      <c r="AE562" s="21">
        <f t="shared" si="13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2">+C566+C567</f>
        <v>0</v>
      </c>
      <c r="D565" s="21">
        <f t="shared" si="132"/>
        <v>0</v>
      </c>
      <c r="E565" s="21">
        <f t="shared" si="132"/>
        <v>0</v>
      </c>
      <c r="F565" s="21">
        <f t="shared" si="132"/>
        <v>0</v>
      </c>
      <c r="G565" s="21">
        <f t="shared" si="132"/>
        <v>0</v>
      </c>
      <c r="H565" s="21">
        <f t="shared" si="132"/>
        <v>0</v>
      </c>
      <c r="I565" s="21">
        <f t="shared" si="132"/>
        <v>0</v>
      </c>
      <c r="J565" s="21">
        <f t="shared" si="132"/>
        <v>0</v>
      </c>
      <c r="K565" s="21">
        <f t="shared" si="132"/>
        <v>0</v>
      </c>
      <c r="L565" s="21">
        <f t="shared" si="132"/>
        <v>0</v>
      </c>
      <c r="M565" s="21">
        <f t="shared" si="132"/>
        <v>0</v>
      </c>
      <c r="N565" s="21">
        <f t="shared" si="132"/>
        <v>0</v>
      </c>
      <c r="O565" s="21">
        <f t="shared" si="132"/>
        <v>0</v>
      </c>
      <c r="P565" s="21">
        <f t="shared" si="132"/>
        <v>0</v>
      </c>
      <c r="Q565" s="21">
        <f t="shared" si="132"/>
        <v>0</v>
      </c>
      <c r="R565" s="21">
        <f t="shared" si="132"/>
        <v>0</v>
      </c>
      <c r="S565" s="21">
        <f t="shared" si="132"/>
        <v>0</v>
      </c>
      <c r="T565" s="21">
        <f t="shared" si="132"/>
        <v>0</v>
      </c>
      <c r="U565" s="21">
        <f t="shared" si="132"/>
        <v>0</v>
      </c>
      <c r="V565" s="21">
        <f t="shared" si="132"/>
        <v>0</v>
      </c>
      <c r="W565" s="21">
        <f t="shared" si="132"/>
        <v>0</v>
      </c>
      <c r="X565" s="21">
        <f t="shared" si="132"/>
        <v>0</v>
      </c>
      <c r="Y565" s="21">
        <f t="shared" si="132"/>
        <v>0</v>
      </c>
      <c r="Z565" s="21">
        <f t="shared" si="132"/>
        <v>0</v>
      </c>
      <c r="AA565" s="21">
        <f t="shared" si="132"/>
        <v>0</v>
      </c>
      <c r="AB565" s="21">
        <f t="shared" si="132"/>
        <v>0</v>
      </c>
      <c r="AC565" s="21">
        <f t="shared" si="132"/>
        <v>0</v>
      </c>
      <c r="AD565" s="21">
        <f t="shared" si="132"/>
        <v>0</v>
      </c>
      <c r="AE565" s="21">
        <f t="shared" si="13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3">+C569+C570</f>
        <v>0</v>
      </c>
      <c r="D568" s="21">
        <f t="shared" si="133"/>
        <v>0</v>
      </c>
      <c r="E568" s="21">
        <f t="shared" si="133"/>
        <v>0</v>
      </c>
      <c r="F568" s="21">
        <f t="shared" si="133"/>
        <v>0</v>
      </c>
      <c r="G568" s="21">
        <f t="shared" si="133"/>
        <v>0</v>
      </c>
      <c r="H568" s="21">
        <f t="shared" si="133"/>
        <v>0</v>
      </c>
      <c r="I568" s="21">
        <f t="shared" si="133"/>
        <v>0</v>
      </c>
      <c r="J568" s="21">
        <f t="shared" si="133"/>
        <v>0</v>
      </c>
      <c r="K568" s="21">
        <f t="shared" si="133"/>
        <v>0</v>
      </c>
      <c r="L568" s="21">
        <f t="shared" si="133"/>
        <v>0</v>
      </c>
      <c r="M568" s="21">
        <f t="shared" si="133"/>
        <v>0</v>
      </c>
      <c r="N568" s="21">
        <f t="shared" si="133"/>
        <v>0</v>
      </c>
      <c r="O568" s="21">
        <f t="shared" si="133"/>
        <v>0</v>
      </c>
      <c r="P568" s="21">
        <f t="shared" si="133"/>
        <v>0</v>
      </c>
      <c r="Q568" s="21">
        <f t="shared" si="133"/>
        <v>0</v>
      </c>
      <c r="R568" s="21">
        <f t="shared" si="133"/>
        <v>0</v>
      </c>
      <c r="S568" s="21">
        <f t="shared" si="133"/>
        <v>0</v>
      </c>
      <c r="T568" s="21">
        <f t="shared" si="133"/>
        <v>0</v>
      </c>
      <c r="U568" s="21">
        <f t="shared" si="133"/>
        <v>0</v>
      </c>
      <c r="V568" s="21">
        <f t="shared" si="133"/>
        <v>0</v>
      </c>
      <c r="W568" s="21">
        <f t="shared" si="133"/>
        <v>0</v>
      </c>
      <c r="X568" s="21">
        <f t="shared" si="133"/>
        <v>0</v>
      </c>
      <c r="Y568" s="21">
        <f t="shared" si="133"/>
        <v>0</v>
      </c>
      <c r="Z568" s="21">
        <f t="shared" si="133"/>
        <v>0</v>
      </c>
      <c r="AA568" s="21">
        <f t="shared" si="133"/>
        <v>0</v>
      </c>
      <c r="AB568" s="21">
        <f t="shared" si="133"/>
        <v>0</v>
      </c>
      <c r="AC568" s="21">
        <f t="shared" si="133"/>
        <v>0</v>
      </c>
      <c r="AD568" s="21">
        <f t="shared" si="133"/>
        <v>0</v>
      </c>
      <c r="AE568" s="21">
        <f t="shared" si="13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4">+C572+C573</f>
        <v>0</v>
      </c>
      <c r="D571" s="21">
        <f t="shared" si="134"/>
        <v>0</v>
      </c>
      <c r="E571" s="21">
        <f t="shared" si="134"/>
        <v>0</v>
      </c>
      <c r="F571" s="21">
        <f t="shared" si="134"/>
        <v>0</v>
      </c>
      <c r="G571" s="21">
        <f t="shared" si="134"/>
        <v>0</v>
      </c>
      <c r="H571" s="21">
        <f t="shared" si="134"/>
        <v>0</v>
      </c>
      <c r="I571" s="21">
        <f t="shared" si="134"/>
        <v>0</v>
      </c>
      <c r="J571" s="21">
        <f t="shared" si="134"/>
        <v>0</v>
      </c>
      <c r="K571" s="21">
        <f t="shared" si="134"/>
        <v>0</v>
      </c>
      <c r="L571" s="21">
        <f t="shared" si="134"/>
        <v>0</v>
      </c>
      <c r="M571" s="21">
        <f t="shared" si="134"/>
        <v>0</v>
      </c>
      <c r="N571" s="21">
        <f t="shared" si="134"/>
        <v>0</v>
      </c>
      <c r="O571" s="21">
        <f t="shared" si="134"/>
        <v>0</v>
      </c>
      <c r="P571" s="21">
        <f t="shared" si="134"/>
        <v>0</v>
      </c>
      <c r="Q571" s="21">
        <f t="shared" si="134"/>
        <v>0</v>
      </c>
      <c r="R571" s="21">
        <f t="shared" si="134"/>
        <v>0</v>
      </c>
      <c r="S571" s="21">
        <f t="shared" si="134"/>
        <v>0</v>
      </c>
      <c r="T571" s="21">
        <f t="shared" si="134"/>
        <v>0</v>
      </c>
      <c r="U571" s="21">
        <f t="shared" si="134"/>
        <v>0</v>
      </c>
      <c r="V571" s="21">
        <f t="shared" si="134"/>
        <v>0</v>
      </c>
      <c r="W571" s="21">
        <f t="shared" si="134"/>
        <v>0</v>
      </c>
      <c r="X571" s="21">
        <f t="shared" si="134"/>
        <v>0</v>
      </c>
      <c r="Y571" s="21">
        <f t="shared" si="134"/>
        <v>0</v>
      </c>
      <c r="Z571" s="21">
        <f t="shared" si="134"/>
        <v>0</v>
      </c>
      <c r="AA571" s="21">
        <f t="shared" si="134"/>
        <v>0</v>
      </c>
      <c r="AB571" s="21">
        <f t="shared" si="134"/>
        <v>0</v>
      </c>
      <c r="AC571" s="21">
        <f t="shared" si="134"/>
        <v>0</v>
      </c>
      <c r="AD571" s="21">
        <f t="shared" si="134"/>
        <v>0</v>
      </c>
      <c r="AE571" s="21">
        <f t="shared" si="13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5">+C585+C586</f>
        <v>0</v>
      </c>
      <c r="D584" s="21">
        <f t="shared" si="135"/>
        <v>0</v>
      </c>
      <c r="E584" s="21">
        <f t="shared" si="135"/>
        <v>0</v>
      </c>
      <c r="F584" s="21">
        <f t="shared" si="135"/>
        <v>0</v>
      </c>
      <c r="G584" s="21">
        <f t="shared" si="135"/>
        <v>0</v>
      </c>
      <c r="H584" s="21">
        <f t="shared" si="135"/>
        <v>0</v>
      </c>
      <c r="I584" s="21">
        <f t="shared" si="135"/>
        <v>0</v>
      </c>
      <c r="J584" s="21">
        <f t="shared" si="135"/>
        <v>0</v>
      </c>
      <c r="K584" s="21">
        <f t="shared" si="135"/>
        <v>0</v>
      </c>
      <c r="L584" s="21">
        <f t="shared" si="135"/>
        <v>0</v>
      </c>
      <c r="M584" s="21">
        <f t="shared" si="135"/>
        <v>0</v>
      </c>
      <c r="N584" s="21">
        <f t="shared" si="135"/>
        <v>0</v>
      </c>
      <c r="O584" s="21">
        <f t="shared" si="135"/>
        <v>0</v>
      </c>
      <c r="P584" s="21">
        <f t="shared" si="135"/>
        <v>0</v>
      </c>
      <c r="Q584" s="21">
        <f t="shared" si="135"/>
        <v>0</v>
      </c>
      <c r="R584" s="21">
        <f t="shared" si="135"/>
        <v>0</v>
      </c>
      <c r="S584" s="21">
        <f t="shared" si="135"/>
        <v>0</v>
      </c>
      <c r="T584" s="21">
        <f t="shared" si="135"/>
        <v>0</v>
      </c>
      <c r="U584" s="21">
        <f t="shared" si="135"/>
        <v>0</v>
      </c>
      <c r="V584" s="21">
        <f t="shared" si="135"/>
        <v>0</v>
      </c>
      <c r="W584" s="21">
        <f t="shared" si="135"/>
        <v>0</v>
      </c>
      <c r="X584" s="21">
        <f t="shared" si="135"/>
        <v>0</v>
      </c>
      <c r="Y584" s="21">
        <f t="shared" si="135"/>
        <v>0</v>
      </c>
      <c r="Z584" s="21">
        <f t="shared" si="135"/>
        <v>0</v>
      </c>
      <c r="AA584" s="21">
        <f t="shared" si="135"/>
        <v>0</v>
      </c>
      <c r="AB584" s="21">
        <f t="shared" si="135"/>
        <v>0</v>
      </c>
      <c r="AC584" s="21">
        <f t="shared" si="135"/>
        <v>0</v>
      </c>
      <c r="AD584" s="21">
        <f t="shared" si="135"/>
        <v>0</v>
      </c>
      <c r="AE584" s="21">
        <f t="shared" si="13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6">+C599-C4</f>
        <v>0</v>
      </c>
      <c r="D597" s="72">
        <f t="shared" si="136"/>
        <v>0</v>
      </c>
      <c r="E597" s="72">
        <f t="shared" si="136"/>
        <v>0</v>
      </c>
      <c r="F597" s="72">
        <f t="shared" si="136"/>
        <v>0</v>
      </c>
      <c r="G597" s="72">
        <f t="shared" si="136"/>
        <v>0</v>
      </c>
      <c r="H597" s="72">
        <f t="shared" si="136"/>
        <v>0</v>
      </c>
      <c r="I597" s="72">
        <f t="shared" si="136"/>
        <v>0</v>
      </c>
      <c r="J597" s="72">
        <f t="shared" si="136"/>
        <v>0</v>
      </c>
      <c r="K597" s="72">
        <f t="shared" si="136"/>
        <v>0</v>
      </c>
      <c r="L597" s="72">
        <f t="shared" si="136"/>
        <v>0</v>
      </c>
      <c r="M597" s="72">
        <f t="shared" si="136"/>
        <v>0</v>
      </c>
      <c r="N597" s="88">
        <f t="shared" si="136"/>
        <v>0</v>
      </c>
      <c r="O597" s="72">
        <f t="shared" si="136"/>
        <v>0</v>
      </c>
      <c r="P597" s="72">
        <f t="shared" si="136"/>
        <v>0</v>
      </c>
      <c r="Q597" s="72">
        <f t="shared" si="136"/>
        <v>0</v>
      </c>
      <c r="R597" s="72">
        <f t="shared" si="136"/>
        <v>0</v>
      </c>
      <c r="S597" s="72">
        <f t="shared" si="136"/>
        <v>0</v>
      </c>
      <c r="T597" s="72">
        <f t="shared" si="136"/>
        <v>0</v>
      </c>
      <c r="U597" s="72">
        <f t="shared" si="136"/>
        <v>0</v>
      </c>
      <c r="V597" s="72">
        <f t="shared" si="136"/>
        <v>0</v>
      </c>
      <c r="W597" s="72">
        <f t="shared" si="136"/>
        <v>0</v>
      </c>
      <c r="X597" s="72">
        <f t="shared" si="136"/>
        <v>0</v>
      </c>
      <c r="Y597" s="72">
        <f t="shared" si="136"/>
        <v>0</v>
      </c>
      <c r="Z597" s="72">
        <f t="shared" si="136"/>
        <v>0</v>
      </c>
      <c r="AA597" s="72">
        <f t="shared" si="136"/>
        <v>0</v>
      </c>
      <c r="AB597" s="72">
        <f t="shared" si="136"/>
        <v>0</v>
      </c>
      <c r="AC597" s="72">
        <f t="shared" si="136"/>
        <v>0</v>
      </c>
      <c r="AD597" s="72">
        <f t="shared" si="136"/>
        <v>0</v>
      </c>
      <c r="AE597" s="72">
        <f t="shared" si="13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7">+C600+C604+C613+C624+C633</f>
        <v>0</v>
      </c>
      <c r="D599" s="28">
        <f t="shared" si="137"/>
        <v>0</v>
      </c>
      <c r="E599" s="28">
        <f t="shared" si="137"/>
        <v>0</v>
      </c>
      <c r="F599" s="28">
        <f t="shared" si="137"/>
        <v>0</v>
      </c>
      <c r="G599" s="28">
        <f t="shared" si="137"/>
        <v>0</v>
      </c>
      <c r="H599" s="28">
        <f t="shared" si="137"/>
        <v>0</v>
      </c>
      <c r="I599" s="28">
        <f t="shared" si="137"/>
        <v>0</v>
      </c>
      <c r="J599" s="28">
        <f t="shared" si="137"/>
        <v>0</v>
      </c>
      <c r="K599" s="28">
        <f t="shared" si="137"/>
        <v>0</v>
      </c>
      <c r="L599" s="28">
        <f t="shared" si="137"/>
        <v>0</v>
      </c>
      <c r="M599" s="28">
        <f t="shared" si="137"/>
        <v>0</v>
      </c>
      <c r="N599" s="28">
        <f t="shared" si="137"/>
        <v>0</v>
      </c>
      <c r="O599" s="28">
        <f t="shared" si="137"/>
        <v>0</v>
      </c>
      <c r="P599" s="28">
        <f t="shared" si="137"/>
        <v>0</v>
      </c>
      <c r="Q599" s="28">
        <f t="shared" si="137"/>
        <v>0</v>
      </c>
      <c r="R599" s="28">
        <f t="shared" si="137"/>
        <v>0</v>
      </c>
      <c r="S599" s="28">
        <f t="shared" si="137"/>
        <v>0</v>
      </c>
      <c r="T599" s="28">
        <f t="shared" si="137"/>
        <v>0</v>
      </c>
      <c r="U599" s="28">
        <f t="shared" si="137"/>
        <v>0</v>
      </c>
      <c r="V599" s="28">
        <f t="shared" si="137"/>
        <v>0</v>
      </c>
      <c r="W599" s="28">
        <f t="shared" si="137"/>
        <v>0</v>
      </c>
      <c r="X599" s="28">
        <f t="shared" si="137"/>
        <v>0</v>
      </c>
      <c r="Y599" s="28">
        <f t="shared" si="137"/>
        <v>0</v>
      </c>
      <c r="Z599" s="28">
        <f t="shared" si="137"/>
        <v>0</v>
      </c>
      <c r="AA599" s="28">
        <f t="shared" si="137"/>
        <v>0</v>
      </c>
      <c r="AB599" s="28">
        <f t="shared" si="137"/>
        <v>0</v>
      </c>
      <c r="AC599" s="28">
        <f t="shared" si="137"/>
        <v>0</v>
      </c>
      <c r="AD599" s="28">
        <f t="shared" si="137"/>
        <v>0</v>
      </c>
      <c r="AE599" s="28">
        <f t="shared" si="137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8">+C601+C602+C603</f>
        <v>0</v>
      </c>
      <c r="D600" s="28">
        <f t="shared" si="138"/>
        <v>0</v>
      </c>
      <c r="E600" s="28">
        <f t="shared" si="138"/>
        <v>0</v>
      </c>
      <c r="F600" s="28">
        <f t="shared" si="138"/>
        <v>0</v>
      </c>
      <c r="G600" s="28">
        <f t="shared" si="138"/>
        <v>0</v>
      </c>
      <c r="H600" s="28">
        <f t="shared" si="138"/>
        <v>0</v>
      </c>
      <c r="I600" s="28">
        <f t="shared" si="138"/>
        <v>0</v>
      </c>
      <c r="J600" s="28">
        <f t="shared" si="138"/>
        <v>0</v>
      </c>
      <c r="K600" s="28">
        <f t="shared" si="138"/>
        <v>0</v>
      </c>
      <c r="L600" s="28">
        <f t="shared" si="138"/>
        <v>0</v>
      </c>
      <c r="M600" s="28">
        <f t="shared" si="138"/>
        <v>0</v>
      </c>
      <c r="N600" s="28">
        <f t="shared" si="138"/>
        <v>0</v>
      </c>
      <c r="O600" s="28">
        <f t="shared" si="138"/>
        <v>0</v>
      </c>
      <c r="P600" s="28">
        <f t="shared" si="138"/>
        <v>0</v>
      </c>
      <c r="Q600" s="28">
        <f t="shared" si="138"/>
        <v>0</v>
      </c>
      <c r="R600" s="28">
        <f t="shared" si="138"/>
        <v>0</v>
      </c>
      <c r="S600" s="28">
        <f t="shared" si="138"/>
        <v>0</v>
      </c>
      <c r="T600" s="28">
        <f t="shared" si="138"/>
        <v>0</v>
      </c>
      <c r="U600" s="28">
        <f t="shared" si="138"/>
        <v>0</v>
      </c>
      <c r="V600" s="28">
        <f t="shared" si="138"/>
        <v>0</v>
      </c>
      <c r="W600" s="28">
        <f t="shared" si="138"/>
        <v>0</v>
      </c>
      <c r="X600" s="28">
        <f t="shared" si="138"/>
        <v>0</v>
      </c>
      <c r="Y600" s="28">
        <f t="shared" si="138"/>
        <v>0</v>
      </c>
      <c r="Z600" s="28">
        <f t="shared" si="138"/>
        <v>0</v>
      </c>
      <c r="AA600" s="28">
        <f t="shared" si="138"/>
        <v>0</v>
      </c>
      <c r="AB600" s="28">
        <f t="shared" si="138"/>
        <v>0</v>
      </c>
      <c r="AC600" s="28">
        <f t="shared" si="138"/>
        <v>0</v>
      </c>
      <c r="AD600" s="28">
        <f t="shared" si="138"/>
        <v>0</v>
      </c>
      <c r="AE600" s="28">
        <f t="shared" si="13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9">+D606+D607+D609+D610+D611</f>
        <v>0</v>
      </c>
      <c r="E604" s="28">
        <f t="shared" si="139"/>
        <v>0</v>
      </c>
      <c r="F604" s="28">
        <f t="shared" si="139"/>
        <v>0</v>
      </c>
      <c r="G604" s="28">
        <f t="shared" si="139"/>
        <v>0</v>
      </c>
      <c r="H604" s="28">
        <f t="shared" si="139"/>
        <v>0</v>
      </c>
      <c r="I604" s="28">
        <f t="shared" si="139"/>
        <v>0</v>
      </c>
      <c r="J604" s="28">
        <f t="shared" si="139"/>
        <v>0</v>
      </c>
      <c r="K604" s="28">
        <f t="shared" si="139"/>
        <v>0</v>
      </c>
      <c r="L604" s="28">
        <f t="shared" si="139"/>
        <v>0</v>
      </c>
      <c r="M604" s="28">
        <f t="shared" si="139"/>
        <v>0</v>
      </c>
      <c r="N604" s="28">
        <f t="shared" si="139"/>
        <v>0</v>
      </c>
      <c r="O604" s="28">
        <f t="shared" si="139"/>
        <v>0</v>
      </c>
      <c r="P604" s="28">
        <f t="shared" si="139"/>
        <v>0</v>
      </c>
      <c r="Q604" s="28">
        <f t="shared" si="139"/>
        <v>0</v>
      </c>
      <c r="R604" s="28">
        <f t="shared" si="139"/>
        <v>0</v>
      </c>
      <c r="S604" s="28">
        <f t="shared" si="139"/>
        <v>0</v>
      </c>
      <c r="T604" s="28">
        <f t="shared" si="139"/>
        <v>0</v>
      </c>
      <c r="U604" s="28">
        <f t="shared" si="139"/>
        <v>0</v>
      </c>
      <c r="V604" s="28">
        <f t="shared" si="139"/>
        <v>0</v>
      </c>
      <c r="W604" s="28">
        <f t="shared" si="139"/>
        <v>0</v>
      </c>
      <c r="X604" s="28">
        <f t="shared" si="139"/>
        <v>0</v>
      </c>
      <c r="Y604" s="28">
        <f t="shared" si="139"/>
        <v>0</v>
      </c>
      <c r="Z604" s="28">
        <f t="shared" si="139"/>
        <v>0</v>
      </c>
      <c r="AA604" s="28">
        <f t="shared" si="139"/>
        <v>0</v>
      </c>
      <c r="AB604" s="28">
        <f t="shared" si="139"/>
        <v>0</v>
      </c>
      <c r="AC604" s="28">
        <f t="shared" si="139"/>
        <v>0</v>
      </c>
      <c r="AD604" s="28">
        <f t="shared" si="139"/>
        <v>0</v>
      </c>
      <c r="AE604" s="28">
        <f t="shared" si="139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40">+C478</f>
        <v>0</v>
      </c>
      <c r="D606" s="37">
        <f t="shared" si="140"/>
        <v>0</v>
      </c>
      <c r="E606" s="37">
        <f t="shared" si="140"/>
        <v>0</v>
      </c>
      <c r="F606" s="37">
        <f t="shared" si="140"/>
        <v>0</v>
      </c>
      <c r="G606" s="37">
        <f t="shared" si="140"/>
        <v>0</v>
      </c>
      <c r="H606" s="37">
        <f t="shared" si="140"/>
        <v>0</v>
      </c>
      <c r="I606" s="37">
        <f t="shared" si="140"/>
        <v>0</v>
      </c>
      <c r="J606" s="37">
        <f t="shared" si="140"/>
        <v>0</v>
      </c>
      <c r="K606" s="37">
        <f t="shared" si="140"/>
        <v>0</v>
      </c>
      <c r="L606" s="37">
        <f t="shared" si="140"/>
        <v>0</v>
      </c>
      <c r="M606" s="37">
        <f t="shared" si="140"/>
        <v>0</v>
      </c>
      <c r="N606" s="37">
        <f t="shared" si="140"/>
        <v>0</v>
      </c>
      <c r="O606" s="37">
        <f t="shared" si="140"/>
        <v>0</v>
      </c>
      <c r="P606" s="37">
        <f t="shared" si="140"/>
        <v>0</v>
      </c>
      <c r="Q606" s="37">
        <f t="shared" si="140"/>
        <v>0</v>
      </c>
      <c r="R606" s="37">
        <f t="shared" si="140"/>
        <v>0</v>
      </c>
      <c r="S606" s="37">
        <f t="shared" si="140"/>
        <v>0</v>
      </c>
      <c r="T606" s="37">
        <f t="shared" si="140"/>
        <v>0</v>
      </c>
      <c r="U606" s="37">
        <f t="shared" si="140"/>
        <v>0</v>
      </c>
      <c r="V606" s="37">
        <f t="shared" si="140"/>
        <v>0</v>
      </c>
      <c r="W606" s="37">
        <f t="shared" si="140"/>
        <v>0</v>
      </c>
      <c r="X606" s="37">
        <f t="shared" si="140"/>
        <v>0</v>
      </c>
      <c r="Y606" s="37">
        <f t="shared" si="140"/>
        <v>0</v>
      </c>
      <c r="Z606" s="37">
        <f t="shared" si="140"/>
        <v>0</v>
      </c>
      <c r="AA606" s="37">
        <f t="shared" si="140"/>
        <v>0</v>
      </c>
      <c r="AB606" s="37">
        <f t="shared" si="140"/>
        <v>0</v>
      </c>
      <c r="AC606" s="37">
        <f t="shared" si="140"/>
        <v>0</v>
      </c>
      <c r="AD606" s="37">
        <f t="shared" si="140"/>
        <v>0</v>
      </c>
      <c r="AE606" s="37">
        <f t="shared" si="14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41">+C489</f>
        <v>0</v>
      </c>
      <c r="D607" s="37">
        <f t="shared" si="141"/>
        <v>0</v>
      </c>
      <c r="E607" s="37">
        <f t="shared" si="141"/>
        <v>0</v>
      </c>
      <c r="F607" s="37">
        <f t="shared" si="141"/>
        <v>0</v>
      </c>
      <c r="G607" s="37">
        <f t="shared" si="141"/>
        <v>0</v>
      </c>
      <c r="H607" s="37">
        <f t="shared" si="141"/>
        <v>0</v>
      </c>
      <c r="I607" s="37">
        <f t="shared" si="141"/>
        <v>0</v>
      </c>
      <c r="J607" s="37">
        <f t="shared" si="141"/>
        <v>0</v>
      </c>
      <c r="K607" s="37">
        <f t="shared" si="141"/>
        <v>0</v>
      </c>
      <c r="L607" s="37">
        <f t="shared" si="141"/>
        <v>0</v>
      </c>
      <c r="M607" s="37">
        <f t="shared" si="141"/>
        <v>0</v>
      </c>
      <c r="N607" s="37">
        <f t="shared" si="141"/>
        <v>0</v>
      </c>
      <c r="O607" s="37">
        <f t="shared" si="141"/>
        <v>0</v>
      </c>
      <c r="P607" s="37">
        <f t="shared" si="141"/>
        <v>0</v>
      </c>
      <c r="Q607" s="37">
        <f t="shared" si="141"/>
        <v>0</v>
      </c>
      <c r="R607" s="37">
        <f t="shared" si="141"/>
        <v>0</v>
      </c>
      <c r="S607" s="37">
        <f t="shared" si="141"/>
        <v>0</v>
      </c>
      <c r="T607" s="37">
        <f t="shared" si="141"/>
        <v>0</v>
      </c>
      <c r="U607" s="37">
        <f t="shared" si="141"/>
        <v>0</v>
      </c>
      <c r="V607" s="37">
        <f t="shared" si="141"/>
        <v>0</v>
      </c>
      <c r="W607" s="37">
        <f t="shared" si="141"/>
        <v>0</v>
      </c>
      <c r="X607" s="37">
        <f t="shared" si="141"/>
        <v>0</v>
      </c>
      <c r="Y607" s="37">
        <f t="shared" si="141"/>
        <v>0</v>
      </c>
      <c r="Z607" s="37">
        <f t="shared" si="141"/>
        <v>0</v>
      </c>
      <c r="AA607" s="37">
        <f t="shared" si="141"/>
        <v>0</v>
      </c>
      <c r="AB607" s="37">
        <f t="shared" si="141"/>
        <v>0</v>
      </c>
      <c r="AC607" s="37">
        <f t="shared" si="141"/>
        <v>0</v>
      </c>
      <c r="AD607" s="37">
        <f t="shared" si="141"/>
        <v>0</v>
      </c>
      <c r="AE607" s="37">
        <f t="shared" si="14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2">+C502</f>
        <v>0</v>
      </c>
      <c r="D609" s="37">
        <f t="shared" si="142"/>
        <v>0</v>
      </c>
      <c r="E609" s="37">
        <f t="shared" si="142"/>
        <v>0</v>
      </c>
      <c r="F609" s="37">
        <f t="shared" si="142"/>
        <v>0</v>
      </c>
      <c r="G609" s="37">
        <f t="shared" si="142"/>
        <v>0</v>
      </c>
      <c r="H609" s="37">
        <f t="shared" si="142"/>
        <v>0</v>
      </c>
      <c r="I609" s="37">
        <f t="shared" si="142"/>
        <v>0</v>
      </c>
      <c r="J609" s="37">
        <f t="shared" si="142"/>
        <v>0</v>
      </c>
      <c r="K609" s="37">
        <f t="shared" si="142"/>
        <v>0</v>
      </c>
      <c r="L609" s="37">
        <f t="shared" si="142"/>
        <v>0</v>
      </c>
      <c r="M609" s="37">
        <f t="shared" si="142"/>
        <v>0</v>
      </c>
      <c r="N609" s="37">
        <f t="shared" si="142"/>
        <v>0</v>
      </c>
      <c r="O609" s="37">
        <f t="shared" si="142"/>
        <v>0</v>
      </c>
      <c r="P609" s="37">
        <f t="shared" si="142"/>
        <v>0</v>
      </c>
      <c r="Q609" s="37">
        <f t="shared" si="142"/>
        <v>0</v>
      </c>
      <c r="R609" s="37">
        <f t="shared" si="142"/>
        <v>0</v>
      </c>
      <c r="S609" s="37">
        <f t="shared" si="142"/>
        <v>0</v>
      </c>
      <c r="T609" s="37">
        <f t="shared" si="142"/>
        <v>0</v>
      </c>
      <c r="U609" s="37">
        <f t="shared" si="142"/>
        <v>0</v>
      </c>
      <c r="V609" s="37">
        <f t="shared" si="142"/>
        <v>0</v>
      </c>
      <c r="W609" s="37">
        <f t="shared" si="142"/>
        <v>0</v>
      </c>
      <c r="X609" s="37">
        <f t="shared" si="142"/>
        <v>0</v>
      </c>
      <c r="Y609" s="37">
        <f t="shared" si="142"/>
        <v>0</v>
      </c>
      <c r="Z609" s="37">
        <f t="shared" si="142"/>
        <v>0</v>
      </c>
      <c r="AA609" s="37">
        <f t="shared" si="142"/>
        <v>0</v>
      </c>
      <c r="AB609" s="37">
        <f t="shared" si="142"/>
        <v>0</v>
      </c>
      <c r="AC609" s="37">
        <f t="shared" si="142"/>
        <v>0</v>
      </c>
      <c r="AD609" s="37">
        <f t="shared" si="142"/>
        <v>0</v>
      </c>
      <c r="AE609" s="37">
        <f t="shared" si="14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3">+D508</f>
        <v>0</v>
      </c>
      <c r="E610" s="37">
        <f t="shared" si="143"/>
        <v>0</v>
      </c>
      <c r="F610" s="37">
        <f t="shared" si="143"/>
        <v>0</v>
      </c>
      <c r="G610" s="37">
        <f t="shared" si="143"/>
        <v>0</v>
      </c>
      <c r="H610" s="37">
        <f t="shared" si="143"/>
        <v>0</v>
      </c>
      <c r="I610" s="37">
        <f t="shared" si="143"/>
        <v>0</v>
      </c>
      <c r="J610" s="37">
        <f t="shared" si="143"/>
        <v>0</v>
      </c>
      <c r="K610" s="37">
        <f t="shared" si="143"/>
        <v>0</v>
      </c>
      <c r="L610" s="37">
        <f t="shared" si="143"/>
        <v>0</v>
      </c>
      <c r="M610" s="37">
        <f t="shared" si="143"/>
        <v>0</v>
      </c>
      <c r="N610" s="37">
        <f t="shared" si="143"/>
        <v>0</v>
      </c>
      <c r="O610" s="37">
        <f t="shared" si="143"/>
        <v>0</v>
      </c>
      <c r="P610" s="37">
        <f t="shared" si="143"/>
        <v>0</v>
      </c>
      <c r="Q610" s="37">
        <f t="shared" si="143"/>
        <v>0</v>
      </c>
      <c r="R610" s="37">
        <f t="shared" si="143"/>
        <v>0</v>
      </c>
      <c r="S610" s="37">
        <f t="shared" si="143"/>
        <v>0</v>
      </c>
      <c r="T610" s="37">
        <f t="shared" si="143"/>
        <v>0</v>
      </c>
      <c r="U610" s="37">
        <f t="shared" si="143"/>
        <v>0</v>
      </c>
      <c r="V610" s="37">
        <f t="shared" si="143"/>
        <v>0</v>
      </c>
      <c r="W610" s="37">
        <f t="shared" si="143"/>
        <v>0</v>
      </c>
      <c r="X610" s="37">
        <f t="shared" si="143"/>
        <v>0</v>
      </c>
      <c r="Y610" s="37">
        <f t="shared" si="143"/>
        <v>0</v>
      </c>
      <c r="Z610" s="37">
        <f t="shared" si="143"/>
        <v>0</v>
      </c>
      <c r="AA610" s="37">
        <f t="shared" si="143"/>
        <v>0</v>
      </c>
      <c r="AB610" s="37">
        <f t="shared" si="143"/>
        <v>0</v>
      </c>
      <c r="AC610" s="37">
        <f t="shared" si="143"/>
        <v>0</v>
      </c>
      <c r="AD610" s="37">
        <f t="shared" si="143"/>
        <v>0</v>
      </c>
      <c r="AE610" s="37">
        <f t="shared" si="143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4">+C515</f>
        <v>0</v>
      </c>
      <c r="D611" s="37">
        <f t="shared" si="144"/>
        <v>0</v>
      </c>
      <c r="E611" s="37">
        <f t="shared" si="144"/>
        <v>0</v>
      </c>
      <c r="F611" s="37">
        <f t="shared" si="144"/>
        <v>0</v>
      </c>
      <c r="G611" s="37">
        <f t="shared" si="144"/>
        <v>0</v>
      </c>
      <c r="H611" s="37">
        <f t="shared" si="144"/>
        <v>0</v>
      </c>
      <c r="I611" s="37">
        <f t="shared" si="144"/>
        <v>0</v>
      </c>
      <c r="J611" s="37">
        <f t="shared" si="144"/>
        <v>0</v>
      </c>
      <c r="K611" s="37">
        <f t="shared" si="144"/>
        <v>0</v>
      </c>
      <c r="L611" s="37">
        <f t="shared" si="144"/>
        <v>0</v>
      </c>
      <c r="M611" s="37">
        <f t="shared" si="144"/>
        <v>0</v>
      </c>
      <c r="N611" s="37">
        <f t="shared" si="144"/>
        <v>0</v>
      </c>
      <c r="O611" s="37">
        <f t="shared" si="144"/>
        <v>0</v>
      </c>
      <c r="P611" s="37">
        <f t="shared" si="144"/>
        <v>0</v>
      </c>
      <c r="Q611" s="37">
        <f t="shared" si="144"/>
        <v>0</v>
      </c>
      <c r="R611" s="37">
        <f t="shared" si="144"/>
        <v>0</v>
      </c>
      <c r="S611" s="37">
        <f t="shared" si="144"/>
        <v>0</v>
      </c>
      <c r="T611" s="37">
        <f t="shared" si="144"/>
        <v>0</v>
      </c>
      <c r="U611" s="37">
        <f t="shared" si="144"/>
        <v>0</v>
      </c>
      <c r="V611" s="37">
        <f t="shared" si="144"/>
        <v>0</v>
      </c>
      <c r="W611" s="37">
        <f t="shared" si="144"/>
        <v>0</v>
      </c>
      <c r="X611" s="37">
        <f t="shared" si="144"/>
        <v>0</v>
      </c>
      <c r="Y611" s="37">
        <f t="shared" si="144"/>
        <v>0</v>
      </c>
      <c r="Z611" s="37">
        <f t="shared" si="144"/>
        <v>0</v>
      </c>
      <c r="AA611" s="37">
        <f t="shared" si="144"/>
        <v>0</v>
      </c>
      <c r="AB611" s="37">
        <f t="shared" si="144"/>
        <v>0</v>
      </c>
      <c r="AC611" s="37">
        <f t="shared" si="144"/>
        <v>0</v>
      </c>
      <c r="AD611" s="37">
        <f t="shared" si="144"/>
        <v>0</v>
      </c>
      <c r="AE611" s="37">
        <f t="shared" si="14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5">+C614+C615+C616+C617+C618+C619+C620+C621+C622+C623</f>
        <v>0</v>
      </c>
      <c r="D613" s="28">
        <f t="shared" si="145"/>
        <v>0</v>
      </c>
      <c r="E613" s="28">
        <f t="shared" si="145"/>
        <v>0</v>
      </c>
      <c r="F613" s="28">
        <f t="shared" si="145"/>
        <v>0</v>
      </c>
      <c r="G613" s="28">
        <f t="shared" si="145"/>
        <v>0</v>
      </c>
      <c r="H613" s="28">
        <f t="shared" si="145"/>
        <v>0</v>
      </c>
      <c r="I613" s="28">
        <f t="shared" si="145"/>
        <v>0</v>
      </c>
      <c r="J613" s="28">
        <f t="shared" si="145"/>
        <v>0</v>
      </c>
      <c r="K613" s="28">
        <f t="shared" si="145"/>
        <v>0</v>
      </c>
      <c r="L613" s="28">
        <f t="shared" si="145"/>
        <v>0</v>
      </c>
      <c r="M613" s="28">
        <f t="shared" si="145"/>
        <v>0</v>
      </c>
      <c r="N613" s="28">
        <f t="shared" si="145"/>
        <v>0</v>
      </c>
      <c r="O613" s="28">
        <f t="shared" si="145"/>
        <v>0</v>
      </c>
      <c r="P613" s="28">
        <f t="shared" si="145"/>
        <v>0</v>
      </c>
      <c r="Q613" s="28">
        <f t="shared" si="145"/>
        <v>0</v>
      </c>
      <c r="R613" s="28">
        <f t="shared" si="145"/>
        <v>0</v>
      </c>
      <c r="S613" s="28">
        <f t="shared" si="145"/>
        <v>0</v>
      </c>
      <c r="T613" s="28">
        <f t="shared" si="145"/>
        <v>0</v>
      </c>
      <c r="U613" s="28">
        <f t="shared" si="145"/>
        <v>0</v>
      </c>
      <c r="V613" s="28">
        <f t="shared" si="145"/>
        <v>0</v>
      </c>
      <c r="W613" s="28">
        <f t="shared" si="145"/>
        <v>0</v>
      </c>
      <c r="X613" s="28">
        <f t="shared" si="145"/>
        <v>0</v>
      </c>
      <c r="Y613" s="28">
        <f t="shared" si="145"/>
        <v>0</v>
      </c>
      <c r="Z613" s="28">
        <f t="shared" si="145"/>
        <v>0</v>
      </c>
      <c r="AA613" s="28">
        <f t="shared" si="145"/>
        <v>0</v>
      </c>
      <c r="AB613" s="28">
        <f t="shared" si="145"/>
        <v>0</v>
      </c>
      <c r="AC613" s="28">
        <f t="shared" si="145"/>
        <v>0</v>
      </c>
      <c r="AD613" s="28">
        <f t="shared" si="145"/>
        <v>0</v>
      </c>
      <c r="AE613" s="28">
        <f t="shared" si="14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6">+C625+C626+C627+C628+C629+C630+C631+C632</f>
        <v>0</v>
      </c>
      <c r="D624" s="28">
        <f t="shared" si="146"/>
        <v>0</v>
      </c>
      <c r="E624" s="28">
        <f t="shared" si="146"/>
        <v>0</v>
      </c>
      <c r="F624" s="28">
        <f t="shared" si="146"/>
        <v>0</v>
      </c>
      <c r="G624" s="28">
        <f t="shared" si="146"/>
        <v>0</v>
      </c>
      <c r="H624" s="28">
        <f t="shared" si="146"/>
        <v>0</v>
      </c>
      <c r="I624" s="28">
        <f t="shared" si="146"/>
        <v>0</v>
      </c>
      <c r="J624" s="28">
        <f t="shared" si="146"/>
        <v>0</v>
      </c>
      <c r="K624" s="28">
        <f t="shared" si="146"/>
        <v>0</v>
      </c>
      <c r="L624" s="28">
        <f t="shared" si="146"/>
        <v>0</v>
      </c>
      <c r="M624" s="28">
        <f t="shared" si="146"/>
        <v>0</v>
      </c>
      <c r="N624" s="28">
        <f t="shared" si="146"/>
        <v>0</v>
      </c>
      <c r="O624" s="28">
        <f t="shared" si="146"/>
        <v>0</v>
      </c>
      <c r="P624" s="28">
        <f t="shared" si="146"/>
        <v>0</v>
      </c>
      <c r="Q624" s="28">
        <f t="shared" si="146"/>
        <v>0</v>
      </c>
      <c r="R624" s="28">
        <f t="shared" si="146"/>
        <v>0</v>
      </c>
      <c r="S624" s="28">
        <f t="shared" si="146"/>
        <v>0</v>
      </c>
      <c r="T624" s="28">
        <f t="shared" si="146"/>
        <v>0</v>
      </c>
      <c r="U624" s="28">
        <f t="shared" si="146"/>
        <v>0</v>
      </c>
      <c r="V624" s="28">
        <f t="shared" si="146"/>
        <v>0</v>
      </c>
      <c r="W624" s="28">
        <f t="shared" si="146"/>
        <v>0</v>
      </c>
      <c r="X624" s="28">
        <f t="shared" si="146"/>
        <v>0</v>
      </c>
      <c r="Y624" s="28">
        <f t="shared" si="146"/>
        <v>0</v>
      </c>
      <c r="Z624" s="28">
        <f t="shared" si="146"/>
        <v>0</v>
      </c>
      <c r="AA624" s="28">
        <f t="shared" si="146"/>
        <v>0</v>
      </c>
      <c r="AB624" s="28">
        <f t="shared" si="146"/>
        <v>0</v>
      </c>
      <c r="AC624" s="28">
        <f t="shared" si="146"/>
        <v>0</v>
      </c>
      <c r="AD624" s="28">
        <f t="shared" si="146"/>
        <v>0</v>
      </c>
      <c r="AE624" s="28">
        <f t="shared" si="14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7">+C642+C643</f>
        <v>0</v>
      </c>
      <c r="D641" s="21">
        <f t="shared" si="147"/>
        <v>0</v>
      </c>
      <c r="E641" s="21">
        <f t="shared" si="147"/>
        <v>0</v>
      </c>
      <c r="F641" s="21">
        <f t="shared" si="147"/>
        <v>0</v>
      </c>
      <c r="G641" s="21">
        <f t="shared" si="147"/>
        <v>0</v>
      </c>
      <c r="H641" s="21">
        <f t="shared" si="147"/>
        <v>0</v>
      </c>
      <c r="I641" s="21">
        <f t="shared" si="147"/>
        <v>0</v>
      </c>
      <c r="J641" s="21">
        <f t="shared" si="147"/>
        <v>0</v>
      </c>
      <c r="K641" s="21">
        <f t="shared" si="147"/>
        <v>0</v>
      </c>
      <c r="L641" s="21">
        <f t="shared" si="147"/>
        <v>0</v>
      </c>
      <c r="M641" s="21">
        <f t="shared" si="147"/>
        <v>0</v>
      </c>
      <c r="N641" s="21">
        <f t="shared" si="147"/>
        <v>0</v>
      </c>
      <c r="O641" s="21">
        <f t="shared" si="147"/>
        <v>0</v>
      </c>
      <c r="P641" s="21">
        <f t="shared" si="147"/>
        <v>0</v>
      </c>
      <c r="Q641" s="21">
        <f t="shared" si="147"/>
        <v>0</v>
      </c>
      <c r="R641" s="21">
        <f t="shared" si="147"/>
        <v>0</v>
      </c>
      <c r="S641" s="21">
        <f t="shared" si="147"/>
        <v>0</v>
      </c>
      <c r="T641" s="21">
        <f t="shared" si="147"/>
        <v>0</v>
      </c>
      <c r="U641" s="21">
        <f t="shared" si="147"/>
        <v>0</v>
      </c>
      <c r="V641" s="21">
        <f t="shared" si="147"/>
        <v>0</v>
      </c>
      <c r="W641" s="21">
        <f t="shared" si="147"/>
        <v>0</v>
      </c>
      <c r="X641" s="21">
        <f t="shared" si="147"/>
        <v>0</v>
      </c>
      <c r="Y641" s="21">
        <f t="shared" si="147"/>
        <v>0</v>
      </c>
      <c r="Z641" s="21">
        <f t="shared" si="147"/>
        <v>0</v>
      </c>
      <c r="AA641" s="21">
        <f t="shared" si="147"/>
        <v>0</v>
      </c>
      <c r="AB641" s="21">
        <f t="shared" si="147"/>
        <v>0</v>
      </c>
      <c r="AC641" s="21">
        <f t="shared" si="147"/>
        <v>0</v>
      </c>
      <c r="AD641" s="21">
        <f t="shared" si="147"/>
        <v>0</v>
      </c>
      <c r="AE641" s="21">
        <f t="shared" si="14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8">+C656-C4</f>
        <v>0</v>
      </c>
      <c r="D654" s="70">
        <f t="shared" si="148"/>
        <v>0</v>
      </c>
      <c r="E654" s="70">
        <f t="shared" si="148"/>
        <v>0</v>
      </c>
      <c r="F654" s="70">
        <f t="shared" si="148"/>
        <v>0</v>
      </c>
      <c r="G654" s="70">
        <f t="shared" si="148"/>
        <v>0</v>
      </c>
      <c r="H654" s="70">
        <f t="shared" si="148"/>
        <v>0</v>
      </c>
      <c r="I654" s="70">
        <f t="shared" si="148"/>
        <v>0</v>
      </c>
      <c r="J654" s="70">
        <f t="shared" si="148"/>
        <v>0</v>
      </c>
      <c r="K654" s="70">
        <f t="shared" si="148"/>
        <v>0</v>
      </c>
      <c r="L654" s="70">
        <f t="shared" si="148"/>
        <v>0</v>
      </c>
      <c r="M654" s="70">
        <f t="shared" si="148"/>
        <v>0</v>
      </c>
      <c r="N654" s="70">
        <f t="shared" si="148"/>
        <v>0</v>
      </c>
      <c r="O654" s="70">
        <f t="shared" si="148"/>
        <v>0</v>
      </c>
      <c r="P654" s="70">
        <f t="shared" si="148"/>
        <v>0</v>
      </c>
      <c r="Q654" s="70">
        <f t="shared" si="148"/>
        <v>0</v>
      </c>
      <c r="R654" s="70">
        <f t="shared" si="148"/>
        <v>0</v>
      </c>
      <c r="S654" s="70">
        <f t="shared" si="148"/>
        <v>0</v>
      </c>
      <c r="T654" s="70">
        <f t="shared" si="148"/>
        <v>0</v>
      </c>
      <c r="U654" s="70">
        <f t="shared" si="148"/>
        <v>0</v>
      </c>
      <c r="V654" s="70">
        <f t="shared" si="148"/>
        <v>0</v>
      </c>
      <c r="W654" s="70">
        <f t="shared" si="148"/>
        <v>0</v>
      </c>
      <c r="X654" s="70">
        <f t="shared" si="148"/>
        <v>0</v>
      </c>
      <c r="Y654" s="70">
        <f t="shared" si="148"/>
        <v>0</v>
      </c>
      <c r="Z654" s="70">
        <f t="shared" si="148"/>
        <v>0</v>
      </c>
      <c r="AA654" s="70">
        <f t="shared" si="148"/>
        <v>0</v>
      </c>
      <c r="AB654" s="70">
        <f t="shared" si="148"/>
        <v>0</v>
      </c>
      <c r="AC654" s="70">
        <f t="shared" si="148"/>
        <v>0</v>
      </c>
      <c r="AD654" s="70">
        <f t="shared" si="148"/>
        <v>0</v>
      </c>
      <c r="AE654" s="70">
        <f t="shared" si="14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9">+C657+C658+C659+C660+C661</f>
        <v>0</v>
      </c>
      <c r="D656" s="28">
        <f t="shared" si="149"/>
        <v>0</v>
      </c>
      <c r="E656" s="28">
        <f t="shared" si="149"/>
        <v>0</v>
      </c>
      <c r="F656" s="28">
        <f t="shared" si="149"/>
        <v>0</v>
      </c>
      <c r="G656" s="28">
        <f t="shared" si="149"/>
        <v>0</v>
      </c>
      <c r="H656" s="28">
        <f t="shared" si="149"/>
        <v>0</v>
      </c>
      <c r="I656" s="28">
        <f t="shared" si="149"/>
        <v>0</v>
      </c>
      <c r="J656" s="28">
        <f t="shared" si="149"/>
        <v>0</v>
      </c>
      <c r="K656" s="28">
        <f t="shared" si="149"/>
        <v>0</v>
      </c>
      <c r="L656" s="28">
        <f t="shared" si="149"/>
        <v>0</v>
      </c>
      <c r="M656" s="28">
        <f t="shared" si="149"/>
        <v>0</v>
      </c>
      <c r="N656" s="28">
        <f t="shared" si="149"/>
        <v>0</v>
      </c>
      <c r="O656" s="28">
        <f t="shared" si="149"/>
        <v>0</v>
      </c>
      <c r="P656" s="28">
        <f t="shared" si="149"/>
        <v>0</v>
      </c>
      <c r="Q656" s="28">
        <f t="shared" si="149"/>
        <v>0</v>
      </c>
      <c r="R656" s="28">
        <f t="shared" si="149"/>
        <v>0</v>
      </c>
      <c r="S656" s="28">
        <f t="shared" si="149"/>
        <v>0</v>
      </c>
      <c r="T656" s="28">
        <f t="shared" si="149"/>
        <v>0</v>
      </c>
      <c r="U656" s="28">
        <f t="shared" si="149"/>
        <v>0</v>
      </c>
      <c r="V656" s="28">
        <f t="shared" si="149"/>
        <v>0</v>
      </c>
      <c r="W656" s="28">
        <f t="shared" si="149"/>
        <v>0</v>
      </c>
      <c r="X656" s="28">
        <f t="shared" si="149"/>
        <v>0</v>
      </c>
      <c r="Y656" s="28">
        <f t="shared" si="149"/>
        <v>0</v>
      </c>
      <c r="Z656" s="28">
        <f t="shared" si="149"/>
        <v>0</v>
      </c>
      <c r="AA656" s="28">
        <f t="shared" si="149"/>
        <v>0</v>
      </c>
      <c r="AB656" s="28">
        <f t="shared" si="149"/>
        <v>0</v>
      </c>
      <c r="AC656" s="28">
        <f t="shared" si="149"/>
        <v>0</v>
      </c>
      <c r="AD656" s="28">
        <f t="shared" si="149"/>
        <v>0</v>
      </c>
      <c r="AE656" s="28">
        <f t="shared" si="14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50">+C600</f>
        <v>0</v>
      </c>
      <c r="D657" s="28">
        <f t="shared" si="150"/>
        <v>0</v>
      </c>
      <c r="E657" s="28">
        <f t="shared" si="150"/>
        <v>0</v>
      </c>
      <c r="F657" s="28">
        <f t="shared" si="150"/>
        <v>0</v>
      </c>
      <c r="G657" s="28">
        <f t="shared" si="150"/>
        <v>0</v>
      </c>
      <c r="H657" s="28">
        <f t="shared" si="150"/>
        <v>0</v>
      </c>
      <c r="I657" s="28">
        <f t="shared" si="150"/>
        <v>0</v>
      </c>
      <c r="J657" s="28">
        <f t="shared" si="150"/>
        <v>0</v>
      </c>
      <c r="K657" s="28">
        <f t="shared" si="150"/>
        <v>0</v>
      </c>
      <c r="L657" s="28">
        <f t="shared" si="150"/>
        <v>0</v>
      </c>
      <c r="M657" s="28">
        <f t="shared" si="150"/>
        <v>0</v>
      </c>
      <c r="N657" s="28">
        <f t="shared" si="150"/>
        <v>0</v>
      </c>
      <c r="O657" s="28">
        <f t="shared" si="150"/>
        <v>0</v>
      </c>
      <c r="P657" s="28">
        <f t="shared" si="150"/>
        <v>0</v>
      </c>
      <c r="Q657" s="28">
        <f t="shared" si="150"/>
        <v>0</v>
      </c>
      <c r="R657" s="28">
        <f t="shared" si="150"/>
        <v>0</v>
      </c>
      <c r="S657" s="28">
        <f t="shared" si="150"/>
        <v>0</v>
      </c>
      <c r="T657" s="28">
        <f t="shared" si="150"/>
        <v>0</v>
      </c>
      <c r="U657" s="28">
        <f t="shared" si="150"/>
        <v>0</v>
      </c>
      <c r="V657" s="28">
        <f t="shared" si="150"/>
        <v>0</v>
      </c>
      <c r="W657" s="28">
        <f t="shared" si="150"/>
        <v>0</v>
      </c>
      <c r="X657" s="28">
        <f t="shared" si="150"/>
        <v>0</v>
      </c>
      <c r="Y657" s="28">
        <f t="shared" si="150"/>
        <v>0</v>
      </c>
      <c r="Z657" s="28">
        <f t="shared" si="150"/>
        <v>0</v>
      </c>
      <c r="AA657" s="28">
        <f t="shared" si="150"/>
        <v>0</v>
      </c>
      <c r="AB657" s="28">
        <f t="shared" si="150"/>
        <v>0</v>
      </c>
      <c r="AC657" s="28">
        <f t="shared" si="150"/>
        <v>0</v>
      </c>
      <c r="AD657" s="28">
        <f t="shared" si="150"/>
        <v>0</v>
      </c>
      <c r="AE657" s="28">
        <f t="shared" si="15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51">+C604</f>
        <v>0</v>
      </c>
      <c r="D658" s="28">
        <f t="shared" si="151"/>
        <v>0</v>
      </c>
      <c r="E658" s="28">
        <f t="shared" si="151"/>
        <v>0</v>
      </c>
      <c r="F658" s="28">
        <f t="shared" si="151"/>
        <v>0</v>
      </c>
      <c r="G658" s="28">
        <f t="shared" si="151"/>
        <v>0</v>
      </c>
      <c r="H658" s="28">
        <f t="shared" si="151"/>
        <v>0</v>
      </c>
      <c r="I658" s="28">
        <f t="shared" si="151"/>
        <v>0</v>
      </c>
      <c r="J658" s="28">
        <f t="shared" si="151"/>
        <v>0</v>
      </c>
      <c r="K658" s="28">
        <f t="shared" si="151"/>
        <v>0</v>
      </c>
      <c r="L658" s="28">
        <f t="shared" si="151"/>
        <v>0</v>
      </c>
      <c r="M658" s="28">
        <f t="shared" si="151"/>
        <v>0</v>
      </c>
      <c r="N658" s="28">
        <f t="shared" si="151"/>
        <v>0</v>
      </c>
      <c r="O658" s="28">
        <f t="shared" si="151"/>
        <v>0</v>
      </c>
      <c r="P658" s="28">
        <f t="shared" si="151"/>
        <v>0</v>
      </c>
      <c r="Q658" s="28">
        <f t="shared" si="151"/>
        <v>0</v>
      </c>
      <c r="R658" s="28">
        <f t="shared" si="151"/>
        <v>0</v>
      </c>
      <c r="S658" s="28">
        <f t="shared" si="151"/>
        <v>0</v>
      </c>
      <c r="T658" s="28">
        <f t="shared" si="151"/>
        <v>0</v>
      </c>
      <c r="U658" s="28">
        <f t="shared" si="151"/>
        <v>0</v>
      </c>
      <c r="V658" s="28">
        <f t="shared" si="151"/>
        <v>0</v>
      </c>
      <c r="W658" s="28">
        <f t="shared" si="151"/>
        <v>0</v>
      </c>
      <c r="X658" s="28">
        <f t="shared" si="151"/>
        <v>0</v>
      </c>
      <c r="Y658" s="28">
        <f t="shared" si="151"/>
        <v>0</v>
      </c>
      <c r="Z658" s="28">
        <f t="shared" si="151"/>
        <v>0</v>
      </c>
      <c r="AA658" s="28">
        <f t="shared" si="151"/>
        <v>0</v>
      </c>
      <c r="AB658" s="28">
        <f t="shared" si="151"/>
        <v>0</v>
      </c>
      <c r="AC658" s="28">
        <f t="shared" si="151"/>
        <v>0</v>
      </c>
      <c r="AD658" s="28">
        <f t="shared" si="151"/>
        <v>0</v>
      </c>
      <c r="AE658" s="28">
        <f t="shared" si="15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2">+C613</f>
        <v>0</v>
      </c>
      <c r="D659" s="28">
        <f t="shared" si="152"/>
        <v>0</v>
      </c>
      <c r="E659" s="28">
        <f t="shared" si="152"/>
        <v>0</v>
      </c>
      <c r="F659" s="28">
        <f t="shared" si="152"/>
        <v>0</v>
      </c>
      <c r="G659" s="28">
        <f t="shared" si="152"/>
        <v>0</v>
      </c>
      <c r="H659" s="28">
        <f t="shared" si="152"/>
        <v>0</v>
      </c>
      <c r="I659" s="28">
        <f t="shared" si="152"/>
        <v>0</v>
      </c>
      <c r="J659" s="28">
        <f t="shared" si="152"/>
        <v>0</v>
      </c>
      <c r="K659" s="28">
        <f t="shared" si="152"/>
        <v>0</v>
      </c>
      <c r="L659" s="28">
        <f t="shared" si="152"/>
        <v>0</v>
      </c>
      <c r="M659" s="28">
        <f t="shared" si="152"/>
        <v>0</v>
      </c>
      <c r="N659" s="28">
        <f t="shared" si="152"/>
        <v>0</v>
      </c>
      <c r="O659" s="28">
        <f t="shared" si="152"/>
        <v>0</v>
      </c>
      <c r="P659" s="28">
        <f t="shared" si="152"/>
        <v>0</v>
      </c>
      <c r="Q659" s="28">
        <f t="shared" si="152"/>
        <v>0</v>
      </c>
      <c r="R659" s="28">
        <f t="shared" si="152"/>
        <v>0</v>
      </c>
      <c r="S659" s="28">
        <f t="shared" si="152"/>
        <v>0</v>
      </c>
      <c r="T659" s="28">
        <f t="shared" si="152"/>
        <v>0</v>
      </c>
      <c r="U659" s="28">
        <f t="shared" si="152"/>
        <v>0</v>
      </c>
      <c r="V659" s="28">
        <f t="shared" si="152"/>
        <v>0</v>
      </c>
      <c r="W659" s="28">
        <f t="shared" si="152"/>
        <v>0</v>
      </c>
      <c r="X659" s="28">
        <f t="shared" si="152"/>
        <v>0</v>
      </c>
      <c r="Y659" s="28">
        <f t="shared" si="152"/>
        <v>0</v>
      </c>
      <c r="Z659" s="28">
        <f t="shared" si="152"/>
        <v>0</v>
      </c>
      <c r="AA659" s="28">
        <f t="shared" si="152"/>
        <v>0</v>
      </c>
      <c r="AB659" s="28">
        <f t="shared" si="152"/>
        <v>0</v>
      </c>
      <c r="AC659" s="28">
        <f t="shared" si="152"/>
        <v>0</v>
      </c>
      <c r="AD659" s="28">
        <f t="shared" si="152"/>
        <v>0</v>
      </c>
      <c r="AE659" s="28">
        <f t="shared" si="15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3">+C624</f>
        <v>0</v>
      </c>
      <c r="D660" s="28">
        <f t="shared" si="153"/>
        <v>0</v>
      </c>
      <c r="E660" s="28">
        <f t="shared" si="153"/>
        <v>0</v>
      </c>
      <c r="F660" s="28">
        <f t="shared" si="153"/>
        <v>0</v>
      </c>
      <c r="G660" s="28">
        <f t="shared" si="153"/>
        <v>0</v>
      </c>
      <c r="H660" s="28">
        <f t="shared" si="153"/>
        <v>0</v>
      </c>
      <c r="I660" s="28">
        <f t="shared" si="153"/>
        <v>0</v>
      </c>
      <c r="J660" s="28">
        <f t="shared" si="153"/>
        <v>0</v>
      </c>
      <c r="K660" s="28">
        <f t="shared" si="153"/>
        <v>0</v>
      </c>
      <c r="L660" s="28">
        <f t="shared" si="153"/>
        <v>0</v>
      </c>
      <c r="M660" s="28">
        <f t="shared" si="153"/>
        <v>0</v>
      </c>
      <c r="N660" s="28">
        <f t="shared" si="153"/>
        <v>0</v>
      </c>
      <c r="O660" s="28">
        <f t="shared" si="153"/>
        <v>0</v>
      </c>
      <c r="P660" s="28">
        <f t="shared" si="153"/>
        <v>0</v>
      </c>
      <c r="Q660" s="28">
        <f t="shared" si="153"/>
        <v>0</v>
      </c>
      <c r="R660" s="28">
        <f t="shared" si="153"/>
        <v>0</v>
      </c>
      <c r="S660" s="28">
        <f t="shared" si="153"/>
        <v>0</v>
      </c>
      <c r="T660" s="28">
        <f t="shared" si="153"/>
        <v>0</v>
      </c>
      <c r="U660" s="28">
        <f t="shared" si="153"/>
        <v>0</v>
      </c>
      <c r="V660" s="28">
        <f t="shared" si="153"/>
        <v>0</v>
      </c>
      <c r="W660" s="28">
        <f t="shared" si="153"/>
        <v>0</v>
      </c>
      <c r="X660" s="28">
        <f t="shared" si="153"/>
        <v>0</v>
      </c>
      <c r="Y660" s="28">
        <f t="shared" si="153"/>
        <v>0</v>
      </c>
      <c r="Z660" s="28">
        <f t="shared" si="153"/>
        <v>0</v>
      </c>
      <c r="AA660" s="28">
        <f t="shared" si="153"/>
        <v>0</v>
      </c>
      <c r="AB660" s="28">
        <f t="shared" si="153"/>
        <v>0</v>
      </c>
      <c r="AC660" s="28">
        <f t="shared" si="153"/>
        <v>0</v>
      </c>
      <c r="AD660" s="28">
        <f t="shared" si="153"/>
        <v>0</v>
      </c>
      <c r="AE660" s="28">
        <f t="shared" si="15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4">+C633</f>
        <v>0</v>
      </c>
      <c r="D661" s="28">
        <f t="shared" si="154"/>
        <v>0</v>
      </c>
      <c r="E661" s="28">
        <f t="shared" si="154"/>
        <v>0</v>
      </c>
      <c r="F661" s="28">
        <f t="shared" si="154"/>
        <v>0</v>
      </c>
      <c r="G661" s="28">
        <f t="shared" si="154"/>
        <v>0</v>
      </c>
      <c r="H661" s="28">
        <f t="shared" si="154"/>
        <v>0</v>
      </c>
      <c r="I661" s="28">
        <f t="shared" si="154"/>
        <v>0</v>
      </c>
      <c r="J661" s="28">
        <f t="shared" si="154"/>
        <v>0</v>
      </c>
      <c r="K661" s="28">
        <f t="shared" si="154"/>
        <v>0</v>
      </c>
      <c r="L661" s="28">
        <f t="shared" si="154"/>
        <v>0</v>
      </c>
      <c r="M661" s="28">
        <f t="shared" si="154"/>
        <v>0</v>
      </c>
      <c r="N661" s="28">
        <f t="shared" si="154"/>
        <v>0</v>
      </c>
      <c r="O661" s="28">
        <f t="shared" si="154"/>
        <v>0</v>
      </c>
      <c r="P661" s="28">
        <f t="shared" si="154"/>
        <v>0</v>
      </c>
      <c r="Q661" s="28">
        <f t="shared" si="154"/>
        <v>0</v>
      </c>
      <c r="R661" s="28">
        <f t="shared" si="154"/>
        <v>0</v>
      </c>
      <c r="S661" s="28">
        <f t="shared" si="154"/>
        <v>0</v>
      </c>
      <c r="T661" s="28">
        <f t="shared" si="154"/>
        <v>0</v>
      </c>
      <c r="U661" s="28">
        <f t="shared" si="154"/>
        <v>0</v>
      </c>
      <c r="V661" s="28">
        <f t="shared" si="154"/>
        <v>0</v>
      </c>
      <c r="W661" s="28">
        <f t="shared" si="154"/>
        <v>0</v>
      </c>
      <c r="X661" s="28">
        <f t="shared" si="154"/>
        <v>0</v>
      </c>
      <c r="Y661" s="28">
        <f t="shared" si="154"/>
        <v>0</v>
      </c>
      <c r="Z661" s="28">
        <f t="shared" si="154"/>
        <v>0</v>
      </c>
      <c r="AA661" s="28">
        <f t="shared" si="154"/>
        <v>0</v>
      </c>
      <c r="AB661" s="28">
        <f t="shared" si="154"/>
        <v>0</v>
      </c>
      <c r="AC661" s="28">
        <f t="shared" si="154"/>
        <v>0</v>
      </c>
      <c r="AD661" s="28">
        <f t="shared" si="154"/>
        <v>0</v>
      </c>
      <c r="AE661" s="28">
        <f t="shared" si="154"/>
        <v>0</v>
      </c>
    </row>
  </sheetData>
  <conditionalFormatting sqref="C2:AC2">
    <cfRule type="cellIs" dxfId="341" priority="247" operator="equal">
      <formula>0</formula>
    </cfRule>
  </conditionalFormatting>
  <conditionalFormatting sqref="AD2:AE2">
    <cfRule type="cellIs" dxfId="340" priority="111" operator="equal">
      <formula>0</formula>
    </cfRule>
  </conditionalFormatting>
  <conditionalFormatting sqref="A425:B426 A430:B431 A434:B437 A427:A429">
    <cfRule type="cellIs" dxfId="339" priority="77" operator="lessThan">
      <formula>0</formula>
    </cfRule>
  </conditionalFormatting>
  <conditionalFormatting sqref="A432:B433">
    <cfRule type="cellIs" dxfId="338" priority="76" operator="lessThan">
      <formula>0</formula>
    </cfRule>
  </conditionalFormatting>
  <conditionalFormatting sqref="B555 A576:B581">
    <cfRule type="cellIs" dxfId="337" priority="75" operator="lessThan">
      <formula>0</formula>
    </cfRule>
  </conditionalFormatting>
  <conditionalFormatting sqref="A633:B638 B624">
    <cfRule type="cellIs" dxfId="336" priority="74" operator="lessThan">
      <formula>0</formula>
    </cfRule>
  </conditionalFormatting>
  <conditionalFormatting sqref="A661:B661">
    <cfRule type="cellIs" dxfId="335" priority="73" operator="lessThan">
      <formula>0</formula>
    </cfRule>
  </conditionalFormatting>
  <conditionalFormatting sqref="B659:B660">
    <cfRule type="cellIs" dxfId="334" priority="72" operator="lessThan">
      <formula>0</formula>
    </cfRule>
  </conditionalFormatting>
  <conditionalFormatting sqref="B613">
    <cfRule type="cellIs" dxfId="333" priority="71" operator="lessThan">
      <formula>0</formula>
    </cfRule>
  </conditionalFormatting>
  <conditionalFormatting sqref="C434:C437 C425:C431">
    <cfRule type="cellIs" dxfId="332" priority="70" operator="lessThan">
      <formula>0</formula>
    </cfRule>
  </conditionalFormatting>
  <conditionalFormatting sqref="C613">
    <cfRule type="cellIs" dxfId="331" priority="69" operator="lessThan">
      <formula>0</formula>
    </cfRule>
  </conditionalFormatting>
  <conditionalFormatting sqref="C432:C433">
    <cfRule type="cellIs" dxfId="330" priority="68" operator="lessThan">
      <formula>0</formula>
    </cfRule>
  </conditionalFormatting>
  <conditionalFormatting sqref="C555:C581">
    <cfRule type="cellIs" dxfId="329" priority="67" operator="lessThan">
      <formula>0</formula>
    </cfRule>
  </conditionalFormatting>
  <conditionalFormatting sqref="C624:C638">
    <cfRule type="cellIs" dxfId="328" priority="66" operator="lessThan">
      <formula>0</formula>
    </cfRule>
  </conditionalFormatting>
  <conditionalFormatting sqref="C659">
    <cfRule type="cellIs" dxfId="327" priority="65" operator="lessThan">
      <formula>0</formula>
    </cfRule>
  </conditionalFormatting>
  <conditionalFormatting sqref="C660">
    <cfRule type="cellIs" dxfId="326" priority="64" operator="lessThan">
      <formula>0</formula>
    </cfRule>
  </conditionalFormatting>
  <conditionalFormatting sqref="C661">
    <cfRule type="cellIs" dxfId="325" priority="63" operator="lessThan">
      <formula>0</formula>
    </cfRule>
  </conditionalFormatting>
  <conditionalFormatting sqref="C609">
    <cfRule type="cellIs" dxfId="324" priority="62" operator="lessThan">
      <formula>0</formula>
    </cfRule>
  </conditionalFormatting>
  <conditionalFormatting sqref="C610">
    <cfRule type="cellIs" dxfId="323" priority="61" operator="lessThan">
      <formula>0</formula>
    </cfRule>
  </conditionalFormatting>
  <conditionalFormatting sqref="C611">
    <cfRule type="cellIs" dxfId="322" priority="60" operator="lessThan">
      <formula>0</formula>
    </cfRule>
  </conditionalFormatting>
  <conditionalFormatting sqref="C606:C607">
    <cfRule type="cellIs" dxfId="321" priority="59" operator="lessThan">
      <formula>0</formula>
    </cfRule>
  </conditionalFormatting>
  <conditionalFormatting sqref="C191:C210 C212:C225 C227:C270 C273:C278 C280:C286 C292:C296">
    <cfRule type="cellIs" dxfId="320" priority="58" operator="lessThan">
      <formula>0</formula>
    </cfRule>
  </conditionalFormatting>
  <conditionalFormatting sqref="C271">
    <cfRule type="cellIs" dxfId="319" priority="57" operator="lessThan">
      <formula>0</formula>
    </cfRule>
  </conditionalFormatting>
  <conditionalFormatting sqref="C287">
    <cfRule type="cellIs" dxfId="318" priority="56" operator="lessThan">
      <formula>0</formula>
    </cfRule>
  </conditionalFormatting>
  <conditionalFormatting sqref="C291">
    <cfRule type="cellIs" dxfId="317" priority="55" operator="lessThan">
      <formula>0</formula>
    </cfRule>
  </conditionalFormatting>
  <conditionalFormatting sqref="C226">
    <cfRule type="cellIs" dxfId="316" priority="53" operator="lessThan">
      <formula>0</formula>
    </cfRule>
  </conditionalFormatting>
  <conditionalFormatting sqref="C211">
    <cfRule type="cellIs" dxfId="315" priority="54" operator="lessThan">
      <formula>0</formula>
    </cfRule>
  </conditionalFormatting>
  <conditionalFormatting sqref="C272">
    <cfRule type="cellIs" dxfId="314" priority="52" operator="lessThan">
      <formula>0</formula>
    </cfRule>
  </conditionalFormatting>
  <conditionalFormatting sqref="C279">
    <cfRule type="cellIs" dxfId="313" priority="51" operator="lessThan">
      <formula>0</formula>
    </cfRule>
  </conditionalFormatting>
  <conditionalFormatting sqref="C288:C290">
    <cfRule type="cellIs" dxfId="312" priority="50" operator="lessThan">
      <formula>0</formula>
    </cfRule>
  </conditionalFormatting>
  <conditionalFormatting sqref="C297:C354 C356:C424">
    <cfRule type="cellIs" dxfId="311" priority="49" operator="lessThan">
      <formula>0</formula>
    </cfRule>
  </conditionalFormatting>
  <conditionalFormatting sqref="C526:C554">
    <cfRule type="cellIs" dxfId="310" priority="48" operator="lessThan">
      <formula>0</formula>
    </cfRule>
  </conditionalFormatting>
  <conditionalFormatting sqref="C524:C525">
    <cfRule type="cellIs" dxfId="309" priority="47" operator="lessThan">
      <formula>0</formula>
    </cfRule>
  </conditionalFormatting>
  <conditionalFormatting sqref="C614:C623">
    <cfRule type="cellIs" dxfId="308" priority="46" operator="lessThan">
      <formula>0</formula>
    </cfRule>
  </conditionalFormatting>
  <conditionalFormatting sqref="C355">
    <cfRule type="cellIs" dxfId="307" priority="45" operator="lessThan">
      <formula>0</formula>
    </cfRule>
  </conditionalFormatting>
  <conditionalFormatting sqref="C453">
    <cfRule type="cellIs" dxfId="306" priority="44" operator="lessThan">
      <formula>0</formula>
    </cfRule>
  </conditionalFormatting>
  <conditionalFormatting sqref="C453">
    <cfRule type="cellIs" dxfId="305" priority="42" operator="equal">
      <formula>0</formula>
    </cfRule>
    <cfRule type="cellIs" dxfId="304" priority="43" operator="equal">
      <formula>0</formula>
    </cfRule>
  </conditionalFormatting>
  <conditionalFormatting sqref="C597">
    <cfRule type="cellIs" dxfId="303" priority="41" operator="lessThan">
      <formula>0</formula>
    </cfRule>
  </conditionalFormatting>
  <conditionalFormatting sqref="C597">
    <cfRule type="cellIs" dxfId="302" priority="39" operator="equal">
      <formula>0</formula>
    </cfRule>
    <cfRule type="cellIs" dxfId="301" priority="40" operator="equal">
      <formula>0</formula>
    </cfRule>
  </conditionalFormatting>
  <conditionalFormatting sqref="C654">
    <cfRule type="cellIs" dxfId="300" priority="38" operator="lessThan">
      <formula>0</formula>
    </cfRule>
  </conditionalFormatting>
  <conditionalFormatting sqref="C654">
    <cfRule type="cellIs" dxfId="299" priority="36" operator="equal">
      <formula>0</formula>
    </cfRule>
    <cfRule type="cellIs" dxfId="298" priority="37" operator="equal">
      <formula>0</formula>
    </cfRule>
  </conditionalFormatting>
  <conditionalFormatting sqref="D434:AE437 D425:AE431">
    <cfRule type="cellIs" dxfId="297" priority="35" operator="lessThan">
      <formula>0</formula>
    </cfRule>
  </conditionalFormatting>
  <conditionalFormatting sqref="D613:AE613">
    <cfRule type="cellIs" dxfId="296" priority="34" operator="lessThan">
      <formula>0</formula>
    </cfRule>
  </conditionalFormatting>
  <conditionalFormatting sqref="D432:AE433">
    <cfRule type="cellIs" dxfId="295" priority="33" operator="lessThan">
      <formula>0</formula>
    </cfRule>
  </conditionalFormatting>
  <conditionalFormatting sqref="D555:AE581">
    <cfRule type="cellIs" dxfId="294" priority="32" operator="lessThan">
      <formula>0</formula>
    </cfRule>
  </conditionalFormatting>
  <conditionalFormatting sqref="D624:AE638">
    <cfRule type="cellIs" dxfId="293" priority="31" operator="lessThan">
      <formula>0</formula>
    </cfRule>
  </conditionalFormatting>
  <conditionalFormatting sqref="D659:AE659">
    <cfRule type="cellIs" dxfId="292" priority="30" operator="lessThan">
      <formula>0</formula>
    </cfRule>
  </conditionalFormatting>
  <conditionalFormatting sqref="D660:AE660">
    <cfRule type="cellIs" dxfId="291" priority="29" operator="lessThan">
      <formula>0</formula>
    </cfRule>
  </conditionalFormatting>
  <conditionalFormatting sqref="D661:AE661">
    <cfRule type="cellIs" dxfId="290" priority="28" operator="lessThan">
      <formula>0</formula>
    </cfRule>
  </conditionalFormatting>
  <conditionalFormatting sqref="D609:AE609">
    <cfRule type="cellIs" dxfId="289" priority="27" operator="lessThan">
      <formula>0</formula>
    </cfRule>
  </conditionalFormatting>
  <conditionalFormatting sqref="D610:AE610">
    <cfRule type="cellIs" dxfId="288" priority="26" operator="lessThan">
      <formula>0</formula>
    </cfRule>
  </conditionalFormatting>
  <conditionalFormatting sqref="D611:AE611">
    <cfRule type="cellIs" dxfId="287" priority="25" operator="lessThan">
      <formula>0</formula>
    </cfRule>
  </conditionalFormatting>
  <conditionalFormatting sqref="D606:AE607">
    <cfRule type="cellIs" dxfId="286" priority="24" operator="lessThan">
      <formula>0</formula>
    </cfRule>
  </conditionalFormatting>
  <conditionalFormatting sqref="D191:AE210 D212:AE225 D227:AE270 D273:AE278 D280:AE286 D292:AE296">
    <cfRule type="cellIs" dxfId="285" priority="23" operator="lessThan">
      <formula>0</formula>
    </cfRule>
  </conditionalFormatting>
  <conditionalFormatting sqref="D271:AE271">
    <cfRule type="cellIs" dxfId="284" priority="22" operator="lessThan">
      <formula>0</formula>
    </cfRule>
  </conditionalFormatting>
  <conditionalFormatting sqref="D287:AE287">
    <cfRule type="cellIs" dxfId="283" priority="21" operator="lessThan">
      <formula>0</formula>
    </cfRule>
  </conditionalFormatting>
  <conditionalFormatting sqref="D291:AE291">
    <cfRule type="cellIs" dxfId="282" priority="20" operator="lessThan">
      <formula>0</formula>
    </cfRule>
  </conditionalFormatting>
  <conditionalFormatting sqref="D226:AE226">
    <cfRule type="cellIs" dxfId="281" priority="18" operator="lessThan">
      <formula>0</formula>
    </cfRule>
  </conditionalFormatting>
  <conditionalFormatting sqref="D211:AE211">
    <cfRule type="cellIs" dxfId="280" priority="19" operator="lessThan">
      <formula>0</formula>
    </cfRule>
  </conditionalFormatting>
  <conditionalFormatting sqref="D272:AE272">
    <cfRule type="cellIs" dxfId="279" priority="17" operator="lessThan">
      <formula>0</formula>
    </cfRule>
  </conditionalFormatting>
  <conditionalFormatting sqref="D279:AE279">
    <cfRule type="cellIs" dxfId="278" priority="16" operator="lessThan">
      <formula>0</formula>
    </cfRule>
  </conditionalFormatting>
  <conditionalFormatting sqref="D288:AE290">
    <cfRule type="cellIs" dxfId="277" priority="15" operator="lessThan">
      <formula>0</formula>
    </cfRule>
  </conditionalFormatting>
  <conditionalFormatting sqref="D297:AE354 D356:AE424">
    <cfRule type="cellIs" dxfId="276" priority="14" operator="lessThan">
      <formula>0</formula>
    </cfRule>
  </conditionalFormatting>
  <conditionalFormatting sqref="D526:AE554">
    <cfRule type="cellIs" dxfId="275" priority="13" operator="lessThan">
      <formula>0</formula>
    </cfRule>
  </conditionalFormatting>
  <conditionalFormatting sqref="D524:AE525">
    <cfRule type="cellIs" dxfId="274" priority="12" operator="lessThan">
      <formula>0</formula>
    </cfRule>
  </conditionalFormatting>
  <conditionalFormatting sqref="D614:AE623">
    <cfRule type="cellIs" dxfId="273" priority="11" operator="lessThan">
      <formula>0</formula>
    </cfRule>
  </conditionalFormatting>
  <conditionalFormatting sqref="D355:AE355">
    <cfRule type="cellIs" dxfId="272" priority="10" operator="lessThan">
      <formula>0</formula>
    </cfRule>
  </conditionalFormatting>
  <conditionalFormatting sqref="D453:AE453">
    <cfRule type="cellIs" dxfId="271" priority="9" operator="lessThan">
      <formula>0</formula>
    </cfRule>
  </conditionalFormatting>
  <conditionalFormatting sqref="D453:AE453">
    <cfRule type="cellIs" dxfId="270" priority="7" operator="equal">
      <formula>0</formula>
    </cfRule>
    <cfRule type="cellIs" dxfId="269" priority="8" operator="equal">
      <formula>0</formula>
    </cfRule>
  </conditionalFormatting>
  <conditionalFormatting sqref="D597:AE597">
    <cfRule type="cellIs" dxfId="268" priority="6" operator="lessThan">
      <formula>0</formula>
    </cfRule>
  </conditionalFormatting>
  <conditionalFormatting sqref="D597:AE597">
    <cfRule type="cellIs" dxfId="267" priority="4" operator="equal">
      <formula>0</formula>
    </cfRule>
    <cfRule type="cellIs" dxfId="266" priority="5" operator="equal">
      <formula>0</formula>
    </cfRule>
  </conditionalFormatting>
  <conditionalFormatting sqref="D654:AE654">
    <cfRule type="cellIs" dxfId="265" priority="3" operator="lessThan">
      <formula>0</formula>
    </cfRule>
  </conditionalFormatting>
  <conditionalFormatting sqref="D654:AE654">
    <cfRule type="cellIs" dxfId="264" priority="1" operator="equal">
      <formula>0</formula>
    </cfRule>
    <cfRule type="cellIs" dxfId="26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topLeftCell="A172" zoomScale="85" zoomScaleNormal="85" workbookViewId="0">
      <selection activeCell="C175" sqref="C175:AE177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 t="e">
        <f ca="1">+C4-INDIRECT("'"&amp;C3&amp;"'!$"&amp;"J"&amp;"4",1)</f>
        <v>#REF!</v>
      </c>
      <c r="D2" s="29" t="e">
        <f ca="1">+D4-INDIRECT("'"&amp;D3&amp;"'!$"&amp;"J"&amp;"4",1)</f>
        <v>#REF!</v>
      </c>
      <c r="E2" s="29" t="e">
        <f t="shared" ref="E2:AC2" ca="1" si="0">+E4-INDIRECT("'"&amp;E3&amp;"'!$"&amp;"J"&amp;"4",1)</f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+AD4-INDIRECT("'"&amp;AD3&amp;"'!$"&amp;"J"&amp;"4",1)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1.6861066771653544E-2</v>
      </c>
      <c r="D4" s="28">
        <f t="shared" si="2"/>
        <v>1.4727724950884084E-2</v>
      </c>
      <c r="E4" s="28">
        <f t="shared" si="2"/>
        <v>1.5471685815324163E-2</v>
      </c>
      <c r="F4" s="28">
        <f t="shared" si="2"/>
        <v>1.6832903018867924E-2</v>
      </c>
      <c r="G4" s="28">
        <f t="shared" si="2"/>
        <v>1.7288845660377358E-2</v>
      </c>
      <c r="H4" s="28">
        <f t="shared" si="2"/>
        <v>1.8994832971246007E-2</v>
      </c>
      <c r="I4" s="28">
        <f t="shared" si="2"/>
        <v>1.939335164413861E-2</v>
      </c>
      <c r="J4" s="28">
        <f t="shared" si="2"/>
        <v>2.2211573819689117E-2</v>
      </c>
      <c r="K4" s="28">
        <f t="shared" si="2"/>
        <v>1.9972697931606213E-2</v>
      </c>
      <c r="L4" s="28">
        <f t="shared" si="2"/>
        <v>2.2066234097409321E-2</v>
      </c>
      <c r="M4" s="28">
        <f t="shared" si="2"/>
        <v>2.5875555667585658E-2</v>
      </c>
      <c r="N4" s="28">
        <f t="shared" si="2"/>
        <v>2.0774053296595155E-2</v>
      </c>
      <c r="O4" s="28">
        <f t="shared" si="2"/>
        <v>2.3261050911237948E-2</v>
      </c>
      <c r="P4" s="28">
        <f t="shared" si="2"/>
        <v>2.9610193295838021E-2</v>
      </c>
      <c r="Q4" s="28">
        <f t="shared" si="2"/>
        <v>2.7827294848143981E-2</v>
      </c>
      <c r="R4" s="28">
        <f t="shared" si="2"/>
        <v>2.4508269590543086E-2</v>
      </c>
      <c r="S4" s="28">
        <f t="shared" si="2"/>
        <v>2.562551444061114E-2</v>
      </c>
      <c r="T4" s="28">
        <f t="shared" si="2"/>
        <v>2.6013374460567822E-2</v>
      </c>
      <c r="U4" s="28">
        <f t="shared" si="2"/>
        <v>2.6976131432176656E-2</v>
      </c>
      <c r="V4" s="28">
        <f t="shared" si="2"/>
        <v>3.1539490296529971E-2</v>
      </c>
      <c r="W4" s="28">
        <f t="shared" si="2"/>
        <v>4.4718726916426511E-2</v>
      </c>
      <c r="X4" s="28">
        <f t="shared" si="2"/>
        <v>2.90549878962536E-2</v>
      </c>
      <c r="Y4" s="28">
        <f t="shared" si="2"/>
        <v>3.1831155286276884E-2</v>
      </c>
      <c r="Z4" s="28">
        <f t="shared" si="2"/>
        <v>3.383127261269147E-2</v>
      </c>
      <c r="AA4" s="28">
        <f t="shared" si="2"/>
        <v>3.3349505136094672E-2</v>
      </c>
      <c r="AB4" s="28">
        <f t="shared" si="2"/>
        <v>3.5126087896360271E-2</v>
      </c>
      <c r="AC4" s="28">
        <f t="shared" si="2"/>
        <v>2.9411993820440428E-2</v>
      </c>
      <c r="AD4" s="28">
        <f t="shared" si="2"/>
        <v>3.2373987827145463E-2</v>
      </c>
      <c r="AE4" s="28">
        <f t="shared" si="2"/>
        <v>3.0760903137940554E-2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1.6861066771653544E-2</v>
      </c>
      <c r="D111" s="21">
        <f t="shared" si="29"/>
        <v>1.4727724950884084E-2</v>
      </c>
      <c r="E111" s="21">
        <f t="shared" si="29"/>
        <v>1.5471685815324163E-2</v>
      </c>
      <c r="F111" s="21">
        <f t="shared" si="29"/>
        <v>1.6832903018867924E-2</v>
      </c>
      <c r="G111" s="21">
        <f t="shared" si="29"/>
        <v>1.7288845660377358E-2</v>
      </c>
      <c r="H111" s="21">
        <f t="shared" si="29"/>
        <v>1.8994832971246007E-2</v>
      </c>
      <c r="I111" s="21">
        <f t="shared" si="29"/>
        <v>1.939335164413861E-2</v>
      </c>
      <c r="J111" s="21">
        <f t="shared" si="29"/>
        <v>2.2211573819689117E-2</v>
      </c>
      <c r="K111" s="21">
        <f t="shared" si="29"/>
        <v>1.9972697931606213E-2</v>
      </c>
      <c r="L111" s="21">
        <f t="shared" si="29"/>
        <v>2.2066234097409321E-2</v>
      </c>
      <c r="M111" s="21">
        <f t="shared" si="29"/>
        <v>2.5875555667585658E-2</v>
      </c>
      <c r="N111" s="21">
        <f t="shared" si="29"/>
        <v>2.0774053296595155E-2</v>
      </c>
      <c r="O111" s="21">
        <f t="shared" si="29"/>
        <v>2.3261050911237948E-2</v>
      </c>
      <c r="P111" s="21">
        <f t="shared" si="29"/>
        <v>2.9610193295838021E-2</v>
      </c>
      <c r="Q111" s="21">
        <f t="shared" si="29"/>
        <v>2.7827294848143981E-2</v>
      </c>
      <c r="R111" s="21">
        <f t="shared" si="29"/>
        <v>2.4508269590543086E-2</v>
      </c>
      <c r="S111" s="21">
        <f t="shared" si="29"/>
        <v>2.562551444061114E-2</v>
      </c>
      <c r="T111" s="21">
        <f t="shared" si="29"/>
        <v>2.6013374460567822E-2</v>
      </c>
      <c r="U111" s="21">
        <f t="shared" si="29"/>
        <v>2.6976131432176656E-2</v>
      </c>
      <c r="V111" s="21">
        <f t="shared" si="29"/>
        <v>3.1539490296529971E-2</v>
      </c>
      <c r="W111" s="21">
        <f t="shared" si="29"/>
        <v>4.4718726916426511E-2</v>
      </c>
      <c r="X111" s="21">
        <f t="shared" si="29"/>
        <v>2.90549878962536E-2</v>
      </c>
      <c r="Y111" s="21">
        <f t="shared" si="29"/>
        <v>3.1831155286276884E-2</v>
      </c>
      <c r="Z111" s="21">
        <f t="shared" si="29"/>
        <v>3.383127261269147E-2</v>
      </c>
      <c r="AA111" s="21">
        <f t="shared" si="29"/>
        <v>3.3349505136094672E-2</v>
      </c>
      <c r="AB111" s="21">
        <f t="shared" si="29"/>
        <v>3.5126087896360271E-2</v>
      </c>
      <c r="AC111" s="21">
        <f t="shared" si="29"/>
        <v>2.9411993820440428E-2</v>
      </c>
      <c r="AD111" s="21">
        <f t="shared" si="29"/>
        <v>3.2373987827145463E-2</v>
      </c>
      <c r="AE111" s="21">
        <f t="shared" si="29"/>
        <v>3.0760903137940554E-2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2">+D145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4">+D155+D156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1.6861066771653544E-2</v>
      </c>
      <c r="D173" s="21">
        <f t="shared" si="35"/>
        <v>1.4727724950884084E-2</v>
      </c>
      <c r="E173" s="21">
        <f t="shared" si="35"/>
        <v>1.5471685815324163E-2</v>
      </c>
      <c r="F173" s="21">
        <f t="shared" si="35"/>
        <v>1.6832903018867924E-2</v>
      </c>
      <c r="G173" s="21">
        <f t="shared" si="35"/>
        <v>1.7288845660377358E-2</v>
      </c>
      <c r="H173" s="21">
        <f t="shared" si="35"/>
        <v>1.8994832971246007E-2</v>
      </c>
      <c r="I173" s="21">
        <f t="shared" si="35"/>
        <v>1.939335164413861E-2</v>
      </c>
      <c r="J173" s="21">
        <f t="shared" si="35"/>
        <v>2.2211573819689117E-2</v>
      </c>
      <c r="K173" s="21">
        <f t="shared" si="35"/>
        <v>1.9972697931606213E-2</v>
      </c>
      <c r="L173" s="21">
        <f t="shared" si="35"/>
        <v>2.2066234097409321E-2</v>
      </c>
      <c r="M173" s="21">
        <f t="shared" si="35"/>
        <v>2.5875555667585658E-2</v>
      </c>
      <c r="N173" s="21">
        <f t="shared" si="35"/>
        <v>2.0774053296595155E-2</v>
      </c>
      <c r="O173" s="21">
        <f t="shared" si="35"/>
        <v>2.3261050911237948E-2</v>
      </c>
      <c r="P173" s="21">
        <f t="shared" si="35"/>
        <v>2.9610193295838021E-2</v>
      </c>
      <c r="Q173" s="21">
        <f t="shared" si="35"/>
        <v>2.7827294848143981E-2</v>
      </c>
      <c r="R173" s="21">
        <f t="shared" si="35"/>
        <v>2.4508269590543086E-2</v>
      </c>
      <c r="S173" s="21">
        <f t="shared" si="35"/>
        <v>2.562551444061114E-2</v>
      </c>
      <c r="T173" s="21">
        <f t="shared" si="35"/>
        <v>2.6013374460567822E-2</v>
      </c>
      <c r="U173" s="21">
        <f t="shared" si="35"/>
        <v>2.6976131432176656E-2</v>
      </c>
      <c r="V173" s="21">
        <f t="shared" si="35"/>
        <v>3.1539490296529971E-2</v>
      </c>
      <c r="W173" s="21">
        <f t="shared" si="35"/>
        <v>4.4718726916426511E-2</v>
      </c>
      <c r="X173" s="21">
        <f t="shared" si="35"/>
        <v>2.90549878962536E-2</v>
      </c>
      <c r="Y173" s="21">
        <f t="shared" si="35"/>
        <v>3.1831155286276884E-2</v>
      </c>
      <c r="Z173" s="21">
        <f t="shared" si="35"/>
        <v>3.383127261269147E-2</v>
      </c>
      <c r="AA173" s="21">
        <f t="shared" si="35"/>
        <v>3.3349505136094672E-2</v>
      </c>
      <c r="AB173" s="21">
        <f t="shared" si="35"/>
        <v>3.5126087896360271E-2</v>
      </c>
      <c r="AC173" s="21">
        <f t="shared" si="35"/>
        <v>2.9411993820440428E-2</v>
      </c>
      <c r="AD173" s="21">
        <f t="shared" si="35"/>
        <v>3.2373987827145463E-2</v>
      </c>
      <c r="AE173" s="21">
        <f t="shared" si="35"/>
        <v>3.0760903137940554E-2</v>
      </c>
    </row>
    <row r="174" spans="1:31" x14ac:dyDescent="0.2">
      <c r="A174" s="13" t="s">
        <v>360</v>
      </c>
      <c r="B174" s="4" t="s">
        <v>361</v>
      </c>
      <c r="C174" s="21">
        <f>+C175+C176+C177</f>
        <v>1.6861066771653544E-2</v>
      </c>
      <c r="D174" s="21">
        <f t="shared" ref="D174:AE174" si="36">+D175+D176+D177</f>
        <v>1.4727724950884084E-2</v>
      </c>
      <c r="E174" s="21">
        <f t="shared" si="36"/>
        <v>1.5471685815324163E-2</v>
      </c>
      <c r="F174" s="21">
        <f t="shared" si="36"/>
        <v>1.6832903018867924E-2</v>
      </c>
      <c r="G174" s="21">
        <f t="shared" si="36"/>
        <v>1.7288845660377358E-2</v>
      </c>
      <c r="H174" s="21">
        <f t="shared" si="36"/>
        <v>1.8994832971246007E-2</v>
      </c>
      <c r="I174" s="21">
        <f t="shared" si="36"/>
        <v>1.939335164413861E-2</v>
      </c>
      <c r="J174" s="21">
        <f t="shared" si="36"/>
        <v>2.2211573819689117E-2</v>
      </c>
      <c r="K174" s="21">
        <f t="shared" si="36"/>
        <v>1.9972697931606213E-2</v>
      </c>
      <c r="L174" s="21">
        <f t="shared" si="36"/>
        <v>2.2066234097409321E-2</v>
      </c>
      <c r="M174" s="21">
        <f t="shared" si="36"/>
        <v>2.5875555667585658E-2</v>
      </c>
      <c r="N174" s="21">
        <f t="shared" si="36"/>
        <v>2.0774053296595155E-2</v>
      </c>
      <c r="O174" s="21">
        <f t="shared" si="36"/>
        <v>2.3261050911237948E-2</v>
      </c>
      <c r="P174" s="21">
        <f t="shared" si="36"/>
        <v>2.9610193295838021E-2</v>
      </c>
      <c r="Q174" s="21">
        <f t="shared" si="36"/>
        <v>2.7827294848143981E-2</v>
      </c>
      <c r="R174" s="21">
        <f t="shared" si="36"/>
        <v>2.4508269590543086E-2</v>
      </c>
      <c r="S174" s="21">
        <f t="shared" si="36"/>
        <v>2.562551444061114E-2</v>
      </c>
      <c r="T174" s="21">
        <f t="shared" si="36"/>
        <v>2.6013374460567822E-2</v>
      </c>
      <c r="U174" s="21">
        <f t="shared" si="36"/>
        <v>2.6976131432176656E-2</v>
      </c>
      <c r="V174" s="21">
        <f t="shared" si="36"/>
        <v>3.1539490296529971E-2</v>
      </c>
      <c r="W174" s="21">
        <f t="shared" si="36"/>
        <v>4.4718726916426511E-2</v>
      </c>
      <c r="X174" s="21">
        <f t="shared" si="36"/>
        <v>2.90549878962536E-2</v>
      </c>
      <c r="Y174" s="21">
        <f t="shared" si="36"/>
        <v>3.1831155286276884E-2</v>
      </c>
      <c r="Z174" s="21">
        <f t="shared" si="36"/>
        <v>3.383127261269147E-2</v>
      </c>
      <c r="AA174" s="21">
        <f t="shared" si="36"/>
        <v>3.3349505136094672E-2</v>
      </c>
      <c r="AB174" s="21">
        <f t="shared" si="36"/>
        <v>3.5126087896360271E-2</v>
      </c>
      <c r="AC174" s="21">
        <f t="shared" si="36"/>
        <v>2.9411993820440428E-2</v>
      </c>
      <c r="AD174" s="21">
        <f t="shared" si="36"/>
        <v>3.2373987827145463E-2</v>
      </c>
      <c r="AE174" s="21">
        <f t="shared" si="36"/>
        <v>3.0760903137940554E-2</v>
      </c>
    </row>
    <row r="175" spans="1:31" x14ac:dyDescent="0.2">
      <c r="A175" s="13" t="s">
        <v>362</v>
      </c>
      <c r="B175" s="4" t="s">
        <v>363</v>
      </c>
      <c r="C175" s="27">
        <v>4.0462370078740159E-3</v>
      </c>
      <c r="D175" s="27">
        <v>1.499290373280943E-3</v>
      </c>
      <c r="E175" s="27">
        <v>1.7190035363457757E-3</v>
      </c>
      <c r="F175" s="27">
        <v>4.4733528301886807E-3</v>
      </c>
      <c r="G175" s="27">
        <v>3.1451811320754716E-3</v>
      </c>
      <c r="H175" s="27">
        <v>3.8076392233964123E-3</v>
      </c>
      <c r="I175" s="27">
        <v>4.4386203981322198E-3</v>
      </c>
      <c r="J175" s="27">
        <v>7.3670131398963735E-3</v>
      </c>
      <c r="K175" s="27">
        <v>3.929859979274611E-3</v>
      </c>
      <c r="L175" s="27">
        <v>4.1147738860103627E-3</v>
      </c>
      <c r="M175" s="27">
        <v>3.9108959432847578E-3</v>
      </c>
      <c r="N175" s="27">
        <v>2.5281210785278495E-3</v>
      </c>
      <c r="O175" s="27">
        <v>3.8423272584136984E-3</v>
      </c>
      <c r="P175" s="27">
        <v>3.0692031496062995E-3</v>
      </c>
      <c r="Q175" s="27">
        <v>4.3092256467941511E-3</v>
      </c>
      <c r="R175" s="27">
        <v>4.450183450402604E-3</v>
      </c>
      <c r="S175" s="27">
        <v>4.4986456382454408E-3</v>
      </c>
      <c r="T175" s="27">
        <v>3.2182307886435332E-3</v>
      </c>
      <c r="U175" s="27">
        <v>4.0358589274447952E-3</v>
      </c>
      <c r="V175" s="27">
        <v>5.8426546372239751E-3</v>
      </c>
      <c r="W175" s="27">
        <v>6.5059573487031694E-3</v>
      </c>
      <c r="X175" s="27">
        <v>3.6212265129682993E-3</v>
      </c>
      <c r="Y175" s="27">
        <v>4.5596753710996675E-3</v>
      </c>
      <c r="Z175" s="27">
        <v>6.1645213129102846E-3</v>
      </c>
      <c r="AA175" s="27">
        <v>4.2160662721893493E-3</v>
      </c>
      <c r="AB175" s="27">
        <v>4.5344516224552749E-3</v>
      </c>
      <c r="AC175" s="27">
        <v>4.4208105702992651E-3</v>
      </c>
      <c r="AD175" s="27">
        <v>7.3882130249543513E-3</v>
      </c>
      <c r="AE175" s="27">
        <v>5.9905232354835747E-3</v>
      </c>
    </row>
    <row r="176" spans="1:31" x14ac:dyDescent="0.2">
      <c r="A176" s="13" t="s">
        <v>364</v>
      </c>
      <c r="B176" s="4" t="s">
        <v>365</v>
      </c>
      <c r="C176" s="27">
        <v>1.2814829763779527E-2</v>
      </c>
      <c r="D176" s="27">
        <v>1.3228434577603141E-2</v>
      </c>
      <c r="E176" s="27">
        <v>1.3752682278978388E-2</v>
      </c>
      <c r="F176" s="27">
        <v>1.2359550188679245E-2</v>
      </c>
      <c r="G176" s="27">
        <v>1.3292249433962263E-2</v>
      </c>
      <c r="H176" s="27">
        <v>1.3580861184566232E-2</v>
      </c>
      <c r="I176" s="27">
        <v>1.4935971255836815E-2</v>
      </c>
      <c r="J176" s="27">
        <v>1.4844560679792744E-2</v>
      </c>
      <c r="K176" s="27">
        <v>1.6042837952331603E-2</v>
      </c>
      <c r="L176" s="27">
        <v>1.7278092335751293E-2</v>
      </c>
      <c r="M176" s="27">
        <v>1.7485927940133907E-2</v>
      </c>
      <c r="N176" s="27">
        <v>1.8245932218067307E-2</v>
      </c>
      <c r="O176" s="27">
        <v>1.9418723652824248E-2</v>
      </c>
      <c r="P176" s="27">
        <v>1.9231653813273342E-2</v>
      </c>
      <c r="Q176" s="27">
        <v>2.0465356940382453E-2</v>
      </c>
      <c r="R176" s="27">
        <v>2.0058086140140482E-2</v>
      </c>
      <c r="S176" s="27">
        <v>2.0593108329226222E-2</v>
      </c>
      <c r="T176" s="27">
        <v>2.0697140895899052E-2</v>
      </c>
      <c r="U176" s="27">
        <v>2.190331124290221E-2</v>
      </c>
      <c r="V176" s="27">
        <v>2.362893319873817E-2</v>
      </c>
      <c r="W176" s="27">
        <v>2.4327662939481267E-2</v>
      </c>
      <c r="X176" s="27">
        <v>2.5433761383285302E-2</v>
      </c>
      <c r="Y176" s="27">
        <v>2.6773575159042714E-2</v>
      </c>
      <c r="Z176" s="27">
        <v>2.7666751299781182E-2</v>
      </c>
      <c r="AA176" s="27">
        <v>2.6142906319526628E-2</v>
      </c>
      <c r="AB176" s="27">
        <v>2.5781272301048739E-2</v>
      </c>
      <c r="AC176" s="27">
        <v>2.4943770579333707E-2</v>
      </c>
      <c r="AD176" s="27">
        <v>2.465232306755934E-2</v>
      </c>
      <c r="AE176" s="27">
        <v>2.4172422784577159E-2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8.5141509433962271E-4</v>
      </c>
      <c r="H177" s="27">
        <v>1.6063325632833623E-3</v>
      </c>
      <c r="I177" s="27">
        <v>1.8759990169574837E-5</v>
      </c>
      <c r="J177" s="27">
        <v>0</v>
      </c>
      <c r="K177" s="27">
        <v>0</v>
      </c>
      <c r="L177" s="27">
        <v>6.7336787564766833E-4</v>
      </c>
      <c r="M177" s="27">
        <v>4.4787317841669949E-3</v>
      </c>
      <c r="N177" s="27">
        <v>0</v>
      </c>
      <c r="O177" s="27">
        <v>0</v>
      </c>
      <c r="P177" s="27">
        <v>7.309336332958381E-3</v>
      </c>
      <c r="Q177" s="27">
        <v>3.0527122609673792E-3</v>
      </c>
      <c r="R177" s="27">
        <v>0</v>
      </c>
      <c r="S177" s="27">
        <v>5.3376047313947756E-4</v>
      </c>
      <c r="T177" s="27">
        <v>2.0980027760252365E-3</v>
      </c>
      <c r="U177" s="27">
        <v>1.0369612618296529E-3</v>
      </c>
      <c r="V177" s="27">
        <v>2.0679024605678234E-3</v>
      </c>
      <c r="W177" s="27">
        <v>1.3885106628242072E-2</v>
      </c>
      <c r="X177" s="27">
        <v>0</v>
      </c>
      <c r="Y177" s="27">
        <v>4.979047561345047E-4</v>
      </c>
      <c r="Z177" s="27">
        <v>0</v>
      </c>
      <c r="AA177" s="27">
        <v>2.9905325443786981E-3</v>
      </c>
      <c r="AB177" s="27">
        <v>4.8103639728562615E-3</v>
      </c>
      <c r="AC177" s="27">
        <v>4.7412670807453414E-5</v>
      </c>
      <c r="AD177" s="27">
        <v>3.3345173463177112E-4</v>
      </c>
      <c r="AE177" s="27">
        <v>5.979571178798196E-4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1.6861066771653544E-2</v>
      </c>
      <c r="D455" s="28">
        <f t="shared" si="96"/>
        <v>1.4727724950884084E-2</v>
      </c>
      <c r="E455" s="28">
        <f t="shared" si="96"/>
        <v>1.5471685815324163E-2</v>
      </c>
      <c r="F455" s="28">
        <f t="shared" si="96"/>
        <v>1.6832903018867924E-2</v>
      </c>
      <c r="G455" s="28">
        <f t="shared" si="96"/>
        <v>1.7288845660377358E-2</v>
      </c>
      <c r="H455" s="28">
        <f t="shared" si="96"/>
        <v>1.8994832971246007E-2</v>
      </c>
      <c r="I455" s="28">
        <f t="shared" si="96"/>
        <v>1.939335164413861E-2</v>
      </c>
      <c r="J455" s="28">
        <f t="shared" si="96"/>
        <v>2.2211573819689117E-2</v>
      </c>
      <c r="K455" s="28">
        <f t="shared" si="96"/>
        <v>1.9972697931606213E-2</v>
      </c>
      <c r="L455" s="28">
        <f t="shared" si="96"/>
        <v>2.2066234097409321E-2</v>
      </c>
      <c r="M455" s="28">
        <f t="shared" si="96"/>
        <v>2.5875555667585658E-2</v>
      </c>
      <c r="N455" s="28">
        <f t="shared" si="96"/>
        <v>2.0774053296595155E-2</v>
      </c>
      <c r="O455" s="28">
        <f t="shared" si="96"/>
        <v>2.3261050911237948E-2</v>
      </c>
      <c r="P455" s="28">
        <f t="shared" si="96"/>
        <v>2.9610193295838021E-2</v>
      </c>
      <c r="Q455" s="28">
        <f t="shared" si="96"/>
        <v>2.7827294848143981E-2</v>
      </c>
      <c r="R455" s="28">
        <f t="shared" si="96"/>
        <v>2.4508269590543086E-2</v>
      </c>
      <c r="S455" s="28">
        <f t="shared" si="96"/>
        <v>2.562551444061114E-2</v>
      </c>
      <c r="T455" s="28">
        <f t="shared" si="96"/>
        <v>2.6013374460567822E-2</v>
      </c>
      <c r="U455" s="28">
        <f t="shared" si="96"/>
        <v>2.6976131432176656E-2</v>
      </c>
      <c r="V455" s="28">
        <f t="shared" si="96"/>
        <v>3.1539490296529971E-2</v>
      </c>
      <c r="W455" s="28">
        <f t="shared" si="96"/>
        <v>4.4718726916426511E-2</v>
      </c>
      <c r="X455" s="28">
        <f t="shared" si="96"/>
        <v>2.90549878962536E-2</v>
      </c>
      <c r="Y455" s="28">
        <f t="shared" si="96"/>
        <v>3.1831155286276884E-2</v>
      </c>
      <c r="Z455" s="28">
        <f t="shared" si="96"/>
        <v>3.383127261269147E-2</v>
      </c>
      <c r="AA455" s="28">
        <f t="shared" si="96"/>
        <v>3.3349505136094672E-2</v>
      </c>
      <c r="AB455" s="28">
        <f t="shared" si="96"/>
        <v>3.5126087896360271E-2</v>
      </c>
      <c r="AC455" s="28">
        <f t="shared" si="96"/>
        <v>2.9411993820440428E-2</v>
      </c>
      <c r="AD455" s="28">
        <f t="shared" si="96"/>
        <v>3.2373987827145463E-2</v>
      </c>
      <c r="AE455" s="28">
        <f t="shared" si="96"/>
        <v>3.0760903137940554E-2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1.6861066771653544E-2</v>
      </c>
      <c r="D471" s="28">
        <f t="shared" si="101"/>
        <v>1.4727724950884084E-2</v>
      </c>
      <c r="E471" s="28">
        <f t="shared" si="101"/>
        <v>1.5471685815324163E-2</v>
      </c>
      <c r="F471" s="28">
        <f t="shared" si="101"/>
        <v>1.6832903018867924E-2</v>
      </c>
      <c r="G471" s="28">
        <f t="shared" si="101"/>
        <v>1.7288845660377358E-2</v>
      </c>
      <c r="H471" s="28">
        <f t="shared" si="101"/>
        <v>1.8994832971246007E-2</v>
      </c>
      <c r="I471" s="28">
        <f t="shared" si="101"/>
        <v>1.939335164413861E-2</v>
      </c>
      <c r="J471" s="28">
        <f t="shared" si="101"/>
        <v>2.2211573819689117E-2</v>
      </c>
      <c r="K471" s="28">
        <f t="shared" si="101"/>
        <v>1.9972697931606213E-2</v>
      </c>
      <c r="L471" s="28">
        <f t="shared" si="101"/>
        <v>2.2066234097409321E-2</v>
      </c>
      <c r="M471" s="28">
        <f t="shared" si="101"/>
        <v>2.5875555667585658E-2</v>
      </c>
      <c r="N471" s="28">
        <f t="shared" si="101"/>
        <v>2.0774053296595155E-2</v>
      </c>
      <c r="O471" s="28">
        <f t="shared" si="101"/>
        <v>2.3261050911237948E-2</v>
      </c>
      <c r="P471" s="28">
        <f t="shared" si="101"/>
        <v>2.9610193295838021E-2</v>
      </c>
      <c r="Q471" s="28">
        <f t="shared" si="101"/>
        <v>2.7827294848143981E-2</v>
      </c>
      <c r="R471" s="28">
        <f t="shared" si="101"/>
        <v>2.4508269590543086E-2</v>
      </c>
      <c r="S471" s="28">
        <f t="shared" si="101"/>
        <v>2.562551444061114E-2</v>
      </c>
      <c r="T471" s="28">
        <f t="shared" si="101"/>
        <v>2.6013374460567822E-2</v>
      </c>
      <c r="U471" s="28">
        <f t="shared" si="101"/>
        <v>2.6976131432176656E-2</v>
      </c>
      <c r="V471" s="28">
        <f t="shared" si="101"/>
        <v>3.1539490296529971E-2</v>
      </c>
      <c r="W471" s="28">
        <f t="shared" si="101"/>
        <v>4.4718726916426511E-2</v>
      </c>
      <c r="X471" s="28">
        <f t="shared" si="101"/>
        <v>2.90549878962536E-2</v>
      </c>
      <c r="Y471" s="28">
        <f t="shared" si="101"/>
        <v>3.1831155286276884E-2</v>
      </c>
      <c r="Z471" s="28">
        <f t="shared" si="101"/>
        <v>3.383127261269147E-2</v>
      </c>
      <c r="AA471" s="28">
        <f t="shared" si="101"/>
        <v>3.3349505136094672E-2</v>
      </c>
      <c r="AB471" s="28">
        <f t="shared" si="101"/>
        <v>3.5126087896360271E-2</v>
      </c>
      <c r="AC471" s="28">
        <f t="shared" si="101"/>
        <v>2.9411993820440428E-2</v>
      </c>
      <c r="AD471" s="28">
        <f t="shared" si="101"/>
        <v>3.2373987827145463E-2</v>
      </c>
      <c r="AE471" s="28">
        <f t="shared" si="101"/>
        <v>3.0760903137940554E-2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4">+D493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5">+D145</f>
        <v>0</v>
      </c>
      <c r="E493" s="37">
        <f t="shared" si="105"/>
        <v>0</v>
      </c>
      <c r="F493" s="37">
        <f t="shared" si="105"/>
        <v>0</v>
      </c>
      <c r="G493" s="37">
        <f t="shared" si="105"/>
        <v>0</v>
      </c>
      <c r="H493" s="37">
        <f t="shared" si="105"/>
        <v>0</v>
      </c>
      <c r="I493" s="37">
        <f t="shared" si="105"/>
        <v>0</v>
      </c>
      <c r="J493" s="37">
        <f t="shared" si="105"/>
        <v>0</v>
      </c>
      <c r="K493" s="37">
        <f t="shared" si="105"/>
        <v>0</v>
      </c>
      <c r="L493" s="37">
        <f t="shared" si="105"/>
        <v>0</v>
      </c>
      <c r="M493" s="37">
        <f t="shared" si="105"/>
        <v>0</v>
      </c>
      <c r="N493" s="37">
        <f t="shared" si="105"/>
        <v>0</v>
      </c>
      <c r="O493" s="37">
        <f t="shared" si="105"/>
        <v>0</v>
      </c>
      <c r="P493" s="37">
        <f t="shared" si="105"/>
        <v>0</v>
      </c>
      <c r="Q493" s="37">
        <f t="shared" si="105"/>
        <v>0</v>
      </c>
      <c r="R493" s="37">
        <f t="shared" si="105"/>
        <v>0</v>
      </c>
      <c r="S493" s="37">
        <f t="shared" si="105"/>
        <v>0</v>
      </c>
      <c r="T493" s="37">
        <f t="shared" si="105"/>
        <v>0</v>
      </c>
      <c r="U493" s="37">
        <f t="shared" si="105"/>
        <v>0</v>
      </c>
      <c r="V493" s="37">
        <f t="shared" si="105"/>
        <v>0</v>
      </c>
      <c r="W493" s="37">
        <f t="shared" si="105"/>
        <v>0</v>
      </c>
      <c r="X493" s="37">
        <f t="shared" si="105"/>
        <v>0</v>
      </c>
      <c r="Y493" s="37">
        <f t="shared" si="105"/>
        <v>0</v>
      </c>
      <c r="Z493" s="37">
        <f t="shared" si="105"/>
        <v>0</v>
      </c>
      <c r="AA493" s="37">
        <f t="shared" si="105"/>
        <v>0</v>
      </c>
      <c r="AB493" s="37">
        <f t="shared" si="105"/>
        <v>0</v>
      </c>
      <c r="AC493" s="37">
        <f t="shared" si="105"/>
        <v>0</v>
      </c>
      <c r="AD493" s="37">
        <f t="shared" si="105"/>
        <v>0</v>
      </c>
      <c r="AE493" s="37">
        <f t="shared" si="105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6">+D503+D504+D507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1.6861066771653544E-2</v>
      </c>
      <c r="D515" s="21">
        <f t="shared" ref="D515:AE515" si="109">+D516+D517</f>
        <v>1.4727724950884084E-2</v>
      </c>
      <c r="E515" s="21">
        <f t="shared" si="109"/>
        <v>1.5471685815324163E-2</v>
      </c>
      <c r="F515" s="21">
        <f t="shared" si="109"/>
        <v>1.6832903018867924E-2</v>
      </c>
      <c r="G515" s="21">
        <f t="shared" si="109"/>
        <v>1.7288845660377358E-2</v>
      </c>
      <c r="H515" s="21">
        <f t="shared" si="109"/>
        <v>1.8994832971246007E-2</v>
      </c>
      <c r="I515" s="21">
        <f t="shared" si="109"/>
        <v>1.939335164413861E-2</v>
      </c>
      <c r="J515" s="21">
        <f t="shared" si="109"/>
        <v>2.2211573819689117E-2</v>
      </c>
      <c r="K515" s="21">
        <f t="shared" si="109"/>
        <v>1.9972697931606213E-2</v>
      </c>
      <c r="L515" s="21">
        <f t="shared" si="109"/>
        <v>2.2066234097409321E-2</v>
      </c>
      <c r="M515" s="21">
        <f t="shared" si="109"/>
        <v>2.5875555667585658E-2</v>
      </c>
      <c r="N515" s="21">
        <f t="shared" si="109"/>
        <v>2.0774053296595155E-2</v>
      </c>
      <c r="O515" s="21">
        <f t="shared" si="109"/>
        <v>2.3261050911237948E-2</v>
      </c>
      <c r="P515" s="21">
        <f t="shared" si="109"/>
        <v>2.9610193295838021E-2</v>
      </c>
      <c r="Q515" s="21">
        <f t="shared" si="109"/>
        <v>2.7827294848143981E-2</v>
      </c>
      <c r="R515" s="21">
        <f t="shared" si="109"/>
        <v>2.4508269590543086E-2</v>
      </c>
      <c r="S515" s="21">
        <f t="shared" si="109"/>
        <v>2.562551444061114E-2</v>
      </c>
      <c r="T515" s="21">
        <f t="shared" si="109"/>
        <v>2.6013374460567822E-2</v>
      </c>
      <c r="U515" s="21">
        <f t="shared" si="109"/>
        <v>2.6976131432176656E-2</v>
      </c>
      <c r="V515" s="21">
        <f t="shared" si="109"/>
        <v>3.1539490296529971E-2</v>
      </c>
      <c r="W515" s="21">
        <f t="shared" si="109"/>
        <v>4.4718726916426511E-2</v>
      </c>
      <c r="X515" s="21">
        <f t="shared" si="109"/>
        <v>2.90549878962536E-2</v>
      </c>
      <c r="Y515" s="21">
        <f t="shared" si="109"/>
        <v>3.1831155286276884E-2</v>
      </c>
      <c r="Z515" s="21">
        <f t="shared" si="109"/>
        <v>3.383127261269147E-2</v>
      </c>
      <c r="AA515" s="21">
        <f t="shared" si="109"/>
        <v>3.3349505136094672E-2</v>
      </c>
      <c r="AB515" s="21">
        <f t="shared" si="109"/>
        <v>3.5126087896360271E-2</v>
      </c>
      <c r="AC515" s="21">
        <f t="shared" si="109"/>
        <v>2.9411993820440428E-2</v>
      </c>
      <c r="AD515" s="21">
        <f t="shared" si="109"/>
        <v>3.2373987827145463E-2</v>
      </c>
      <c r="AE515" s="21">
        <f t="shared" si="109"/>
        <v>3.0760903137940554E-2</v>
      </c>
    </row>
    <row r="516" spans="1:31" x14ac:dyDescent="0.2">
      <c r="A516" s="9" t="s">
        <v>360</v>
      </c>
      <c r="B516" s="4" t="s">
        <v>361</v>
      </c>
      <c r="C516" s="37">
        <f t="shared" ref="C516:AE516" si="110">+C170</f>
        <v>0</v>
      </c>
      <c r="D516" s="37">
        <f t="shared" si="110"/>
        <v>0</v>
      </c>
      <c r="E516" s="37">
        <f t="shared" si="110"/>
        <v>0</v>
      </c>
      <c r="F516" s="37">
        <f t="shared" si="110"/>
        <v>0</v>
      </c>
      <c r="G516" s="37">
        <f t="shared" si="110"/>
        <v>0</v>
      </c>
      <c r="H516" s="37">
        <f t="shared" si="110"/>
        <v>0</v>
      </c>
      <c r="I516" s="37">
        <f t="shared" si="110"/>
        <v>0</v>
      </c>
      <c r="J516" s="37">
        <f t="shared" si="110"/>
        <v>0</v>
      </c>
      <c r="K516" s="37">
        <f t="shared" si="110"/>
        <v>0</v>
      </c>
      <c r="L516" s="37">
        <f t="shared" si="110"/>
        <v>0</v>
      </c>
      <c r="M516" s="37">
        <f t="shared" si="110"/>
        <v>0</v>
      </c>
      <c r="N516" s="37">
        <f t="shared" si="110"/>
        <v>0</v>
      </c>
      <c r="O516" s="37">
        <f t="shared" si="110"/>
        <v>0</v>
      </c>
      <c r="P516" s="37">
        <f t="shared" si="110"/>
        <v>0</v>
      </c>
      <c r="Q516" s="37">
        <f t="shared" si="110"/>
        <v>0</v>
      </c>
      <c r="R516" s="37">
        <f t="shared" si="110"/>
        <v>0</v>
      </c>
      <c r="S516" s="37">
        <f t="shared" si="110"/>
        <v>0</v>
      </c>
      <c r="T516" s="37">
        <f t="shared" si="110"/>
        <v>0</v>
      </c>
      <c r="U516" s="37">
        <f t="shared" si="110"/>
        <v>0</v>
      </c>
      <c r="V516" s="37">
        <f t="shared" si="110"/>
        <v>0</v>
      </c>
      <c r="W516" s="37">
        <f t="shared" si="110"/>
        <v>0</v>
      </c>
      <c r="X516" s="37">
        <f t="shared" si="110"/>
        <v>0</v>
      </c>
      <c r="Y516" s="37">
        <f t="shared" si="110"/>
        <v>0</v>
      </c>
      <c r="Z516" s="37">
        <f t="shared" si="110"/>
        <v>0</v>
      </c>
      <c r="AA516" s="37">
        <f t="shared" si="110"/>
        <v>0</v>
      </c>
      <c r="AB516" s="37">
        <f t="shared" si="110"/>
        <v>0</v>
      </c>
      <c r="AC516" s="37">
        <f t="shared" si="110"/>
        <v>0</v>
      </c>
      <c r="AD516" s="37">
        <f t="shared" si="110"/>
        <v>0</v>
      </c>
      <c r="AE516" s="37">
        <f t="shared" si="110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1">+C174</f>
        <v>1.6861066771653544E-2</v>
      </c>
      <c r="D517" s="37">
        <f t="shared" si="111"/>
        <v>1.4727724950884084E-2</v>
      </c>
      <c r="E517" s="37">
        <f t="shared" si="111"/>
        <v>1.5471685815324163E-2</v>
      </c>
      <c r="F517" s="37">
        <f t="shared" si="111"/>
        <v>1.6832903018867924E-2</v>
      </c>
      <c r="G517" s="37">
        <f t="shared" si="111"/>
        <v>1.7288845660377358E-2</v>
      </c>
      <c r="H517" s="37">
        <f t="shared" si="111"/>
        <v>1.8994832971246007E-2</v>
      </c>
      <c r="I517" s="37">
        <f t="shared" si="111"/>
        <v>1.939335164413861E-2</v>
      </c>
      <c r="J517" s="37">
        <f t="shared" si="111"/>
        <v>2.2211573819689117E-2</v>
      </c>
      <c r="K517" s="37">
        <f t="shared" si="111"/>
        <v>1.9972697931606213E-2</v>
      </c>
      <c r="L517" s="37">
        <f t="shared" si="111"/>
        <v>2.2066234097409321E-2</v>
      </c>
      <c r="M517" s="37">
        <f t="shared" si="111"/>
        <v>2.5875555667585658E-2</v>
      </c>
      <c r="N517" s="37">
        <f t="shared" si="111"/>
        <v>2.0774053296595155E-2</v>
      </c>
      <c r="O517" s="37">
        <f t="shared" si="111"/>
        <v>2.3261050911237948E-2</v>
      </c>
      <c r="P517" s="37">
        <f t="shared" si="111"/>
        <v>2.9610193295838021E-2</v>
      </c>
      <c r="Q517" s="37">
        <f t="shared" si="111"/>
        <v>2.7827294848143981E-2</v>
      </c>
      <c r="R517" s="37">
        <f t="shared" si="111"/>
        <v>2.4508269590543086E-2</v>
      </c>
      <c r="S517" s="37">
        <f t="shared" si="111"/>
        <v>2.562551444061114E-2</v>
      </c>
      <c r="T517" s="37">
        <f t="shared" si="111"/>
        <v>2.6013374460567822E-2</v>
      </c>
      <c r="U517" s="37">
        <f t="shared" si="111"/>
        <v>2.6976131432176656E-2</v>
      </c>
      <c r="V517" s="37">
        <f t="shared" si="111"/>
        <v>3.1539490296529971E-2</v>
      </c>
      <c r="W517" s="37">
        <f t="shared" si="111"/>
        <v>4.4718726916426511E-2</v>
      </c>
      <c r="X517" s="37">
        <f t="shared" si="111"/>
        <v>2.90549878962536E-2</v>
      </c>
      <c r="Y517" s="37">
        <f t="shared" si="111"/>
        <v>3.1831155286276884E-2</v>
      </c>
      <c r="Z517" s="37">
        <f t="shared" si="111"/>
        <v>3.383127261269147E-2</v>
      </c>
      <c r="AA517" s="37">
        <f t="shared" si="111"/>
        <v>3.3349505136094672E-2</v>
      </c>
      <c r="AB517" s="37">
        <f t="shared" si="111"/>
        <v>3.5126087896360271E-2</v>
      </c>
      <c r="AC517" s="37">
        <f t="shared" si="111"/>
        <v>2.9411993820440428E-2</v>
      </c>
      <c r="AD517" s="37">
        <f t="shared" si="111"/>
        <v>3.2373987827145463E-2</v>
      </c>
      <c r="AE517" s="37">
        <f t="shared" si="111"/>
        <v>3.0760903137940554E-2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2">+C525+C530+C536+C541+C544+C545+C549+C552++C553+C554</f>
        <v>0</v>
      </c>
      <c r="D524" s="28">
        <f t="shared" si="112"/>
        <v>0</v>
      </c>
      <c r="E524" s="28">
        <f t="shared" si="112"/>
        <v>0</v>
      </c>
      <c r="F524" s="28">
        <f t="shared" si="112"/>
        <v>0</v>
      </c>
      <c r="G524" s="28">
        <f t="shared" si="112"/>
        <v>0</v>
      </c>
      <c r="H524" s="28">
        <f t="shared" si="112"/>
        <v>0</v>
      </c>
      <c r="I524" s="28">
        <f t="shared" si="112"/>
        <v>0</v>
      </c>
      <c r="J524" s="28">
        <f t="shared" si="112"/>
        <v>0</v>
      </c>
      <c r="K524" s="28">
        <f t="shared" si="112"/>
        <v>0</v>
      </c>
      <c r="L524" s="28">
        <f t="shared" si="112"/>
        <v>0</v>
      </c>
      <c r="M524" s="28">
        <f t="shared" si="112"/>
        <v>0</v>
      </c>
      <c r="N524" s="28">
        <f t="shared" si="112"/>
        <v>0</v>
      </c>
      <c r="O524" s="28">
        <f t="shared" si="112"/>
        <v>0</v>
      </c>
      <c r="P524" s="28">
        <f t="shared" si="112"/>
        <v>0</v>
      </c>
      <c r="Q524" s="28">
        <f t="shared" si="112"/>
        <v>0</v>
      </c>
      <c r="R524" s="28">
        <f t="shared" si="112"/>
        <v>0</v>
      </c>
      <c r="S524" s="28">
        <f t="shared" si="112"/>
        <v>0</v>
      </c>
      <c r="T524" s="28">
        <f t="shared" si="112"/>
        <v>0</v>
      </c>
      <c r="U524" s="28">
        <f t="shared" si="112"/>
        <v>0</v>
      </c>
      <c r="V524" s="28">
        <f t="shared" si="112"/>
        <v>0</v>
      </c>
      <c r="W524" s="28">
        <f t="shared" si="112"/>
        <v>0</v>
      </c>
      <c r="X524" s="28">
        <f t="shared" si="112"/>
        <v>0</v>
      </c>
      <c r="Y524" s="28">
        <f t="shared" si="112"/>
        <v>0</v>
      </c>
      <c r="Z524" s="28">
        <f t="shared" si="112"/>
        <v>0</v>
      </c>
      <c r="AA524" s="28">
        <f t="shared" si="112"/>
        <v>0</v>
      </c>
      <c r="AB524" s="28">
        <f t="shared" si="112"/>
        <v>0</v>
      </c>
      <c r="AC524" s="28">
        <f t="shared" si="112"/>
        <v>0</v>
      </c>
      <c r="AD524" s="28">
        <f t="shared" si="112"/>
        <v>0</v>
      </c>
      <c r="AE524" s="28">
        <f t="shared" si="112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3">+C526+C527+C528+C529</f>
        <v>0</v>
      </c>
      <c r="D525" s="21">
        <f t="shared" si="113"/>
        <v>0</v>
      </c>
      <c r="E525" s="21">
        <f t="shared" si="113"/>
        <v>0</v>
      </c>
      <c r="F525" s="21">
        <f t="shared" si="113"/>
        <v>0</v>
      </c>
      <c r="G525" s="21">
        <f t="shared" si="113"/>
        <v>0</v>
      </c>
      <c r="H525" s="21">
        <f t="shared" si="113"/>
        <v>0</v>
      </c>
      <c r="I525" s="21">
        <f t="shared" si="113"/>
        <v>0</v>
      </c>
      <c r="J525" s="21">
        <f t="shared" si="113"/>
        <v>0</v>
      </c>
      <c r="K525" s="21">
        <f t="shared" si="113"/>
        <v>0</v>
      </c>
      <c r="L525" s="21">
        <f t="shared" si="113"/>
        <v>0</v>
      </c>
      <c r="M525" s="21">
        <f t="shared" si="113"/>
        <v>0</v>
      </c>
      <c r="N525" s="21">
        <f t="shared" si="113"/>
        <v>0</v>
      </c>
      <c r="O525" s="21">
        <f t="shared" si="113"/>
        <v>0</v>
      </c>
      <c r="P525" s="21">
        <f t="shared" si="113"/>
        <v>0</v>
      </c>
      <c r="Q525" s="21">
        <f t="shared" si="113"/>
        <v>0</v>
      </c>
      <c r="R525" s="21">
        <f t="shared" si="113"/>
        <v>0</v>
      </c>
      <c r="S525" s="21">
        <f t="shared" si="113"/>
        <v>0</v>
      </c>
      <c r="T525" s="21">
        <f t="shared" si="113"/>
        <v>0</v>
      </c>
      <c r="U525" s="21">
        <f t="shared" si="113"/>
        <v>0</v>
      </c>
      <c r="V525" s="21">
        <f t="shared" si="113"/>
        <v>0</v>
      </c>
      <c r="W525" s="21">
        <f t="shared" si="113"/>
        <v>0</v>
      </c>
      <c r="X525" s="21">
        <f t="shared" si="113"/>
        <v>0</v>
      </c>
      <c r="Y525" s="21">
        <f t="shared" si="113"/>
        <v>0</v>
      </c>
      <c r="Z525" s="21">
        <f t="shared" si="113"/>
        <v>0</v>
      </c>
      <c r="AA525" s="21">
        <f t="shared" si="113"/>
        <v>0</v>
      </c>
      <c r="AB525" s="21">
        <f t="shared" si="113"/>
        <v>0</v>
      </c>
      <c r="AC525" s="21">
        <f t="shared" si="113"/>
        <v>0</v>
      </c>
      <c r="AD525" s="21">
        <f t="shared" si="113"/>
        <v>0</v>
      </c>
      <c r="AE525" s="21">
        <f t="shared" si="113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4">+C531+C532+C533+C534+C535</f>
        <v>0</v>
      </c>
      <c r="D530" s="21">
        <f t="shared" si="114"/>
        <v>0</v>
      </c>
      <c r="E530" s="21">
        <f t="shared" si="114"/>
        <v>0</v>
      </c>
      <c r="F530" s="21">
        <f t="shared" si="114"/>
        <v>0</v>
      </c>
      <c r="G530" s="21">
        <f t="shared" si="114"/>
        <v>0</v>
      </c>
      <c r="H530" s="21">
        <f t="shared" si="114"/>
        <v>0</v>
      </c>
      <c r="I530" s="21">
        <f t="shared" si="114"/>
        <v>0</v>
      </c>
      <c r="J530" s="21">
        <f t="shared" si="114"/>
        <v>0</v>
      </c>
      <c r="K530" s="21">
        <f t="shared" si="114"/>
        <v>0</v>
      </c>
      <c r="L530" s="21">
        <f t="shared" si="114"/>
        <v>0</v>
      </c>
      <c r="M530" s="21">
        <f t="shared" si="114"/>
        <v>0</v>
      </c>
      <c r="N530" s="21">
        <f t="shared" si="114"/>
        <v>0</v>
      </c>
      <c r="O530" s="21">
        <f t="shared" si="114"/>
        <v>0</v>
      </c>
      <c r="P530" s="21">
        <f t="shared" si="114"/>
        <v>0</v>
      </c>
      <c r="Q530" s="21">
        <f t="shared" si="114"/>
        <v>0</v>
      </c>
      <c r="R530" s="21">
        <f t="shared" si="114"/>
        <v>0</v>
      </c>
      <c r="S530" s="21">
        <f t="shared" si="114"/>
        <v>0</v>
      </c>
      <c r="T530" s="21">
        <f t="shared" si="114"/>
        <v>0</v>
      </c>
      <c r="U530" s="21">
        <f t="shared" si="114"/>
        <v>0</v>
      </c>
      <c r="V530" s="21">
        <f t="shared" si="114"/>
        <v>0</v>
      </c>
      <c r="W530" s="21">
        <f t="shared" si="114"/>
        <v>0</v>
      </c>
      <c r="X530" s="21">
        <f t="shared" si="114"/>
        <v>0</v>
      </c>
      <c r="Y530" s="21">
        <f t="shared" si="114"/>
        <v>0</v>
      </c>
      <c r="Z530" s="21">
        <f t="shared" si="114"/>
        <v>0</v>
      </c>
      <c r="AA530" s="21">
        <f t="shared" si="114"/>
        <v>0</v>
      </c>
      <c r="AB530" s="21">
        <f t="shared" si="114"/>
        <v>0</v>
      </c>
      <c r="AC530" s="21">
        <f t="shared" si="114"/>
        <v>0</v>
      </c>
      <c r="AD530" s="21">
        <f t="shared" si="114"/>
        <v>0</v>
      </c>
      <c r="AE530" s="21">
        <f t="shared" si="114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5">+C537+C538+C539+C540</f>
        <v>0</v>
      </c>
      <c r="D536" s="21">
        <f t="shared" si="115"/>
        <v>0</v>
      </c>
      <c r="E536" s="21">
        <f t="shared" si="115"/>
        <v>0</v>
      </c>
      <c r="F536" s="21">
        <f t="shared" si="115"/>
        <v>0</v>
      </c>
      <c r="G536" s="21">
        <f t="shared" si="115"/>
        <v>0</v>
      </c>
      <c r="H536" s="21">
        <f t="shared" si="115"/>
        <v>0</v>
      </c>
      <c r="I536" s="21">
        <f t="shared" si="115"/>
        <v>0</v>
      </c>
      <c r="J536" s="21">
        <f t="shared" si="115"/>
        <v>0</v>
      </c>
      <c r="K536" s="21">
        <f t="shared" si="115"/>
        <v>0</v>
      </c>
      <c r="L536" s="21">
        <f t="shared" si="115"/>
        <v>0</v>
      </c>
      <c r="M536" s="21">
        <f t="shared" si="115"/>
        <v>0</v>
      </c>
      <c r="N536" s="21">
        <f t="shared" si="115"/>
        <v>0</v>
      </c>
      <c r="O536" s="21">
        <f t="shared" si="115"/>
        <v>0</v>
      </c>
      <c r="P536" s="21">
        <f t="shared" si="115"/>
        <v>0</v>
      </c>
      <c r="Q536" s="21">
        <f t="shared" si="115"/>
        <v>0</v>
      </c>
      <c r="R536" s="21">
        <f t="shared" si="115"/>
        <v>0</v>
      </c>
      <c r="S536" s="21">
        <f t="shared" si="115"/>
        <v>0</v>
      </c>
      <c r="T536" s="21">
        <f t="shared" si="115"/>
        <v>0</v>
      </c>
      <c r="U536" s="21">
        <f t="shared" si="115"/>
        <v>0</v>
      </c>
      <c r="V536" s="21">
        <f t="shared" si="115"/>
        <v>0</v>
      </c>
      <c r="W536" s="21">
        <f t="shared" si="115"/>
        <v>0</v>
      </c>
      <c r="X536" s="21">
        <f t="shared" si="115"/>
        <v>0</v>
      </c>
      <c r="Y536" s="21">
        <f t="shared" si="115"/>
        <v>0</v>
      </c>
      <c r="Z536" s="21">
        <f t="shared" si="115"/>
        <v>0</v>
      </c>
      <c r="AA536" s="21">
        <f t="shared" si="115"/>
        <v>0</v>
      </c>
      <c r="AB536" s="21">
        <f t="shared" si="115"/>
        <v>0</v>
      </c>
      <c r="AC536" s="21">
        <f t="shared" si="115"/>
        <v>0</v>
      </c>
      <c r="AD536" s="21">
        <f t="shared" si="115"/>
        <v>0</v>
      </c>
      <c r="AE536" s="21">
        <f t="shared" si="115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6">+C542+C543</f>
        <v>0</v>
      </c>
      <c r="D541" s="21">
        <f t="shared" si="116"/>
        <v>0</v>
      </c>
      <c r="E541" s="21">
        <f t="shared" si="116"/>
        <v>0</v>
      </c>
      <c r="F541" s="21">
        <f t="shared" si="116"/>
        <v>0</v>
      </c>
      <c r="G541" s="21">
        <f t="shared" si="116"/>
        <v>0</v>
      </c>
      <c r="H541" s="21">
        <f t="shared" si="116"/>
        <v>0</v>
      </c>
      <c r="I541" s="21">
        <f t="shared" si="116"/>
        <v>0</v>
      </c>
      <c r="J541" s="21">
        <f t="shared" si="116"/>
        <v>0</v>
      </c>
      <c r="K541" s="21">
        <f t="shared" si="116"/>
        <v>0</v>
      </c>
      <c r="L541" s="21">
        <f t="shared" si="116"/>
        <v>0</v>
      </c>
      <c r="M541" s="21">
        <f t="shared" si="116"/>
        <v>0</v>
      </c>
      <c r="N541" s="21">
        <f t="shared" si="116"/>
        <v>0</v>
      </c>
      <c r="O541" s="21">
        <f t="shared" si="116"/>
        <v>0</v>
      </c>
      <c r="P541" s="21">
        <f t="shared" si="116"/>
        <v>0</v>
      </c>
      <c r="Q541" s="21">
        <f t="shared" si="116"/>
        <v>0</v>
      </c>
      <c r="R541" s="21">
        <f t="shared" si="116"/>
        <v>0</v>
      </c>
      <c r="S541" s="21">
        <f t="shared" si="116"/>
        <v>0</v>
      </c>
      <c r="T541" s="21">
        <f t="shared" si="116"/>
        <v>0</v>
      </c>
      <c r="U541" s="21">
        <f t="shared" si="116"/>
        <v>0</v>
      </c>
      <c r="V541" s="21">
        <f t="shared" si="116"/>
        <v>0</v>
      </c>
      <c r="W541" s="21">
        <f t="shared" si="116"/>
        <v>0</v>
      </c>
      <c r="X541" s="21">
        <f t="shared" si="116"/>
        <v>0</v>
      </c>
      <c r="Y541" s="21">
        <f t="shared" si="116"/>
        <v>0</v>
      </c>
      <c r="Z541" s="21">
        <f t="shared" si="116"/>
        <v>0</v>
      </c>
      <c r="AA541" s="21">
        <f t="shared" si="116"/>
        <v>0</v>
      </c>
      <c r="AB541" s="21">
        <f t="shared" si="116"/>
        <v>0</v>
      </c>
      <c r="AC541" s="21">
        <f t="shared" si="116"/>
        <v>0</v>
      </c>
      <c r="AD541" s="21">
        <f t="shared" si="116"/>
        <v>0</v>
      </c>
      <c r="AE541" s="21">
        <f t="shared" si="11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7">+C546+C547+C548</f>
        <v>0</v>
      </c>
      <c r="D545" s="21">
        <f t="shared" si="117"/>
        <v>0</v>
      </c>
      <c r="E545" s="21">
        <f t="shared" si="117"/>
        <v>0</v>
      </c>
      <c r="F545" s="21">
        <f t="shared" si="117"/>
        <v>0</v>
      </c>
      <c r="G545" s="21">
        <f t="shared" si="117"/>
        <v>0</v>
      </c>
      <c r="H545" s="21">
        <f t="shared" si="117"/>
        <v>0</v>
      </c>
      <c r="I545" s="21">
        <f t="shared" si="117"/>
        <v>0</v>
      </c>
      <c r="J545" s="21">
        <f t="shared" si="117"/>
        <v>0</v>
      </c>
      <c r="K545" s="21">
        <f t="shared" si="117"/>
        <v>0</v>
      </c>
      <c r="L545" s="21">
        <f t="shared" si="117"/>
        <v>0</v>
      </c>
      <c r="M545" s="21">
        <f t="shared" si="117"/>
        <v>0</v>
      </c>
      <c r="N545" s="21">
        <f t="shared" si="117"/>
        <v>0</v>
      </c>
      <c r="O545" s="21">
        <f t="shared" si="117"/>
        <v>0</v>
      </c>
      <c r="P545" s="21">
        <f t="shared" si="117"/>
        <v>0</v>
      </c>
      <c r="Q545" s="21">
        <f t="shared" si="117"/>
        <v>0</v>
      </c>
      <c r="R545" s="21">
        <f t="shared" si="117"/>
        <v>0</v>
      </c>
      <c r="S545" s="21">
        <f t="shared" si="117"/>
        <v>0</v>
      </c>
      <c r="T545" s="21">
        <f t="shared" si="117"/>
        <v>0</v>
      </c>
      <c r="U545" s="21">
        <f t="shared" si="117"/>
        <v>0</v>
      </c>
      <c r="V545" s="21">
        <f t="shared" si="117"/>
        <v>0</v>
      </c>
      <c r="W545" s="21">
        <f t="shared" si="117"/>
        <v>0</v>
      </c>
      <c r="X545" s="21">
        <f t="shared" si="117"/>
        <v>0</v>
      </c>
      <c r="Y545" s="21">
        <f t="shared" si="117"/>
        <v>0</v>
      </c>
      <c r="Z545" s="21">
        <f t="shared" si="117"/>
        <v>0</v>
      </c>
      <c r="AA545" s="21">
        <f t="shared" si="117"/>
        <v>0</v>
      </c>
      <c r="AB545" s="21">
        <f t="shared" si="117"/>
        <v>0</v>
      </c>
      <c r="AC545" s="21">
        <f t="shared" si="117"/>
        <v>0</v>
      </c>
      <c r="AD545" s="21">
        <f t="shared" si="117"/>
        <v>0</v>
      </c>
      <c r="AE545" s="21">
        <f t="shared" si="117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8">+C550+C551</f>
        <v>0</v>
      </c>
      <c r="D549" s="21">
        <f t="shared" si="118"/>
        <v>0</v>
      </c>
      <c r="E549" s="21">
        <f t="shared" si="118"/>
        <v>0</v>
      </c>
      <c r="F549" s="21">
        <f t="shared" si="118"/>
        <v>0</v>
      </c>
      <c r="G549" s="21">
        <f t="shared" si="118"/>
        <v>0</v>
      </c>
      <c r="H549" s="21">
        <f t="shared" si="118"/>
        <v>0</v>
      </c>
      <c r="I549" s="21">
        <f t="shared" si="118"/>
        <v>0</v>
      </c>
      <c r="J549" s="21">
        <f t="shared" si="118"/>
        <v>0</v>
      </c>
      <c r="K549" s="21">
        <f t="shared" si="118"/>
        <v>0</v>
      </c>
      <c r="L549" s="21">
        <f t="shared" si="118"/>
        <v>0</v>
      </c>
      <c r="M549" s="21">
        <f t="shared" si="118"/>
        <v>0</v>
      </c>
      <c r="N549" s="21">
        <f t="shared" si="118"/>
        <v>0</v>
      </c>
      <c r="O549" s="21">
        <f t="shared" si="118"/>
        <v>0</v>
      </c>
      <c r="P549" s="21">
        <f t="shared" si="118"/>
        <v>0</v>
      </c>
      <c r="Q549" s="21">
        <f t="shared" si="118"/>
        <v>0</v>
      </c>
      <c r="R549" s="21">
        <f t="shared" si="118"/>
        <v>0</v>
      </c>
      <c r="S549" s="21">
        <f t="shared" si="118"/>
        <v>0</v>
      </c>
      <c r="T549" s="21">
        <f t="shared" si="118"/>
        <v>0</v>
      </c>
      <c r="U549" s="21">
        <f t="shared" si="118"/>
        <v>0</v>
      </c>
      <c r="V549" s="21">
        <f t="shared" si="118"/>
        <v>0</v>
      </c>
      <c r="W549" s="21">
        <f t="shared" si="118"/>
        <v>0</v>
      </c>
      <c r="X549" s="21">
        <f t="shared" si="118"/>
        <v>0</v>
      </c>
      <c r="Y549" s="21">
        <f t="shared" si="118"/>
        <v>0</v>
      </c>
      <c r="Z549" s="21">
        <f t="shared" si="118"/>
        <v>0</v>
      </c>
      <c r="AA549" s="21">
        <f t="shared" si="118"/>
        <v>0</v>
      </c>
      <c r="AB549" s="21">
        <f t="shared" si="118"/>
        <v>0</v>
      </c>
      <c r="AC549" s="21">
        <f t="shared" si="118"/>
        <v>0</v>
      </c>
      <c r="AD549" s="21">
        <f t="shared" si="118"/>
        <v>0</v>
      </c>
      <c r="AE549" s="21">
        <f t="shared" si="11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9">+C556+C559+C562+C565+C568++C571+C574+C575</f>
        <v>0</v>
      </c>
      <c r="D555" s="28">
        <f t="shared" si="119"/>
        <v>0</v>
      </c>
      <c r="E555" s="28">
        <f t="shared" si="119"/>
        <v>0</v>
      </c>
      <c r="F555" s="28">
        <f t="shared" si="119"/>
        <v>0</v>
      </c>
      <c r="G555" s="28">
        <f t="shared" si="119"/>
        <v>0</v>
      </c>
      <c r="H555" s="28">
        <f t="shared" si="119"/>
        <v>0</v>
      </c>
      <c r="I555" s="28">
        <f t="shared" si="119"/>
        <v>0</v>
      </c>
      <c r="J555" s="28">
        <f t="shared" si="119"/>
        <v>0</v>
      </c>
      <c r="K555" s="28">
        <f t="shared" si="119"/>
        <v>0</v>
      </c>
      <c r="L555" s="28">
        <f t="shared" si="119"/>
        <v>0</v>
      </c>
      <c r="M555" s="28">
        <f t="shared" si="119"/>
        <v>0</v>
      </c>
      <c r="N555" s="28">
        <f t="shared" si="119"/>
        <v>0</v>
      </c>
      <c r="O555" s="28">
        <f t="shared" si="119"/>
        <v>0</v>
      </c>
      <c r="P555" s="28">
        <f t="shared" si="119"/>
        <v>0</v>
      </c>
      <c r="Q555" s="28">
        <f t="shared" si="119"/>
        <v>0</v>
      </c>
      <c r="R555" s="28">
        <f t="shared" si="119"/>
        <v>0</v>
      </c>
      <c r="S555" s="28">
        <f t="shared" si="119"/>
        <v>0</v>
      </c>
      <c r="T555" s="28">
        <f t="shared" si="119"/>
        <v>0</v>
      </c>
      <c r="U555" s="28">
        <f t="shared" si="119"/>
        <v>0</v>
      </c>
      <c r="V555" s="28">
        <f t="shared" si="119"/>
        <v>0</v>
      </c>
      <c r="W555" s="28">
        <f t="shared" si="119"/>
        <v>0</v>
      </c>
      <c r="X555" s="28">
        <f t="shared" si="119"/>
        <v>0</v>
      </c>
      <c r="Y555" s="28">
        <f t="shared" si="119"/>
        <v>0</v>
      </c>
      <c r="Z555" s="28">
        <f t="shared" si="119"/>
        <v>0</v>
      </c>
      <c r="AA555" s="28">
        <f t="shared" si="119"/>
        <v>0</v>
      </c>
      <c r="AB555" s="28">
        <f t="shared" si="119"/>
        <v>0</v>
      </c>
      <c r="AC555" s="28">
        <f t="shared" si="119"/>
        <v>0</v>
      </c>
      <c r="AD555" s="28">
        <f t="shared" si="119"/>
        <v>0</v>
      </c>
      <c r="AE555" s="28">
        <f t="shared" si="119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0">+C557+C558</f>
        <v>0</v>
      </c>
      <c r="D556" s="21">
        <f t="shared" si="120"/>
        <v>0</v>
      </c>
      <c r="E556" s="21">
        <f t="shared" si="120"/>
        <v>0</v>
      </c>
      <c r="F556" s="21">
        <f t="shared" si="120"/>
        <v>0</v>
      </c>
      <c r="G556" s="21">
        <f t="shared" si="120"/>
        <v>0</v>
      </c>
      <c r="H556" s="21">
        <f t="shared" si="120"/>
        <v>0</v>
      </c>
      <c r="I556" s="21">
        <f t="shared" si="120"/>
        <v>0</v>
      </c>
      <c r="J556" s="21">
        <f t="shared" si="120"/>
        <v>0</v>
      </c>
      <c r="K556" s="21">
        <f t="shared" si="120"/>
        <v>0</v>
      </c>
      <c r="L556" s="21">
        <f t="shared" si="120"/>
        <v>0</v>
      </c>
      <c r="M556" s="21">
        <f t="shared" si="120"/>
        <v>0</v>
      </c>
      <c r="N556" s="21">
        <f t="shared" si="120"/>
        <v>0</v>
      </c>
      <c r="O556" s="21">
        <f t="shared" si="120"/>
        <v>0</v>
      </c>
      <c r="P556" s="21">
        <f t="shared" si="120"/>
        <v>0</v>
      </c>
      <c r="Q556" s="21">
        <f t="shared" si="120"/>
        <v>0</v>
      </c>
      <c r="R556" s="21">
        <f t="shared" si="120"/>
        <v>0</v>
      </c>
      <c r="S556" s="21">
        <f t="shared" si="120"/>
        <v>0</v>
      </c>
      <c r="T556" s="21">
        <f t="shared" si="120"/>
        <v>0</v>
      </c>
      <c r="U556" s="21">
        <f t="shared" si="120"/>
        <v>0</v>
      </c>
      <c r="V556" s="21">
        <f t="shared" si="120"/>
        <v>0</v>
      </c>
      <c r="W556" s="21">
        <f t="shared" si="120"/>
        <v>0</v>
      </c>
      <c r="X556" s="21">
        <f t="shared" si="120"/>
        <v>0</v>
      </c>
      <c r="Y556" s="21">
        <f t="shared" si="120"/>
        <v>0</v>
      </c>
      <c r="Z556" s="21">
        <f t="shared" si="120"/>
        <v>0</v>
      </c>
      <c r="AA556" s="21">
        <f t="shared" si="120"/>
        <v>0</v>
      </c>
      <c r="AB556" s="21">
        <f t="shared" si="120"/>
        <v>0</v>
      </c>
      <c r="AC556" s="21">
        <f t="shared" si="120"/>
        <v>0</v>
      </c>
      <c r="AD556" s="21">
        <f t="shared" si="120"/>
        <v>0</v>
      </c>
      <c r="AE556" s="21">
        <f t="shared" si="120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1">+C560+C561</f>
        <v>0</v>
      </c>
      <c r="D559" s="21">
        <f t="shared" si="121"/>
        <v>0</v>
      </c>
      <c r="E559" s="21">
        <f t="shared" si="121"/>
        <v>0</v>
      </c>
      <c r="F559" s="21">
        <f t="shared" si="121"/>
        <v>0</v>
      </c>
      <c r="G559" s="21">
        <f t="shared" si="121"/>
        <v>0</v>
      </c>
      <c r="H559" s="21">
        <f t="shared" si="121"/>
        <v>0</v>
      </c>
      <c r="I559" s="21">
        <f t="shared" si="121"/>
        <v>0</v>
      </c>
      <c r="J559" s="21">
        <f t="shared" si="121"/>
        <v>0</v>
      </c>
      <c r="K559" s="21">
        <f t="shared" si="121"/>
        <v>0</v>
      </c>
      <c r="L559" s="21">
        <f t="shared" si="121"/>
        <v>0</v>
      </c>
      <c r="M559" s="21">
        <f t="shared" si="121"/>
        <v>0</v>
      </c>
      <c r="N559" s="21">
        <f t="shared" si="121"/>
        <v>0</v>
      </c>
      <c r="O559" s="21">
        <f t="shared" si="121"/>
        <v>0</v>
      </c>
      <c r="P559" s="21">
        <f t="shared" si="121"/>
        <v>0</v>
      </c>
      <c r="Q559" s="21">
        <f t="shared" si="121"/>
        <v>0</v>
      </c>
      <c r="R559" s="21">
        <f t="shared" si="121"/>
        <v>0</v>
      </c>
      <c r="S559" s="21">
        <f t="shared" si="121"/>
        <v>0</v>
      </c>
      <c r="T559" s="21">
        <f t="shared" si="121"/>
        <v>0</v>
      </c>
      <c r="U559" s="21">
        <f t="shared" si="121"/>
        <v>0</v>
      </c>
      <c r="V559" s="21">
        <f t="shared" si="121"/>
        <v>0</v>
      </c>
      <c r="W559" s="21">
        <f t="shared" si="121"/>
        <v>0</v>
      </c>
      <c r="X559" s="21">
        <f t="shared" si="121"/>
        <v>0</v>
      </c>
      <c r="Y559" s="21">
        <f t="shared" si="121"/>
        <v>0</v>
      </c>
      <c r="Z559" s="21">
        <f t="shared" si="121"/>
        <v>0</v>
      </c>
      <c r="AA559" s="21">
        <f t="shared" si="121"/>
        <v>0</v>
      </c>
      <c r="AB559" s="21">
        <f t="shared" si="121"/>
        <v>0</v>
      </c>
      <c r="AC559" s="21">
        <f t="shared" si="121"/>
        <v>0</v>
      </c>
      <c r="AD559" s="21">
        <f t="shared" si="121"/>
        <v>0</v>
      </c>
      <c r="AE559" s="21">
        <f t="shared" si="121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2">+C563+C564</f>
        <v>0</v>
      </c>
      <c r="D562" s="21">
        <f t="shared" si="122"/>
        <v>0</v>
      </c>
      <c r="E562" s="21">
        <f t="shared" si="122"/>
        <v>0</v>
      </c>
      <c r="F562" s="21">
        <f t="shared" si="122"/>
        <v>0</v>
      </c>
      <c r="G562" s="21">
        <f t="shared" si="122"/>
        <v>0</v>
      </c>
      <c r="H562" s="21">
        <f t="shared" si="122"/>
        <v>0</v>
      </c>
      <c r="I562" s="21">
        <f t="shared" si="122"/>
        <v>0</v>
      </c>
      <c r="J562" s="21">
        <f t="shared" si="122"/>
        <v>0</v>
      </c>
      <c r="K562" s="21">
        <f t="shared" si="122"/>
        <v>0</v>
      </c>
      <c r="L562" s="21">
        <f t="shared" si="122"/>
        <v>0</v>
      </c>
      <c r="M562" s="21">
        <f t="shared" si="122"/>
        <v>0</v>
      </c>
      <c r="N562" s="21">
        <f t="shared" si="122"/>
        <v>0</v>
      </c>
      <c r="O562" s="21">
        <f t="shared" si="122"/>
        <v>0</v>
      </c>
      <c r="P562" s="21">
        <f t="shared" si="122"/>
        <v>0</v>
      </c>
      <c r="Q562" s="21">
        <f t="shared" si="122"/>
        <v>0</v>
      </c>
      <c r="R562" s="21">
        <f t="shared" si="122"/>
        <v>0</v>
      </c>
      <c r="S562" s="21">
        <f t="shared" si="122"/>
        <v>0</v>
      </c>
      <c r="T562" s="21">
        <f t="shared" si="122"/>
        <v>0</v>
      </c>
      <c r="U562" s="21">
        <f t="shared" si="122"/>
        <v>0</v>
      </c>
      <c r="V562" s="21">
        <f t="shared" si="122"/>
        <v>0</v>
      </c>
      <c r="W562" s="21">
        <f t="shared" si="122"/>
        <v>0</v>
      </c>
      <c r="X562" s="21">
        <f t="shared" si="122"/>
        <v>0</v>
      </c>
      <c r="Y562" s="21">
        <f t="shared" si="122"/>
        <v>0</v>
      </c>
      <c r="Z562" s="21">
        <f t="shared" si="122"/>
        <v>0</v>
      </c>
      <c r="AA562" s="21">
        <f t="shared" si="122"/>
        <v>0</v>
      </c>
      <c r="AB562" s="21">
        <f t="shared" si="122"/>
        <v>0</v>
      </c>
      <c r="AC562" s="21">
        <f t="shared" si="122"/>
        <v>0</v>
      </c>
      <c r="AD562" s="21">
        <f t="shared" si="122"/>
        <v>0</v>
      </c>
      <c r="AE562" s="21">
        <f t="shared" si="122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3">+C566+C567</f>
        <v>0</v>
      </c>
      <c r="D565" s="21">
        <f t="shared" si="123"/>
        <v>0</v>
      </c>
      <c r="E565" s="21">
        <f t="shared" si="123"/>
        <v>0</v>
      </c>
      <c r="F565" s="21">
        <f t="shared" si="123"/>
        <v>0</v>
      </c>
      <c r="G565" s="21">
        <f t="shared" si="123"/>
        <v>0</v>
      </c>
      <c r="H565" s="21">
        <f t="shared" si="123"/>
        <v>0</v>
      </c>
      <c r="I565" s="21">
        <f t="shared" si="123"/>
        <v>0</v>
      </c>
      <c r="J565" s="21">
        <f t="shared" si="123"/>
        <v>0</v>
      </c>
      <c r="K565" s="21">
        <f t="shared" si="123"/>
        <v>0</v>
      </c>
      <c r="L565" s="21">
        <f t="shared" si="123"/>
        <v>0</v>
      </c>
      <c r="M565" s="21">
        <f t="shared" si="123"/>
        <v>0</v>
      </c>
      <c r="N565" s="21">
        <f t="shared" si="123"/>
        <v>0</v>
      </c>
      <c r="O565" s="21">
        <f t="shared" si="123"/>
        <v>0</v>
      </c>
      <c r="P565" s="21">
        <f t="shared" si="123"/>
        <v>0</v>
      </c>
      <c r="Q565" s="21">
        <f t="shared" si="123"/>
        <v>0</v>
      </c>
      <c r="R565" s="21">
        <f t="shared" si="123"/>
        <v>0</v>
      </c>
      <c r="S565" s="21">
        <f t="shared" si="123"/>
        <v>0</v>
      </c>
      <c r="T565" s="21">
        <f t="shared" si="123"/>
        <v>0</v>
      </c>
      <c r="U565" s="21">
        <f t="shared" si="123"/>
        <v>0</v>
      </c>
      <c r="V565" s="21">
        <f t="shared" si="123"/>
        <v>0</v>
      </c>
      <c r="W565" s="21">
        <f t="shared" si="123"/>
        <v>0</v>
      </c>
      <c r="X565" s="21">
        <f t="shared" si="123"/>
        <v>0</v>
      </c>
      <c r="Y565" s="21">
        <f t="shared" si="123"/>
        <v>0</v>
      </c>
      <c r="Z565" s="21">
        <f t="shared" si="123"/>
        <v>0</v>
      </c>
      <c r="AA565" s="21">
        <f t="shared" si="123"/>
        <v>0</v>
      </c>
      <c r="AB565" s="21">
        <f t="shared" si="123"/>
        <v>0</v>
      </c>
      <c r="AC565" s="21">
        <f t="shared" si="123"/>
        <v>0</v>
      </c>
      <c r="AD565" s="21">
        <f t="shared" si="123"/>
        <v>0</v>
      </c>
      <c r="AE565" s="21">
        <f t="shared" si="123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4">+C569+C570</f>
        <v>0</v>
      </c>
      <c r="D568" s="21">
        <f t="shared" si="124"/>
        <v>0</v>
      </c>
      <c r="E568" s="21">
        <f t="shared" si="124"/>
        <v>0</v>
      </c>
      <c r="F568" s="21">
        <f t="shared" si="124"/>
        <v>0</v>
      </c>
      <c r="G568" s="21">
        <f t="shared" si="124"/>
        <v>0</v>
      </c>
      <c r="H568" s="21">
        <f t="shared" si="124"/>
        <v>0</v>
      </c>
      <c r="I568" s="21">
        <f t="shared" si="124"/>
        <v>0</v>
      </c>
      <c r="J568" s="21">
        <f t="shared" si="124"/>
        <v>0</v>
      </c>
      <c r="K568" s="21">
        <f t="shared" si="124"/>
        <v>0</v>
      </c>
      <c r="L568" s="21">
        <f t="shared" si="124"/>
        <v>0</v>
      </c>
      <c r="M568" s="21">
        <f t="shared" si="124"/>
        <v>0</v>
      </c>
      <c r="N568" s="21">
        <f t="shared" si="124"/>
        <v>0</v>
      </c>
      <c r="O568" s="21">
        <f t="shared" si="124"/>
        <v>0</v>
      </c>
      <c r="P568" s="21">
        <f t="shared" si="124"/>
        <v>0</v>
      </c>
      <c r="Q568" s="21">
        <f t="shared" si="124"/>
        <v>0</v>
      </c>
      <c r="R568" s="21">
        <f t="shared" si="124"/>
        <v>0</v>
      </c>
      <c r="S568" s="21">
        <f t="shared" si="124"/>
        <v>0</v>
      </c>
      <c r="T568" s="21">
        <f t="shared" si="124"/>
        <v>0</v>
      </c>
      <c r="U568" s="21">
        <f t="shared" si="124"/>
        <v>0</v>
      </c>
      <c r="V568" s="21">
        <f t="shared" si="124"/>
        <v>0</v>
      </c>
      <c r="W568" s="21">
        <f t="shared" si="124"/>
        <v>0</v>
      </c>
      <c r="X568" s="21">
        <f t="shared" si="124"/>
        <v>0</v>
      </c>
      <c r="Y568" s="21">
        <f t="shared" si="124"/>
        <v>0</v>
      </c>
      <c r="Z568" s="21">
        <f t="shared" si="124"/>
        <v>0</v>
      </c>
      <c r="AA568" s="21">
        <f t="shared" si="124"/>
        <v>0</v>
      </c>
      <c r="AB568" s="21">
        <f t="shared" si="124"/>
        <v>0</v>
      </c>
      <c r="AC568" s="21">
        <f t="shared" si="124"/>
        <v>0</v>
      </c>
      <c r="AD568" s="21">
        <f t="shared" si="124"/>
        <v>0</v>
      </c>
      <c r="AE568" s="21">
        <f t="shared" si="124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5">+C572+C573</f>
        <v>0</v>
      </c>
      <c r="D571" s="21">
        <f t="shared" si="125"/>
        <v>0</v>
      </c>
      <c r="E571" s="21">
        <f t="shared" si="125"/>
        <v>0</v>
      </c>
      <c r="F571" s="21">
        <f t="shared" si="125"/>
        <v>0</v>
      </c>
      <c r="G571" s="21">
        <f t="shared" si="125"/>
        <v>0</v>
      </c>
      <c r="H571" s="21">
        <f t="shared" si="125"/>
        <v>0</v>
      </c>
      <c r="I571" s="21">
        <f t="shared" si="125"/>
        <v>0</v>
      </c>
      <c r="J571" s="21">
        <f t="shared" si="125"/>
        <v>0</v>
      </c>
      <c r="K571" s="21">
        <f t="shared" si="125"/>
        <v>0</v>
      </c>
      <c r="L571" s="21">
        <f t="shared" si="125"/>
        <v>0</v>
      </c>
      <c r="M571" s="21">
        <f t="shared" si="125"/>
        <v>0</v>
      </c>
      <c r="N571" s="21">
        <f t="shared" si="125"/>
        <v>0</v>
      </c>
      <c r="O571" s="21">
        <f t="shared" si="125"/>
        <v>0</v>
      </c>
      <c r="P571" s="21">
        <f t="shared" si="125"/>
        <v>0</v>
      </c>
      <c r="Q571" s="21">
        <f t="shared" si="125"/>
        <v>0</v>
      </c>
      <c r="R571" s="21">
        <f t="shared" si="125"/>
        <v>0</v>
      </c>
      <c r="S571" s="21">
        <f t="shared" si="125"/>
        <v>0</v>
      </c>
      <c r="T571" s="21">
        <f t="shared" si="125"/>
        <v>0</v>
      </c>
      <c r="U571" s="21">
        <f t="shared" si="125"/>
        <v>0</v>
      </c>
      <c r="V571" s="21">
        <f t="shared" si="125"/>
        <v>0</v>
      </c>
      <c r="W571" s="21">
        <f t="shared" si="125"/>
        <v>0</v>
      </c>
      <c r="X571" s="21">
        <f t="shared" si="125"/>
        <v>0</v>
      </c>
      <c r="Y571" s="21">
        <f t="shared" si="125"/>
        <v>0</v>
      </c>
      <c r="Z571" s="21">
        <f t="shared" si="125"/>
        <v>0</v>
      </c>
      <c r="AA571" s="21">
        <f t="shared" si="125"/>
        <v>0</v>
      </c>
      <c r="AB571" s="21">
        <f t="shared" si="125"/>
        <v>0</v>
      </c>
      <c r="AC571" s="21">
        <f t="shared" si="125"/>
        <v>0</v>
      </c>
      <c r="AD571" s="21">
        <f t="shared" si="125"/>
        <v>0</v>
      </c>
      <c r="AE571" s="21">
        <f t="shared" si="125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6">+C585+C586</f>
        <v>0</v>
      </c>
      <c r="D584" s="21">
        <f t="shared" si="126"/>
        <v>0</v>
      </c>
      <c r="E584" s="21">
        <f t="shared" si="126"/>
        <v>0</v>
      </c>
      <c r="F584" s="21">
        <f t="shared" si="126"/>
        <v>0</v>
      </c>
      <c r="G584" s="21">
        <f t="shared" si="126"/>
        <v>0</v>
      </c>
      <c r="H584" s="21">
        <f t="shared" si="126"/>
        <v>0</v>
      </c>
      <c r="I584" s="21">
        <f t="shared" si="126"/>
        <v>0</v>
      </c>
      <c r="J584" s="21">
        <f t="shared" si="126"/>
        <v>0</v>
      </c>
      <c r="K584" s="21">
        <f t="shared" si="126"/>
        <v>0</v>
      </c>
      <c r="L584" s="21">
        <f t="shared" si="126"/>
        <v>0</v>
      </c>
      <c r="M584" s="21">
        <f t="shared" si="126"/>
        <v>0</v>
      </c>
      <c r="N584" s="21">
        <f t="shared" si="126"/>
        <v>0</v>
      </c>
      <c r="O584" s="21">
        <f t="shared" si="126"/>
        <v>0</v>
      </c>
      <c r="P584" s="21">
        <f t="shared" si="126"/>
        <v>0</v>
      </c>
      <c r="Q584" s="21">
        <f t="shared" si="126"/>
        <v>0</v>
      </c>
      <c r="R584" s="21">
        <f t="shared" si="126"/>
        <v>0</v>
      </c>
      <c r="S584" s="21">
        <f t="shared" si="126"/>
        <v>0</v>
      </c>
      <c r="T584" s="21">
        <f t="shared" si="126"/>
        <v>0</v>
      </c>
      <c r="U584" s="21">
        <f t="shared" si="126"/>
        <v>0</v>
      </c>
      <c r="V584" s="21">
        <f t="shared" si="126"/>
        <v>0</v>
      </c>
      <c r="W584" s="21">
        <f t="shared" si="126"/>
        <v>0</v>
      </c>
      <c r="X584" s="21">
        <f t="shared" si="126"/>
        <v>0</v>
      </c>
      <c r="Y584" s="21">
        <f t="shared" si="126"/>
        <v>0</v>
      </c>
      <c r="Z584" s="21">
        <f t="shared" si="126"/>
        <v>0</v>
      </c>
      <c r="AA584" s="21">
        <f t="shared" si="126"/>
        <v>0</v>
      </c>
      <c r="AB584" s="21">
        <f t="shared" si="126"/>
        <v>0</v>
      </c>
      <c r="AC584" s="21">
        <f t="shared" si="126"/>
        <v>0</v>
      </c>
      <c r="AD584" s="21">
        <f t="shared" si="126"/>
        <v>0</v>
      </c>
      <c r="AE584" s="21">
        <f t="shared" si="126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7">+C599-C4</f>
        <v>0</v>
      </c>
      <c r="D597" s="72">
        <f t="shared" si="127"/>
        <v>0</v>
      </c>
      <c r="E597" s="72">
        <f t="shared" si="127"/>
        <v>0</v>
      </c>
      <c r="F597" s="72">
        <f t="shared" si="127"/>
        <v>0</v>
      </c>
      <c r="G597" s="72">
        <f t="shared" si="127"/>
        <v>0</v>
      </c>
      <c r="H597" s="72">
        <f t="shared" si="127"/>
        <v>0</v>
      </c>
      <c r="I597" s="72">
        <f t="shared" si="127"/>
        <v>0</v>
      </c>
      <c r="J597" s="72">
        <f t="shared" si="127"/>
        <v>0</v>
      </c>
      <c r="K597" s="72">
        <f t="shared" si="127"/>
        <v>0</v>
      </c>
      <c r="L597" s="72">
        <f t="shared" si="127"/>
        <v>0</v>
      </c>
      <c r="M597" s="72">
        <f t="shared" si="127"/>
        <v>0</v>
      </c>
      <c r="N597" s="72">
        <f t="shared" si="127"/>
        <v>0</v>
      </c>
      <c r="O597" s="72">
        <f t="shared" si="127"/>
        <v>0</v>
      </c>
      <c r="P597" s="72">
        <f t="shared" si="127"/>
        <v>0</v>
      </c>
      <c r="Q597" s="72">
        <f t="shared" si="127"/>
        <v>0</v>
      </c>
      <c r="R597" s="72">
        <f t="shared" si="127"/>
        <v>0</v>
      </c>
      <c r="S597" s="72">
        <f t="shared" si="127"/>
        <v>0</v>
      </c>
      <c r="T597" s="72">
        <f t="shared" si="127"/>
        <v>0</v>
      </c>
      <c r="U597" s="72">
        <f t="shared" si="127"/>
        <v>0</v>
      </c>
      <c r="V597" s="72">
        <f t="shared" si="127"/>
        <v>0</v>
      </c>
      <c r="W597" s="72">
        <f t="shared" si="127"/>
        <v>0</v>
      </c>
      <c r="X597" s="72">
        <f t="shared" si="127"/>
        <v>0</v>
      </c>
      <c r="Y597" s="72">
        <f t="shared" si="127"/>
        <v>0</v>
      </c>
      <c r="Z597" s="72">
        <f t="shared" si="127"/>
        <v>0</v>
      </c>
      <c r="AA597" s="72">
        <f t="shared" si="127"/>
        <v>0</v>
      </c>
      <c r="AB597" s="72">
        <f t="shared" si="127"/>
        <v>0</v>
      </c>
      <c r="AC597" s="72">
        <f t="shared" si="127"/>
        <v>0</v>
      </c>
      <c r="AD597" s="72">
        <f t="shared" si="127"/>
        <v>0</v>
      </c>
      <c r="AE597" s="72">
        <f t="shared" si="127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8">+C600+C604+C613+C624+C633</f>
        <v>1.6861066771653544E-2</v>
      </c>
      <c r="D599" s="28">
        <f t="shared" si="128"/>
        <v>1.4727724950884084E-2</v>
      </c>
      <c r="E599" s="28">
        <f t="shared" si="128"/>
        <v>1.5471685815324163E-2</v>
      </c>
      <c r="F599" s="28">
        <f t="shared" si="128"/>
        <v>1.6832903018867924E-2</v>
      </c>
      <c r="G599" s="28">
        <f t="shared" si="128"/>
        <v>1.7288845660377358E-2</v>
      </c>
      <c r="H599" s="28">
        <f t="shared" si="128"/>
        <v>1.8994832971246007E-2</v>
      </c>
      <c r="I599" s="28">
        <f t="shared" si="128"/>
        <v>1.939335164413861E-2</v>
      </c>
      <c r="J599" s="28">
        <f t="shared" si="128"/>
        <v>2.2211573819689117E-2</v>
      </c>
      <c r="K599" s="28">
        <f t="shared" si="128"/>
        <v>1.9972697931606213E-2</v>
      </c>
      <c r="L599" s="28">
        <f t="shared" si="128"/>
        <v>2.2066234097409321E-2</v>
      </c>
      <c r="M599" s="28">
        <f t="shared" si="128"/>
        <v>2.5875555667585658E-2</v>
      </c>
      <c r="N599" s="28">
        <f t="shared" si="128"/>
        <v>2.0774053296595155E-2</v>
      </c>
      <c r="O599" s="28">
        <f t="shared" si="128"/>
        <v>2.3261050911237948E-2</v>
      </c>
      <c r="P599" s="28">
        <f t="shared" si="128"/>
        <v>2.9610193295838021E-2</v>
      </c>
      <c r="Q599" s="28">
        <f t="shared" si="128"/>
        <v>2.7827294848143981E-2</v>
      </c>
      <c r="R599" s="28">
        <f t="shared" si="128"/>
        <v>2.4508269590543086E-2</v>
      </c>
      <c r="S599" s="28">
        <f t="shared" si="128"/>
        <v>2.562551444061114E-2</v>
      </c>
      <c r="T599" s="28">
        <f t="shared" si="128"/>
        <v>2.6013374460567822E-2</v>
      </c>
      <c r="U599" s="28">
        <f t="shared" si="128"/>
        <v>2.6976131432176656E-2</v>
      </c>
      <c r="V599" s="28">
        <f t="shared" si="128"/>
        <v>3.1539490296529971E-2</v>
      </c>
      <c r="W599" s="28">
        <f t="shared" si="128"/>
        <v>4.4718726916426511E-2</v>
      </c>
      <c r="X599" s="28">
        <f t="shared" si="128"/>
        <v>2.90549878962536E-2</v>
      </c>
      <c r="Y599" s="28">
        <f t="shared" si="128"/>
        <v>3.1831155286276884E-2</v>
      </c>
      <c r="Z599" s="28">
        <f t="shared" si="128"/>
        <v>3.383127261269147E-2</v>
      </c>
      <c r="AA599" s="28">
        <f t="shared" si="128"/>
        <v>3.3349505136094672E-2</v>
      </c>
      <c r="AB599" s="28">
        <f t="shared" si="128"/>
        <v>3.5126087896360271E-2</v>
      </c>
      <c r="AC599" s="28">
        <f t="shared" si="128"/>
        <v>2.9411993820440428E-2</v>
      </c>
      <c r="AD599" s="28">
        <f t="shared" si="128"/>
        <v>3.2373987827145463E-2</v>
      </c>
      <c r="AE599" s="28">
        <f t="shared" si="128"/>
        <v>3.0760903137940554E-2</v>
      </c>
    </row>
    <row r="600" spans="1:31" x14ac:dyDescent="0.2">
      <c r="A600" s="6" t="s">
        <v>19</v>
      </c>
      <c r="B600" s="7" t="s">
        <v>20</v>
      </c>
      <c r="C600" s="28">
        <f t="shared" ref="C600:AE600" si="129">+C601+C602+C603</f>
        <v>0</v>
      </c>
      <c r="D600" s="28">
        <f t="shared" si="129"/>
        <v>0</v>
      </c>
      <c r="E600" s="28">
        <f t="shared" si="129"/>
        <v>0</v>
      </c>
      <c r="F600" s="28">
        <f t="shared" si="129"/>
        <v>0</v>
      </c>
      <c r="G600" s="28">
        <f t="shared" si="129"/>
        <v>0</v>
      </c>
      <c r="H600" s="28">
        <f t="shared" si="129"/>
        <v>0</v>
      </c>
      <c r="I600" s="28">
        <f t="shared" si="129"/>
        <v>0</v>
      </c>
      <c r="J600" s="28">
        <f t="shared" si="129"/>
        <v>0</v>
      </c>
      <c r="K600" s="28">
        <f t="shared" si="129"/>
        <v>0</v>
      </c>
      <c r="L600" s="28">
        <f t="shared" si="129"/>
        <v>0</v>
      </c>
      <c r="M600" s="28">
        <f t="shared" si="129"/>
        <v>0</v>
      </c>
      <c r="N600" s="28">
        <f t="shared" si="129"/>
        <v>0</v>
      </c>
      <c r="O600" s="28">
        <f t="shared" si="129"/>
        <v>0</v>
      </c>
      <c r="P600" s="28">
        <f t="shared" si="129"/>
        <v>0</v>
      </c>
      <c r="Q600" s="28">
        <f t="shared" si="129"/>
        <v>0</v>
      </c>
      <c r="R600" s="28">
        <f t="shared" si="129"/>
        <v>0</v>
      </c>
      <c r="S600" s="28">
        <f t="shared" si="129"/>
        <v>0</v>
      </c>
      <c r="T600" s="28">
        <f t="shared" si="129"/>
        <v>0</v>
      </c>
      <c r="U600" s="28">
        <f t="shared" si="129"/>
        <v>0</v>
      </c>
      <c r="V600" s="28">
        <f t="shared" si="129"/>
        <v>0</v>
      </c>
      <c r="W600" s="28">
        <f t="shared" si="129"/>
        <v>0</v>
      </c>
      <c r="X600" s="28">
        <f t="shared" si="129"/>
        <v>0</v>
      </c>
      <c r="Y600" s="28">
        <f t="shared" si="129"/>
        <v>0</v>
      </c>
      <c r="Z600" s="28">
        <f t="shared" si="129"/>
        <v>0</v>
      </c>
      <c r="AA600" s="28">
        <f t="shared" si="129"/>
        <v>0</v>
      </c>
      <c r="AB600" s="28">
        <f t="shared" si="129"/>
        <v>0</v>
      </c>
      <c r="AC600" s="28">
        <f t="shared" si="129"/>
        <v>0</v>
      </c>
      <c r="AD600" s="28">
        <f t="shared" si="129"/>
        <v>0</v>
      </c>
      <c r="AE600" s="28">
        <f t="shared" si="129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1.6861066771653544E-2</v>
      </c>
      <c r="D604" s="28">
        <f t="shared" ref="D604:AE604" si="130">+D606+D607+D609+D611</f>
        <v>1.4727724950884084E-2</v>
      </c>
      <c r="E604" s="28">
        <f t="shared" si="130"/>
        <v>1.5471685815324163E-2</v>
      </c>
      <c r="F604" s="28">
        <f t="shared" si="130"/>
        <v>1.6832903018867924E-2</v>
      </c>
      <c r="G604" s="28">
        <f t="shared" si="130"/>
        <v>1.7288845660377358E-2</v>
      </c>
      <c r="H604" s="28">
        <f t="shared" si="130"/>
        <v>1.8994832971246007E-2</v>
      </c>
      <c r="I604" s="28">
        <f t="shared" si="130"/>
        <v>1.939335164413861E-2</v>
      </c>
      <c r="J604" s="28">
        <f t="shared" si="130"/>
        <v>2.2211573819689117E-2</v>
      </c>
      <c r="K604" s="28">
        <f t="shared" si="130"/>
        <v>1.9972697931606213E-2</v>
      </c>
      <c r="L604" s="28">
        <f t="shared" si="130"/>
        <v>2.2066234097409321E-2</v>
      </c>
      <c r="M604" s="28">
        <f t="shared" si="130"/>
        <v>2.5875555667585658E-2</v>
      </c>
      <c r="N604" s="28">
        <f t="shared" si="130"/>
        <v>2.0774053296595155E-2</v>
      </c>
      <c r="O604" s="28">
        <f t="shared" si="130"/>
        <v>2.3261050911237948E-2</v>
      </c>
      <c r="P604" s="28">
        <f t="shared" si="130"/>
        <v>2.9610193295838021E-2</v>
      </c>
      <c r="Q604" s="28">
        <f t="shared" si="130"/>
        <v>2.7827294848143981E-2</v>
      </c>
      <c r="R604" s="28">
        <f t="shared" si="130"/>
        <v>2.4508269590543086E-2</v>
      </c>
      <c r="S604" s="28">
        <f t="shared" si="130"/>
        <v>2.562551444061114E-2</v>
      </c>
      <c r="T604" s="28">
        <f t="shared" si="130"/>
        <v>2.6013374460567822E-2</v>
      </c>
      <c r="U604" s="28">
        <f t="shared" si="130"/>
        <v>2.6976131432176656E-2</v>
      </c>
      <c r="V604" s="28">
        <f t="shared" si="130"/>
        <v>3.1539490296529971E-2</v>
      </c>
      <c r="W604" s="28">
        <f t="shared" si="130"/>
        <v>4.4718726916426511E-2</v>
      </c>
      <c r="X604" s="28">
        <f t="shared" si="130"/>
        <v>2.90549878962536E-2</v>
      </c>
      <c r="Y604" s="28">
        <f t="shared" si="130"/>
        <v>3.1831155286276884E-2</v>
      </c>
      <c r="Z604" s="28">
        <f t="shared" si="130"/>
        <v>3.383127261269147E-2</v>
      </c>
      <c r="AA604" s="28">
        <f t="shared" si="130"/>
        <v>3.3349505136094672E-2</v>
      </c>
      <c r="AB604" s="28">
        <f t="shared" si="130"/>
        <v>3.5126087896360271E-2</v>
      </c>
      <c r="AC604" s="28">
        <f t="shared" si="130"/>
        <v>2.9411993820440428E-2</v>
      </c>
      <c r="AD604" s="28">
        <f t="shared" si="130"/>
        <v>3.2373987827145463E-2</v>
      </c>
      <c r="AE604" s="28">
        <f t="shared" si="130"/>
        <v>3.0760903137940554E-2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1">+C478</f>
        <v>0</v>
      </c>
      <c r="D606" s="37">
        <f t="shared" si="131"/>
        <v>0</v>
      </c>
      <c r="E606" s="37">
        <f t="shared" si="131"/>
        <v>0</v>
      </c>
      <c r="F606" s="37">
        <f t="shared" si="131"/>
        <v>0</v>
      </c>
      <c r="G606" s="37">
        <f t="shared" si="131"/>
        <v>0</v>
      </c>
      <c r="H606" s="37">
        <f t="shared" si="131"/>
        <v>0</v>
      </c>
      <c r="I606" s="37">
        <f t="shared" si="131"/>
        <v>0</v>
      </c>
      <c r="J606" s="37">
        <f t="shared" si="131"/>
        <v>0</v>
      </c>
      <c r="K606" s="37">
        <f t="shared" si="131"/>
        <v>0</v>
      </c>
      <c r="L606" s="37">
        <f t="shared" si="131"/>
        <v>0</v>
      </c>
      <c r="M606" s="37">
        <f t="shared" si="131"/>
        <v>0</v>
      </c>
      <c r="N606" s="37">
        <f t="shared" si="131"/>
        <v>0</v>
      </c>
      <c r="O606" s="37">
        <f t="shared" si="131"/>
        <v>0</v>
      </c>
      <c r="P606" s="37">
        <f t="shared" si="131"/>
        <v>0</v>
      </c>
      <c r="Q606" s="37">
        <f t="shared" si="131"/>
        <v>0</v>
      </c>
      <c r="R606" s="37">
        <f t="shared" si="131"/>
        <v>0</v>
      </c>
      <c r="S606" s="37">
        <f t="shared" si="131"/>
        <v>0</v>
      </c>
      <c r="T606" s="37">
        <f t="shared" si="131"/>
        <v>0</v>
      </c>
      <c r="U606" s="37">
        <f t="shared" si="131"/>
        <v>0</v>
      </c>
      <c r="V606" s="37">
        <f t="shared" si="131"/>
        <v>0</v>
      </c>
      <c r="W606" s="37">
        <f t="shared" si="131"/>
        <v>0</v>
      </c>
      <c r="X606" s="37">
        <f t="shared" si="131"/>
        <v>0</v>
      </c>
      <c r="Y606" s="37">
        <f t="shared" si="131"/>
        <v>0</v>
      </c>
      <c r="Z606" s="37">
        <f t="shared" si="131"/>
        <v>0</v>
      </c>
      <c r="AA606" s="37">
        <f t="shared" si="131"/>
        <v>0</v>
      </c>
      <c r="AB606" s="37">
        <f t="shared" si="131"/>
        <v>0</v>
      </c>
      <c r="AC606" s="37">
        <f t="shared" si="131"/>
        <v>0</v>
      </c>
      <c r="AD606" s="37">
        <f t="shared" si="131"/>
        <v>0</v>
      </c>
      <c r="AE606" s="37">
        <f t="shared" si="13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2">+C489</f>
        <v>0</v>
      </c>
      <c r="D607" s="37">
        <f t="shared" si="132"/>
        <v>0</v>
      </c>
      <c r="E607" s="37">
        <f t="shared" si="132"/>
        <v>0</v>
      </c>
      <c r="F607" s="37">
        <f t="shared" si="132"/>
        <v>0</v>
      </c>
      <c r="G607" s="37">
        <f t="shared" si="132"/>
        <v>0</v>
      </c>
      <c r="H607" s="37">
        <f t="shared" si="132"/>
        <v>0</v>
      </c>
      <c r="I607" s="37">
        <f t="shared" si="132"/>
        <v>0</v>
      </c>
      <c r="J607" s="37">
        <f t="shared" si="132"/>
        <v>0</v>
      </c>
      <c r="K607" s="37">
        <f t="shared" si="132"/>
        <v>0</v>
      </c>
      <c r="L607" s="37">
        <f t="shared" si="132"/>
        <v>0</v>
      </c>
      <c r="M607" s="37">
        <f t="shared" si="132"/>
        <v>0</v>
      </c>
      <c r="N607" s="37">
        <f t="shared" si="132"/>
        <v>0</v>
      </c>
      <c r="O607" s="37">
        <f t="shared" si="132"/>
        <v>0</v>
      </c>
      <c r="P607" s="37">
        <f t="shared" si="132"/>
        <v>0</v>
      </c>
      <c r="Q607" s="37">
        <f t="shared" si="132"/>
        <v>0</v>
      </c>
      <c r="R607" s="37">
        <f t="shared" si="132"/>
        <v>0</v>
      </c>
      <c r="S607" s="37">
        <f t="shared" si="132"/>
        <v>0</v>
      </c>
      <c r="T607" s="37">
        <f t="shared" si="132"/>
        <v>0</v>
      </c>
      <c r="U607" s="37">
        <f t="shared" si="132"/>
        <v>0</v>
      </c>
      <c r="V607" s="37">
        <f t="shared" si="132"/>
        <v>0</v>
      </c>
      <c r="W607" s="37">
        <f t="shared" si="132"/>
        <v>0</v>
      </c>
      <c r="X607" s="37">
        <f t="shared" si="132"/>
        <v>0</v>
      </c>
      <c r="Y607" s="37">
        <f t="shared" si="132"/>
        <v>0</v>
      </c>
      <c r="Z607" s="37">
        <f t="shared" si="132"/>
        <v>0</v>
      </c>
      <c r="AA607" s="37">
        <f t="shared" si="132"/>
        <v>0</v>
      </c>
      <c r="AB607" s="37">
        <f t="shared" si="132"/>
        <v>0</v>
      </c>
      <c r="AC607" s="37">
        <f t="shared" si="132"/>
        <v>0</v>
      </c>
      <c r="AD607" s="37">
        <f t="shared" si="132"/>
        <v>0</v>
      </c>
      <c r="AE607" s="37">
        <f t="shared" si="132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3">+C502</f>
        <v>0</v>
      </c>
      <c r="D609" s="37">
        <f t="shared" si="133"/>
        <v>0</v>
      </c>
      <c r="E609" s="37">
        <f t="shared" si="133"/>
        <v>0</v>
      </c>
      <c r="F609" s="37">
        <f t="shared" si="133"/>
        <v>0</v>
      </c>
      <c r="G609" s="37">
        <f t="shared" si="133"/>
        <v>0</v>
      </c>
      <c r="H609" s="37">
        <f t="shared" si="133"/>
        <v>0</v>
      </c>
      <c r="I609" s="37">
        <f t="shared" si="133"/>
        <v>0</v>
      </c>
      <c r="J609" s="37">
        <f t="shared" si="133"/>
        <v>0</v>
      </c>
      <c r="K609" s="37">
        <f t="shared" si="133"/>
        <v>0</v>
      </c>
      <c r="L609" s="37">
        <f t="shared" si="133"/>
        <v>0</v>
      </c>
      <c r="M609" s="37">
        <f t="shared" si="133"/>
        <v>0</v>
      </c>
      <c r="N609" s="37">
        <f t="shared" si="133"/>
        <v>0</v>
      </c>
      <c r="O609" s="37">
        <f t="shared" si="133"/>
        <v>0</v>
      </c>
      <c r="P609" s="37">
        <f t="shared" si="133"/>
        <v>0</v>
      </c>
      <c r="Q609" s="37">
        <f t="shared" si="133"/>
        <v>0</v>
      </c>
      <c r="R609" s="37">
        <f t="shared" si="133"/>
        <v>0</v>
      </c>
      <c r="S609" s="37">
        <f t="shared" si="133"/>
        <v>0</v>
      </c>
      <c r="T609" s="37">
        <f t="shared" si="133"/>
        <v>0</v>
      </c>
      <c r="U609" s="37">
        <f t="shared" si="133"/>
        <v>0</v>
      </c>
      <c r="V609" s="37">
        <f t="shared" si="133"/>
        <v>0</v>
      </c>
      <c r="W609" s="37">
        <f t="shared" si="133"/>
        <v>0</v>
      </c>
      <c r="X609" s="37">
        <f t="shared" si="133"/>
        <v>0</v>
      </c>
      <c r="Y609" s="37">
        <f t="shared" si="133"/>
        <v>0</v>
      </c>
      <c r="Z609" s="37">
        <f t="shared" si="133"/>
        <v>0</v>
      </c>
      <c r="AA609" s="37">
        <f t="shared" si="133"/>
        <v>0</v>
      </c>
      <c r="AB609" s="37">
        <f t="shared" si="133"/>
        <v>0</v>
      </c>
      <c r="AC609" s="37">
        <f t="shared" si="133"/>
        <v>0</v>
      </c>
      <c r="AD609" s="37">
        <f t="shared" si="133"/>
        <v>0</v>
      </c>
      <c r="AE609" s="37">
        <f t="shared" si="133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1.6861066771653544E-2</v>
      </c>
      <c r="D611" s="37">
        <f t="shared" si="134"/>
        <v>1.4727724950884084E-2</v>
      </c>
      <c r="E611" s="37">
        <f t="shared" si="134"/>
        <v>1.5471685815324163E-2</v>
      </c>
      <c r="F611" s="37">
        <f t="shared" si="134"/>
        <v>1.6832903018867924E-2</v>
      </c>
      <c r="G611" s="37">
        <f t="shared" si="134"/>
        <v>1.7288845660377358E-2</v>
      </c>
      <c r="H611" s="37">
        <f t="shared" si="134"/>
        <v>1.8994832971246007E-2</v>
      </c>
      <c r="I611" s="37">
        <f t="shared" si="134"/>
        <v>1.939335164413861E-2</v>
      </c>
      <c r="J611" s="37">
        <f t="shared" si="134"/>
        <v>2.2211573819689117E-2</v>
      </c>
      <c r="K611" s="37">
        <f t="shared" si="134"/>
        <v>1.9972697931606213E-2</v>
      </c>
      <c r="L611" s="37">
        <f t="shared" si="134"/>
        <v>2.2066234097409321E-2</v>
      </c>
      <c r="M611" s="37">
        <f t="shared" si="134"/>
        <v>2.5875555667585658E-2</v>
      </c>
      <c r="N611" s="37">
        <f t="shared" si="134"/>
        <v>2.0774053296595155E-2</v>
      </c>
      <c r="O611" s="37">
        <f t="shared" si="134"/>
        <v>2.3261050911237948E-2</v>
      </c>
      <c r="P611" s="37">
        <f t="shared" si="134"/>
        <v>2.9610193295838021E-2</v>
      </c>
      <c r="Q611" s="37">
        <f t="shared" si="134"/>
        <v>2.7827294848143981E-2</v>
      </c>
      <c r="R611" s="37">
        <f t="shared" si="134"/>
        <v>2.4508269590543086E-2</v>
      </c>
      <c r="S611" s="37">
        <f t="shared" si="134"/>
        <v>2.562551444061114E-2</v>
      </c>
      <c r="T611" s="37">
        <f t="shared" si="134"/>
        <v>2.6013374460567822E-2</v>
      </c>
      <c r="U611" s="37">
        <f t="shared" si="134"/>
        <v>2.6976131432176656E-2</v>
      </c>
      <c r="V611" s="37">
        <f t="shared" si="134"/>
        <v>3.1539490296529971E-2</v>
      </c>
      <c r="W611" s="37">
        <f t="shared" si="134"/>
        <v>4.4718726916426511E-2</v>
      </c>
      <c r="X611" s="37">
        <f t="shared" si="134"/>
        <v>2.90549878962536E-2</v>
      </c>
      <c r="Y611" s="37">
        <f t="shared" si="134"/>
        <v>3.1831155286276884E-2</v>
      </c>
      <c r="Z611" s="37">
        <f t="shared" si="134"/>
        <v>3.383127261269147E-2</v>
      </c>
      <c r="AA611" s="37">
        <f t="shared" si="134"/>
        <v>3.3349505136094672E-2</v>
      </c>
      <c r="AB611" s="37">
        <f t="shared" si="134"/>
        <v>3.5126087896360271E-2</v>
      </c>
      <c r="AC611" s="37">
        <f t="shared" si="134"/>
        <v>2.9411993820440428E-2</v>
      </c>
      <c r="AD611" s="37">
        <f t="shared" si="134"/>
        <v>3.2373987827145463E-2</v>
      </c>
      <c r="AE611" s="37">
        <f t="shared" si="134"/>
        <v>3.0760903137940554E-2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1.6861066771653544E-2</v>
      </c>
      <c r="D656" s="28">
        <f t="shared" si="139"/>
        <v>1.4727724950884084E-2</v>
      </c>
      <c r="E656" s="28">
        <f t="shared" si="139"/>
        <v>1.5471685815324163E-2</v>
      </c>
      <c r="F656" s="28">
        <f t="shared" si="139"/>
        <v>1.6832903018867924E-2</v>
      </c>
      <c r="G656" s="28">
        <f t="shared" si="139"/>
        <v>1.7288845660377358E-2</v>
      </c>
      <c r="H656" s="28">
        <f t="shared" si="139"/>
        <v>1.8994832971246007E-2</v>
      </c>
      <c r="I656" s="28">
        <f t="shared" si="139"/>
        <v>1.939335164413861E-2</v>
      </c>
      <c r="J656" s="28">
        <f t="shared" si="139"/>
        <v>2.2211573819689117E-2</v>
      </c>
      <c r="K656" s="28">
        <f t="shared" si="139"/>
        <v>1.9972697931606213E-2</v>
      </c>
      <c r="L656" s="28">
        <f t="shared" si="139"/>
        <v>2.2066234097409321E-2</v>
      </c>
      <c r="M656" s="28">
        <f t="shared" si="139"/>
        <v>2.5875555667585658E-2</v>
      </c>
      <c r="N656" s="28">
        <f t="shared" si="139"/>
        <v>2.0774053296595155E-2</v>
      </c>
      <c r="O656" s="28">
        <f t="shared" si="139"/>
        <v>2.3261050911237948E-2</v>
      </c>
      <c r="P656" s="28">
        <f t="shared" si="139"/>
        <v>2.9610193295838021E-2</v>
      </c>
      <c r="Q656" s="28">
        <f t="shared" si="139"/>
        <v>2.7827294848143981E-2</v>
      </c>
      <c r="R656" s="28">
        <f t="shared" si="139"/>
        <v>2.4508269590543086E-2</v>
      </c>
      <c r="S656" s="28">
        <f t="shared" si="139"/>
        <v>2.562551444061114E-2</v>
      </c>
      <c r="T656" s="28">
        <f t="shared" si="139"/>
        <v>2.6013374460567822E-2</v>
      </c>
      <c r="U656" s="28">
        <f t="shared" si="139"/>
        <v>2.6976131432176656E-2</v>
      </c>
      <c r="V656" s="28">
        <f t="shared" si="139"/>
        <v>3.1539490296529971E-2</v>
      </c>
      <c r="W656" s="28">
        <f t="shared" si="139"/>
        <v>4.4718726916426511E-2</v>
      </c>
      <c r="X656" s="28">
        <f t="shared" si="139"/>
        <v>2.90549878962536E-2</v>
      </c>
      <c r="Y656" s="28">
        <f t="shared" si="139"/>
        <v>3.1831155286276884E-2</v>
      </c>
      <c r="Z656" s="28">
        <f t="shared" si="139"/>
        <v>3.383127261269147E-2</v>
      </c>
      <c r="AA656" s="28">
        <f t="shared" si="139"/>
        <v>3.3349505136094672E-2</v>
      </c>
      <c r="AB656" s="28">
        <f t="shared" si="139"/>
        <v>3.5126087896360271E-2</v>
      </c>
      <c r="AC656" s="28">
        <f t="shared" si="139"/>
        <v>2.9411993820440428E-2</v>
      </c>
      <c r="AD656" s="28">
        <f t="shared" si="139"/>
        <v>3.2373987827145463E-2</v>
      </c>
      <c r="AE656" s="28">
        <f t="shared" si="139"/>
        <v>3.0760903137940554E-2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1.6861066771653544E-2</v>
      </c>
      <c r="D658" s="28">
        <f t="shared" si="141"/>
        <v>1.4727724950884084E-2</v>
      </c>
      <c r="E658" s="28">
        <f t="shared" si="141"/>
        <v>1.5471685815324163E-2</v>
      </c>
      <c r="F658" s="28">
        <f t="shared" si="141"/>
        <v>1.6832903018867924E-2</v>
      </c>
      <c r="G658" s="28">
        <f t="shared" si="141"/>
        <v>1.7288845660377358E-2</v>
      </c>
      <c r="H658" s="28">
        <f t="shared" si="141"/>
        <v>1.8994832971246007E-2</v>
      </c>
      <c r="I658" s="28">
        <f t="shared" si="141"/>
        <v>1.939335164413861E-2</v>
      </c>
      <c r="J658" s="28">
        <f t="shared" si="141"/>
        <v>2.2211573819689117E-2</v>
      </c>
      <c r="K658" s="28">
        <f t="shared" si="141"/>
        <v>1.9972697931606213E-2</v>
      </c>
      <c r="L658" s="28">
        <f t="shared" si="141"/>
        <v>2.2066234097409321E-2</v>
      </c>
      <c r="M658" s="28">
        <f t="shared" si="141"/>
        <v>2.5875555667585658E-2</v>
      </c>
      <c r="N658" s="28">
        <f t="shared" si="141"/>
        <v>2.0774053296595155E-2</v>
      </c>
      <c r="O658" s="28">
        <f t="shared" si="141"/>
        <v>2.3261050911237948E-2</v>
      </c>
      <c r="P658" s="28">
        <f t="shared" si="141"/>
        <v>2.9610193295838021E-2</v>
      </c>
      <c r="Q658" s="28">
        <f t="shared" si="141"/>
        <v>2.7827294848143981E-2</v>
      </c>
      <c r="R658" s="28">
        <f t="shared" si="141"/>
        <v>2.4508269590543086E-2</v>
      </c>
      <c r="S658" s="28">
        <f t="shared" si="141"/>
        <v>2.562551444061114E-2</v>
      </c>
      <c r="T658" s="28">
        <f t="shared" si="141"/>
        <v>2.6013374460567822E-2</v>
      </c>
      <c r="U658" s="28">
        <f t="shared" si="141"/>
        <v>2.6976131432176656E-2</v>
      </c>
      <c r="V658" s="28">
        <f t="shared" si="141"/>
        <v>3.1539490296529971E-2</v>
      </c>
      <c r="W658" s="28">
        <f t="shared" si="141"/>
        <v>4.4718726916426511E-2</v>
      </c>
      <c r="X658" s="28">
        <f t="shared" si="141"/>
        <v>2.90549878962536E-2</v>
      </c>
      <c r="Y658" s="28">
        <f t="shared" si="141"/>
        <v>3.1831155286276884E-2</v>
      </c>
      <c r="Z658" s="28">
        <f t="shared" si="141"/>
        <v>3.383127261269147E-2</v>
      </c>
      <c r="AA658" s="28">
        <f t="shared" si="141"/>
        <v>3.3349505136094672E-2</v>
      </c>
      <c r="AB658" s="28">
        <f t="shared" si="141"/>
        <v>3.5126087896360271E-2</v>
      </c>
      <c r="AC658" s="28">
        <f t="shared" si="141"/>
        <v>2.9411993820440428E-2</v>
      </c>
      <c r="AD658" s="28">
        <f t="shared" si="141"/>
        <v>3.2373987827145463E-2</v>
      </c>
      <c r="AE658" s="28">
        <f t="shared" si="141"/>
        <v>3.0760903137940554E-2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262" priority="308" operator="equal">
      <formula>0</formula>
    </cfRule>
  </conditionalFormatting>
  <conditionalFormatting sqref="AD2:AE2">
    <cfRule type="cellIs" dxfId="261" priority="176" operator="equal">
      <formula>0</formula>
    </cfRule>
  </conditionalFormatting>
  <conditionalFormatting sqref="A425:B426 A430:B431 A434:B437 A427:A429">
    <cfRule type="cellIs" dxfId="260" priority="143" operator="lessThan">
      <formula>0</formula>
    </cfRule>
  </conditionalFormatting>
  <conditionalFormatting sqref="A432:B433">
    <cfRule type="cellIs" dxfId="259" priority="142" operator="lessThan">
      <formula>0</formula>
    </cfRule>
  </conditionalFormatting>
  <conditionalFormatting sqref="B555 A576:B581">
    <cfRule type="cellIs" dxfId="258" priority="141" operator="lessThan">
      <formula>0</formula>
    </cfRule>
  </conditionalFormatting>
  <conditionalFormatting sqref="A633:B638 B624">
    <cfRule type="cellIs" dxfId="257" priority="140" operator="lessThan">
      <formula>0</formula>
    </cfRule>
  </conditionalFormatting>
  <conditionalFormatting sqref="A661:B661">
    <cfRule type="cellIs" dxfId="256" priority="139" operator="lessThan">
      <formula>0</formula>
    </cfRule>
  </conditionalFormatting>
  <conditionalFormatting sqref="B659:B660">
    <cfRule type="cellIs" dxfId="255" priority="138" operator="lessThan">
      <formula>0</formula>
    </cfRule>
  </conditionalFormatting>
  <conditionalFormatting sqref="B613">
    <cfRule type="cellIs" dxfId="254" priority="137" operator="lessThan">
      <formula>0</formula>
    </cfRule>
  </conditionalFormatting>
  <conditionalFormatting sqref="C434:C437 C425:C431">
    <cfRule type="cellIs" dxfId="253" priority="136" operator="lessThan">
      <formula>0</formula>
    </cfRule>
  </conditionalFormatting>
  <conditionalFormatting sqref="C613">
    <cfRule type="cellIs" dxfId="252" priority="135" operator="lessThan">
      <formula>0</formula>
    </cfRule>
  </conditionalFormatting>
  <conditionalFormatting sqref="C432:C433">
    <cfRule type="cellIs" dxfId="251" priority="134" operator="lessThan">
      <formula>0</formula>
    </cfRule>
  </conditionalFormatting>
  <conditionalFormatting sqref="C555:C581">
    <cfRule type="cellIs" dxfId="250" priority="133" operator="lessThan">
      <formula>0</formula>
    </cfRule>
  </conditionalFormatting>
  <conditionalFormatting sqref="C624:C638">
    <cfRule type="cellIs" dxfId="249" priority="132" operator="lessThan">
      <formula>0</formula>
    </cfRule>
  </conditionalFormatting>
  <conditionalFormatting sqref="C659">
    <cfRule type="cellIs" dxfId="248" priority="131" operator="lessThan">
      <formula>0</formula>
    </cfRule>
  </conditionalFormatting>
  <conditionalFormatting sqref="C660">
    <cfRule type="cellIs" dxfId="247" priority="130" operator="lessThan">
      <formula>0</formula>
    </cfRule>
  </conditionalFormatting>
  <conditionalFormatting sqref="C661">
    <cfRule type="cellIs" dxfId="246" priority="129" operator="lessThan">
      <formula>0</formula>
    </cfRule>
  </conditionalFormatting>
  <conditionalFormatting sqref="C609">
    <cfRule type="cellIs" dxfId="245" priority="128" operator="lessThan">
      <formula>0</formula>
    </cfRule>
  </conditionalFormatting>
  <conditionalFormatting sqref="C611">
    <cfRule type="cellIs" dxfId="244" priority="127" operator="lessThan">
      <formula>0</formula>
    </cfRule>
  </conditionalFormatting>
  <conditionalFormatting sqref="C606:C607">
    <cfRule type="cellIs" dxfId="243" priority="126" operator="lessThan">
      <formula>0</formula>
    </cfRule>
  </conditionalFormatting>
  <conditionalFormatting sqref="C191:C210 C212:C225 C227:C270 C273:C278 C280:C286 C292:C296">
    <cfRule type="cellIs" dxfId="242" priority="125" operator="lessThan">
      <formula>0</formula>
    </cfRule>
  </conditionalFormatting>
  <conditionalFormatting sqref="C271">
    <cfRule type="cellIs" dxfId="241" priority="124" operator="lessThan">
      <formula>0</formula>
    </cfRule>
  </conditionalFormatting>
  <conditionalFormatting sqref="C287">
    <cfRule type="cellIs" dxfId="240" priority="123" operator="lessThan">
      <formula>0</formula>
    </cfRule>
  </conditionalFormatting>
  <conditionalFormatting sqref="C291">
    <cfRule type="cellIs" dxfId="239" priority="122" operator="lessThan">
      <formula>0</formula>
    </cfRule>
  </conditionalFormatting>
  <conditionalFormatting sqref="C226">
    <cfRule type="cellIs" dxfId="238" priority="121" operator="lessThan">
      <formula>0</formula>
    </cfRule>
  </conditionalFormatting>
  <conditionalFormatting sqref="C211">
    <cfRule type="cellIs" dxfId="237" priority="309" operator="lessThan">
      <formula>0</formula>
    </cfRule>
  </conditionalFormatting>
  <conditionalFormatting sqref="C272">
    <cfRule type="cellIs" dxfId="236" priority="119" operator="lessThan">
      <formula>0</formula>
    </cfRule>
  </conditionalFormatting>
  <conditionalFormatting sqref="C279">
    <cfRule type="cellIs" dxfId="235" priority="118" operator="lessThan">
      <formula>0</formula>
    </cfRule>
  </conditionalFormatting>
  <conditionalFormatting sqref="C288:C290">
    <cfRule type="cellIs" dxfId="234" priority="117" operator="lessThan">
      <formula>0</formula>
    </cfRule>
  </conditionalFormatting>
  <conditionalFormatting sqref="C297:C354 C356:C424">
    <cfRule type="cellIs" dxfId="233" priority="116" operator="lessThan">
      <formula>0</formula>
    </cfRule>
  </conditionalFormatting>
  <conditionalFormatting sqref="C526:C554">
    <cfRule type="cellIs" dxfId="232" priority="115" operator="lessThan">
      <formula>0</formula>
    </cfRule>
  </conditionalFormatting>
  <conditionalFormatting sqref="C524:C525">
    <cfRule type="cellIs" dxfId="231" priority="114" operator="lessThan">
      <formula>0</formula>
    </cfRule>
  </conditionalFormatting>
  <conditionalFormatting sqref="C614:C623">
    <cfRule type="cellIs" dxfId="230" priority="113" operator="lessThan">
      <formula>0</formula>
    </cfRule>
  </conditionalFormatting>
  <conditionalFormatting sqref="C355">
    <cfRule type="cellIs" dxfId="229" priority="112" operator="lessThan">
      <formula>0</formula>
    </cfRule>
  </conditionalFormatting>
  <conditionalFormatting sqref="C453">
    <cfRule type="cellIs" dxfId="228" priority="111" operator="lessThan">
      <formula>0</formula>
    </cfRule>
  </conditionalFormatting>
  <conditionalFormatting sqref="C453">
    <cfRule type="cellIs" dxfId="227" priority="109" operator="equal">
      <formula>0</formula>
    </cfRule>
    <cfRule type="cellIs" dxfId="226" priority="110" operator="equal">
      <formula>0</formula>
    </cfRule>
  </conditionalFormatting>
  <conditionalFormatting sqref="C597">
    <cfRule type="cellIs" dxfId="225" priority="108" operator="lessThan">
      <formula>0</formula>
    </cfRule>
  </conditionalFormatting>
  <conditionalFormatting sqref="C597">
    <cfRule type="cellIs" dxfId="224" priority="106" operator="equal">
      <formula>0</formula>
    </cfRule>
    <cfRule type="cellIs" dxfId="223" priority="107" operator="equal">
      <formula>0</formula>
    </cfRule>
  </conditionalFormatting>
  <conditionalFormatting sqref="C654">
    <cfRule type="cellIs" dxfId="222" priority="105" operator="lessThan">
      <formula>0</formula>
    </cfRule>
  </conditionalFormatting>
  <conditionalFormatting sqref="C654">
    <cfRule type="cellIs" dxfId="221" priority="103" operator="equal">
      <formula>0</formula>
    </cfRule>
    <cfRule type="cellIs" dxfId="220" priority="104" operator="equal">
      <formula>0</formula>
    </cfRule>
  </conditionalFormatting>
  <conditionalFormatting sqref="D434:AE437 D425:AE431">
    <cfRule type="cellIs" dxfId="219" priority="33" operator="lessThan">
      <formula>0</formula>
    </cfRule>
  </conditionalFormatting>
  <conditionalFormatting sqref="D613:AE613">
    <cfRule type="cellIs" dxfId="218" priority="32" operator="lessThan">
      <formula>0</formula>
    </cfRule>
  </conditionalFormatting>
  <conditionalFormatting sqref="D432:AE433">
    <cfRule type="cellIs" dxfId="217" priority="31" operator="lessThan">
      <formula>0</formula>
    </cfRule>
  </conditionalFormatting>
  <conditionalFormatting sqref="D555:AE581">
    <cfRule type="cellIs" dxfId="216" priority="30" operator="lessThan">
      <formula>0</formula>
    </cfRule>
  </conditionalFormatting>
  <conditionalFormatting sqref="D624:AE638">
    <cfRule type="cellIs" dxfId="215" priority="29" operator="lessThan">
      <formula>0</formula>
    </cfRule>
  </conditionalFormatting>
  <conditionalFormatting sqref="D659:AE659">
    <cfRule type="cellIs" dxfId="214" priority="28" operator="lessThan">
      <formula>0</formula>
    </cfRule>
  </conditionalFormatting>
  <conditionalFormatting sqref="D660:AE660">
    <cfRule type="cellIs" dxfId="213" priority="27" operator="lessThan">
      <formula>0</formula>
    </cfRule>
  </conditionalFormatting>
  <conditionalFormatting sqref="D661:AE661">
    <cfRule type="cellIs" dxfId="212" priority="26" operator="lessThan">
      <formula>0</formula>
    </cfRule>
  </conditionalFormatting>
  <conditionalFormatting sqref="D609:AE609">
    <cfRule type="cellIs" dxfId="211" priority="25" operator="lessThan">
      <formula>0</formula>
    </cfRule>
  </conditionalFormatting>
  <conditionalFormatting sqref="D611:AE611">
    <cfRule type="cellIs" dxfId="210" priority="24" operator="lessThan">
      <formula>0</formula>
    </cfRule>
  </conditionalFormatting>
  <conditionalFormatting sqref="D606:AE607">
    <cfRule type="cellIs" dxfId="209" priority="23" operator="lessThan">
      <formula>0</formula>
    </cfRule>
  </conditionalFormatting>
  <conditionalFormatting sqref="D191:AE210 D212:AE225 D227:AE270 D273:AE278 D280:AE286 D292:AE296">
    <cfRule type="cellIs" dxfId="208" priority="22" operator="lessThan">
      <formula>0</formula>
    </cfRule>
  </conditionalFormatting>
  <conditionalFormatting sqref="D271:AE271">
    <cfRule type="cellIs" dxfId="207" priority="21" operator="lessThan">
      <formula>0</formula>
    </cfRule>
  </conditionalFormatting>
  <conditionalFormatting sqref="D287:AE287">
    <cfRule type="cellIs" dxfId="206" priority="20" operator="lessThan">
      <formula>0</formula>
    </cfRule>
  </conditionalFormatting>
  <conditionalFormatting sqref="D291:AE291">
    <cfRule type="cellIs" dxfId="205" priority="19" operator="lessThan">
      <formula>0</formula>
    </cfRule>
  </conditionalFormatting>
  <conditionalFormatting sqref="D226:AE226">
    <cfRule type="cellIs" dxfId="204" priority="18" operator="lessThan">
      <formula>0</formula>
    </cfRule>
  </conditionalFormatting>
  <conditionalFormatting sqref="D211:AE211">
    <cfRule type="cellIs" dxfId="203" priority="34" operator="lessThan">
      <formula>0</formula>
    </cfRule>
  </conditionalFormatting>
  <conditionalFormatting sqref="D272:AE272">
    <cfRule type="cellIs" dxfId="202" priority="17" operator="lessThan">
      <formula>0</formula>
    </cfRule>
  </conditionalFormatting>
  <conditionalFormatting sqref="D279:AE279">
    <cfRule type="cellIs" dxfId="201" priority="16" operator="lessThan">
      <formula>0</formula>
    </cfRule>
  </conditionalFormatting>
  <conditionalFormatting sqref="D288:AE290">
    <cfRule type="cellIs" dxfId="200" priority="15" operator="lessThan">
      <formula>0</formula>
    </cfRule>
  </conditionalFormatting>
  <conditionalFormatting sqref="D297:AE354 D356:AE424">
    <cfRule type="cellIs" dxfId="199" priority="14" operator="lessThan">
      <formula>0</formula>
    </cfRule>
  </conditionalFormatting>
  <conditionalFormatting sqref="D526:AE554">
    <cfRule type="cellIs" dxfId="198" priority="13" operator="lessThan">
      <formula>0</formula>
    </cfRule>
  </conditionalFormatting>
  <conditionalFormatting sqref="D524:AE525">
    <cfRule type="cellIs" dxfId="197" priority="12" operator="lessThan">
      <formula>0</formula>
    </cfRule>
  </conditionalFormatting>
  <conditionalFormatting sqref="D614:AE623">
    <cfRule type="cellIs" dxfId="196" priority="11" operator="lessThan">
      <formula>0</formula>
    </cfRule>
  </conditionalFormatting>
  <conditionalFormatting sqref="D355:AE355">
    <cfRule type="cellIs" dxfId="195" priority="10" operator="lessThan">
      <formula>0</formula>
    </cfRule>
  </conditionalFormatting>
  <conditionalFormatting sqref="D453:AE453">
    <cfRule type="cellIs" dxfId="194" priority="9" operator="lessThan">
      <formula>0</formula>
    </cfRule>
  </conditionalFormatting>
  <conditionalFormatting sqref="D453:AE453">
    <cfRule type="cellIs" dxfId="193" priority="7" operator="equal">
      <formula>0</formula>
    </cfRule>
    <cfRule type="cellIs" dxfId="192" priority="8" operator="equal">
      <formula>0</formula>
    </cfRule>
  </conditionalFormatting>
  <conditionalFormatting sqref="D597:AE597">
    <cfRule type="cellIs" dxfId="191" priority="6" operator="lessThan">
      <formula>0</formula>
    </cfRule>
  </conditionalFormatting>
  <conditionalFormatting sqref="D597:AE597">
    <cfRule type="cellIs" dxfId="190" priority="4" operator="equal">
      <formula>0</formula>
    </cfRule>
    <cfRule type="cellIs" dxfId="189" priority="5" operator="equal">
      <formula>0</formula>
    </cfRule>
  </conditionalFormatting>
  <conditionalFormatting sqref="D654:AE654">
    <cfRule type="cellIs" dxfId="188" priority="3" operator="lessThan">
      <formula>0</formula>
    </cfRule>
  </conditionalFormatting>
  <conditionalFormatting sqref="D654:AE654">
    <cfRule type="cellIs" dxfId="187" priority="1" operator="equal">
      <formula>0</formula>
    </cfRule>
    <cfRule type="cellIs" dxfId="186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25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14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-8928.7347013788876</v>
      </c>
      <c r="D4" s="98">
        <f t="shared" ref="D4:AE4" si="0">+D5+D111+D191+D297+D425</f>
        <v>-8911.3105287349554</v>
      </c>
      <c r="E4" s="98">
        <f t="shared" si="0"/>
        <v>-8955.5287812815077</v>
      </c>
      <c r="F4" s="98">
        <f t="shared" si="0"/>
        <v>-9096.667034855398</v>
      </c>
      <c r="G4" s="98">
        <f t="shared" si="0"/>
        <v>-9331.4251341043164</v>
      </c>
      <c r="H4" s="98">
        <f t="shared" si="0"/>
        <v>-9030.0444155754303</v>
      </c>
      <c r="I4" s="32">
        <f t="shared" si="0"/>
        <v>-4953.5410199972966</v>
      </c>
      <c r="J4" s="32">
        <f t="shared" si="0"/>
        <v>-8881.8566715177949</v>
      </c>
      <c r="K4" s="32">
        <f t="shared" si="0"/>
        <v>5893.3157563805507</v>
      </c>
      <c r="L4" s="32">
        <f t="shared" si="0"/>
        <v>-9522.0645287546904</v>
      </c>
      <c r="M4" s="32">
        <f t="shared" si="0"/>
        <v>-10025.333522285238</v>
      </c>
      <c r="N4" s="98">
        <f t="shared" si="0"/>
        <v>-10331.830311254402</v>
      </c>
      <c r="O4" s="32">
        <f t="shared" si="0"/>
        <v>-9315.4930196248079</v>
      </c>
      <c r="P4" s="98">
        <f t="shared" si="0"/>
        <v>-10865.179593271319</v>
      </c>
      <c r="Q4" s="32">
        <f t="shared" si="0"/>
        <v>-10118.726521811837</v>
      </c>
      <c r="R4" s="32">
        <f t="shared" si="0"/>
        <v>-10293.069057280798</v>
      </c>
      <c r="S4" s="32">
        <f t="shared" si="0"/>
        <v>-10373.266006782513</v>
      </c>
      <c r="T4" s="32">
        <f t="shared" si="0"/>
        <v>-10495.743449748265</v>
      </c>
      <c r="U4" s="32">
        <f t="shared" si="0"/>
        <v>-6969.7520859613214</v>
      </c>
      <c r="V4" s="32">
        <f t="shared" si="0"/>
        <v>-7761.7706644538821</v>
      </c>
      <c r="W4" s="32">
        <f t="shared" si="0"/>
        <v>-9036.5122478063968</v>
      </c>
      <c r="X4" s="32">
        <f t="shared" si="0"/>
        <v>-8509.5870982490542</v>
      </c>
      <c r="Y4" s="32">
        <f t="shared" si="0"/>
        <v>-8548.53364075012</v>
      </c>
      <c r="Z4" s="32">
        <f t="shared" si="0"/>
        <v>-8737.3791809924496</v>
      </c>
      <c r="AA4" s="32">
        <f t="shared" si="0"/>
        <v>-8494.2217018864576</v>
      </c>
      <c r="AB4" s="32">
        <f t="shared" si="0"/>
        <v>-7832.8441956907891</v>
      </c>
      <c r="AC4" s="32">
        <f t="shared" si="0"/>
        <v>-7478.96523732888</v>
      </c>
      <c r="AD4" s="32">
        <f t="shared" si="0"/>
        <v>-6223.2972055644696</v>
      </c>
      <c r="AE4" s="32">
        <f t="shared" si="0"/>
        <v>-5293.7573192964937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857.96563818715185</v>
      </c>
      <c r="D5" s="32">
        <f t="shared" si="1"/>
        <v>921.38927657044303</v>
      </c>
      <c r="E5" s="32">
        <f t="shared" si="1"/>
        <v>1041.6457702856101</v>
      </c>
      <c r="F5" s="32">
        <f t="shared" si="1"/>
        <v>1158.4826281550993</v>
      </c>
      <c r="G5" s="32">
        <f t="shared" si="1"/>
        <v>1171.4240988890319</v>
      </c>
      <c r="H5" s="32">
        <f t="shared" si="1"/>
        <v>1227.8901199615443</v>
      </c>
      <c r="I5" s="32">
        <f t="shared" si="1"/>
        <v>1423.3887821119638</v>
      </c>
      <c r="J5" s="32">
        <f t="shared" si="1"/>
        <v>1640.5208027947003</v>
      </c>
      <c r="K5" s="32">
        <f t="shared" si="1"/>
        <v>1844.2399393946646</v>
      </c>
      <c r="L5" s="32">
        <f t="shared" si="1"/>
        <v>1548.8731379499156</v>
      </c>
      <c r="M5" s="32">
        <f t="shared" si="1"/>
        <v>1739.2185869296877</v>
      </c>
      <c r="N5" s="32">
        <f t="shared" si="1"/>
        <v>1496.2519923517123</v>
      </c>
      <c r="O5" s="32">
        <f t="shared" si="1"/>
        <v>1501.3075668548145</v>
      </c>
      <c r="P5" s="32">
        <f t="shared" si="1"/>
        <v>1357.066049766685</v>
      </c>
      <c r="Q5" s="32">
        <f t="shared" si="1"/>
        <v>1480.18229860869</v>
      </c>
      <c r="R5" s="32">
        <f t="shared" si="1"/>
        <v>1488.505009796979</v>
      </c>
      <c r="S5" s="32">
        <f t="shared" si="1"/>
        <v>1459.8634380943508</v>
      </c>
      <c r="T5" s="32">
        <f t="shared" si="1"/>
        <v>1605.8533337721688</v>
      </c>
      <c r="U5" s="32">
        <f t="shared" si="1"/>
        <v>1800.7214333581373</v>
      </c>
      <c r="V5" s="32">
        <f t="shared" si="1"/>
        <v>1783.9477103918962</v>
      </c>
      <c r="W5" s="32">
        <f t="shared" si="1"/>
        <v>1875.8522924249637</v>
      </c>
      <c r="X5" s="32">
        <f t="shared" si="1"/>
        <v>2243.0477778871987</v>
      </c>
      <c r="Y5" s="32">
        <f t="shared" si="1"/>
        <v>1993.5234284848725</v>
      </c>
      <c r="Z5" s="32">
        <f t="shared" si="1"/>
        <v>2035.2040801805379</v>
      </c>
      <c r="AA5" s="32">
        <f t="shared" si="1"/>
        <v>1990.275352860634</v>
      </c>
      <c r="AB5" s="32">
        <f t="shared" si="1"/>
        <v>2217.6227814126191</v>
      </c>
      <c r="AC5" s="32">
        <f t="shared" si="1"/>
        <v>2455.4112115657413</v>
      </c>
      <c r="AD5" s="32">
        <f t="shared" si="1"/>
        <v>2536.5299145634044</v>
      </c>
      <c r="AE5" s="32">
        <f t="shared" si="1"/>
        <v>2695.6782940620096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791.57853510022107</v>
      </c>
      <c r="D7" s="33">
        <f t="shared" si="2"/>
        <v>851.59315567661645</v>
      </c>
      <c r="E7" s="33">
        <f t="shared" si="2"/>
        <v>961.99178441201525</v>
      </c>
      <c r="F7" s="33">
        <f t="shared" si="2"/>
        <v>1066.6853947719956</v>
      </c>
      <c r="G7" s="33">
        <f t="shared" si="2"/>
        <v>1095.2053128126372</v>
      </c>
      <c r="H7" s="33">
        <f t="shared" si="2"/>
        <v>1155.2624209887028</v>
      </c>
      <c r="I7" s="33">
        <f t="shared" si="2"/>
        <v>1349.8809071119638</v>
      </c>
      <c r="J7" s="33">
        <f t="shared" si="2"/>
        <v>1580.8504277947004</v>
      </c>
      <c r="K7" s="33">
        <f t="shared" si="2"/>
        <v>1787.1251848219574</v>
      </c>
      <c r="L7" s="33">
        <f t="shared" si="2"/>
        <v>1505.4028879499156</v>
      </c>
      <c r="M7" s="33">
        <f t="shared" si="2"/>
        <v>1672.3065869296877</v>
      </c>
      <c r="N7" s="33">
        <f t="shared" si="2"/>
        <v>1485.0026173517122</v>
      </c>
      <c r="O7" s="33">
        <f t="shared" si="2"/>
        <v>1501.3075668548145</v>
      </c>
      <c r="P7" s="33">
        <f t="shared" si="2"/>
        <v>1357.066049766685</v>
      </c>
      <c r="Q7" s="33">
        <f t="shared" si="2"/>
        <v>1480.18229860869</v>
      </c>
      <c r="R7" s="33">
        <f t="shared" si="2"/>
        <v>1488.505009796979</v>
      </c>
      <c r="S7" s="33">
        <f t="shared" si="2"/>
        <v>1459.8634380943508</v>
      </c>
      <c r="T7" s="33">
        <f t="shared" si="2"/>
        <v>1605.8533337721688</v>
      </c>
      <c r="U7" s="33">
        <f t="shared" si="2"/>
        <v>1800.7214333581373</v>
      </c>
      <c r="V7" s="33">
        <f t="shared" si="2"/>
        <v>1783.9477103918962</v>
      </c>
      <c r="W7" s="33">
        <f t="shared" si="2"/>
        <v>1875.8522924249637</v>
      </c>
      <c r="X7" s="33">
        <f t="shared" si="2"/>
        <v>2243.0477778871987</v>
      </c>
      <c r="Y7" s="33">
        <f t="shared" si="2"/>
        <v>1993.5234284848725</v>
      </c>
      <c r="Z7" s="33">
        <f t="shared" si="2"/>
        <v>2035.2040801805379</v>
      </c>
      <c r="AA7" s="33">
        <f t="shared" si="2"/>
        <v>1990.275352860634</v>
      </c>
      <c r="AB7" s="33">
        <f t="shared" si="2"/>
        <v>2217.6227814126191</v>
      </c>
      <c r="AC7" s="33">
        <f t="shared" si="2"/>
        <v>2455.4112115657413</v>
      </c>
      <c r="AD7" s="33">
        <f t="shared" si="2"/>
        <v>2536.5299145634044</v>
      </c>
      <c r="AE7" s="33">
        <f t="shared" si="2"/>
        <v>2695.6519838849927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26.793479615296143</v>
      </c>
      <c r="D8" s="33">
        <f t="shared" si="3"/>
        <v>33.363294668502519</v>
      </c>
      <c r="E8" s="33">
        <f t="shared" si="3"/>
        <v>62.426438881935063</v>
      </c>
      <c r="F8" s="33">
        <f t="shared" si="3"/>
        <v>83.414297475395045</v>
      </c>
      <c r="G8" s="33">
        <f t="shared" si="3"/>
        <v>59.685876794999778</v>
      </c>
      <c r="H8" s="33">
        <f t="shared" si="3"/>
        <v>60.754288380408191</v>
      </c>
      <c r="I8" s="33">
        <f t="shared" si="3"/>
        <v>77.396324020215289</v>
      </c>
      <c r="J8" s="33">
        <f t="shared" si="3"/>
        <v>60.168500281285901</v>
      </c>
      <c r="K8" s="33">
        <f t="shared" si="3"/>
        <v>378.99299227938161</v>
      </c>
      <c r="L8" s="33">
        <f t="shared" si="3"/>
        <v>136.95858568646</v>
      </c>
      <c r="M8" s="33">
        <f t="shared" si="3"/>
        <v>192.51684766758439</v>
      </c>
      <c r="N8" s="33">
        <f t="shared" si="3"/>
        <v>29.240526856977869</v>
      </c>
      <c r="O8" s="33">
        <f t="shared" si="3"/>
        <v>0</v>
      </c>
      <c r="P8" s="33">
        <f t="shared" si="3"/>
        <v>0</v>
      </c>
      <c r="Q8" s="33">
        <f t="shared" si="3"/>
        <v>0</v>
      </c>
      <c r="R8" s="33">
        <f t="shared" si="3"/>
        <v>5.1772035746664997</v>
      </c>
      <c r="S8" s="33">
        <f t="shared" si="3"/>
        <v>25.956417370330776</v>
      </c>
      <c r="T8" s="33">
        <f t="shared" si="3"/>
        <v>77.681460712904297</v>
      </c>
      <c r="U8" s="33">
        <f t="shared" si="3"/>
        <v>70.454273839502434</v>
      </c>
      <c r="V8" s="33">
        <f t="shared" si="3"/>
        <v>83.158551429108883</v>
      </c>
      <c r="W8" s="33">
        <f t="shared" si="3"/>
        <v>77.374200445006935</v>
      </c>
      <c r="X8" s="33">
        <f t="shared" si="3"/>
        <v>230.93866548823834</v>
      </c>
      <c r="Y8" s="33">
        <f t="shared" si="3"/>
        <v>135.57200290776859</v>
      </c>
      <c r="Z8" s="33">
        <f t="shared" si="3"/>
        <v>50.502603332450683</v>
      </c>
      <c r="AA8" s="33">
        <f t="shared" si="3"/>
        <v>43.017979363634389</v>
      </c>
      <c r="AB8" s="33">
        <f t="shared" si="3"/>
        <v>80.607969538619457</v>
      </c>
      <c r="AC8" s="33">
        <f t="shared" si="3"/>
        <v>34.878138359058021</v>
      </c>
      <c r="AD8" s="33">
        <f t="shared" si="3"/>
        <v>10.29951430670158</v>
      </c>
      <c r="AE8" s="33">
        <f t="shared" si="3"/>
        <v>0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0</v>
      </c>
      <c r="D9" s="33">
        <f t="shared" si="4"/>
        <v>0</v>
      </c>
      <c r="E9" s="33">
        <f t="shared" si="4"/>
        <v>0</v>
      </c>
      <c r="F9" s="33">
        <f t="shared" si="4"/>
        <v>0</v>
      </c>
      <c r="G9" s="33">
        <f t="shared" si="4"/>
        <v>0</v>
      </c>
      <c r="H9" s="33">
        <f t="shared" si="4"/>
        <v>0</v>
      </c>
      <c r="I9" s="33">
        <f t="shared" si="4"/>
        <v>0</v>
      </c>
      <c r="J9" s="33">
        <f t="shared" si="4"/>
        <v>0</v>
      </c>
      <c r="K9" s="33">
        <f t="shared" si="4"/>
        <v>0</v>
      </c>
      <c r="L9" s="33">
        <f t="shared" si="4"/>
        <v>0</v>
      </c>
      <c r="M9" s="33">
        <f t="shared" si="4"/>
        <v>0</v>
      </c>
      <c r="N9" s="33">
        <f t="shared" si="4"/>
        <v>0</v>
      </c>
      <c r="O9" s="33">
        <f t="shared" si="4"/>
        <v>0</v>
      </c>
      <c r="P9" s="33">
        <f t="shared" si="4"/>
        <v>0</v>
      </c>
      <c r="Q9" s="33">
        <f t="shared" si="4"/>
        <v>0</v>
      </c>
      <c r="R9" s="33">
        <f t="shared" si="4"/>
        <v>5.1772035746664997</v>
      </c>
      <c r="S9" s="33">
        <f t="shared" si="4"/>
        <v>25.956417370330776</v>
      </c>
      <c r="T9" s="33">
        <f t="shared" si="4"/>
        <v>77.681460712904297</v>
      </c>
      <c r="U9" s="33">
        <f t="shared" si="4"/>
        <v>70.454273839502434</v>
      </c>
      <c r="V9" s="33">
        <f t="shared" si="4"/>
        <v>83.158551429108883</v>
      </c>
      <c r="W9" s="33">
        <f t="shared" si="4"/>
        <v>77.374200445006935</v>
      </c>
      <c r="X9" s="33">
        <f t="shared" si="4"/>
        <v>230.93866548823834</v>
      </c>
      <c r="Y9" s="33">
        <f t="shared" si="4"/>
        <v>135.57200290776859</v>
      </c>
      <c r="Z9" s="33">
        <f t="shared" si="4"/>
        <v>50.502603332450683</v>
      </c>
      <c r="AA9" s="33">
        <f t="shared" si="4"/>
        <v>43.017979363634389</v>
      </c>
      <c r="AB9" s="33">
        <f t="shared" si="4"/>
        <v>80.607969538619457</v>
      </c>
      <c r="AC9" s="33">
        <f t="shared" si="4"/>
        <v>34.878138359058021</v>
      </c>
      <c r="AD9" s="33">
        <f t="shared" si="4"/>
        <v>10.29951430670158</v>
      </c>
      <c r="AE9" s="33">
        <f t="shared" si="4"/>
        <v>0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0</v>
      </c>
      <c r="D10" s="94">
        <f>+'CO2'!D10+'abs CO2'!D10+'CH4'!D10*PCG!$C$5+N2O!D10*PCG!$C$6+HFC!D10+PFC!D10+'SF6'!D10</f>
        <v>0</v>
      </c>
      <c r="E10" s="94">
        <f>+'CO2'!E10+'abs CO2'!E10+'CH4'!E10*PCG!$C$5+N2O!E10*PCG!$C$6+HFC!E10+PFC!E10+'SF6'!E10</f>
        <v>0</v>
      </c>
      <c r="F10" s="94">
        <f>+'CO2'!F10+'abs CO2'!F10+'CH4'!F10*PCG!$C$5+N2O!F10*PCG!$C$6+HFC!F10+PFC!F10+'SF6'!F10</f>
        <v>0</v>
      </c>
      <c r="G10" s="94">
        <f>+'CO2'!G10+'abs CO2'!G10+'CH4'!G10*PCG!$C$5+N2O!G10*PCG!$C$6+HFC!G10+PFC!G10+'SF6'!G10</f>
        <v>0</v>
      </c>
      <c r="H10" s="94">
        <f>+'CO2'!H10+'abs CO2'!H10+'CH4'!H10*PCG!$C$5+N2O!H10*PCG!$C$6+HFC!H10+PFC!H10+'SF6'!H10</f>
        <v>0</v>
      </c>
      <c r="I10" s="94">
        <f>+'CO2'!I10+'abs CO2'!I10+'CH4'!I10*PCG!$C$5+N2O!I10*PCG!$C$6+HFC!I10+PFC!I10+'SF6'!I10</f>
        <v>0</v>
      </c>
      <c r="J10" s="94">
        <f>+'CO2'!J10+'abs CO2'!J10+'CH4'!J10*PCG!$C$5+N2O!J10*PCG!$C$6+HFC!J10+PFC!J10+'SF6'!J10</f>
        <v>0</v>
      </c>
      <c r="K10" s="94">
        <f>+'CO2'!K10+'abs CO2'!K10+'CH4'!K10*PCG!$C$5+N2O!K10*PCG!$C$6+HFC!K10+PFC!K10+'SF6'!K10</f>
        <v>0</v>
      </c>
      <c r="L10" s="94">
        <f>+'CO2'!L10+'abs CO2'!L10+'CH4'!L10*PCG!$C$5+N2O!L10*PCG!$C$6+HFC!L10+PFC!L10+'SF6'!L10</f>
        <v>0</v>
      </c>
      <c r="M10" s="94">
        <f>+'CO2'!M10+'abs CO2'!M10+'CH4'!M10*PCG!$C$5+N2O!M10*PCG!$C$6+HFC!M10+PFC!M10+'SF6'!M10</f>
        <v>0</v>
      </c>
      <c r="N10" s="94">
        <f>+'CO2'!N10+'abs CO2'!N10+'CH4'!N10*PCG!$C$5+N2O!N10*PCG!$C$6+HFC!N10+PFC!N10+'SF6'!N10</f>
        <v>0</v>
      </c>
      <c r="O10" s="94">
        <f>+'CO2'!O10+'abs CO2'!O10+'CH4'!O10*PCG!$C$5+N2O!O10*PCG!$C$6+HFC!O10+PFC!O10+'SF6'!O10</f>
        <v>0</v>
      </c>
      <c r="P10" s="94">
        <f>+'CO2'!P10+'abs CO2'!P10+'CH4'!P10*PCG!$C$5+N2O!P10*PCG!$C$6+HFC!P10+PFC!P10+'SF6'!P10</f>
        <v>0</v>
      </c>
      <c r="Q10" s="94">
        <f>+'CO2'!Q10+'abs CO2'!Q10+'CH4'!Q10*PCG!$C$5+N2O!Q10*PCG!$C$6+HFC!Q10+PFC!Q10+'SF6'!Q10</f>
        <v>0</v>
      </c>
      <c r="R10" s="94">
        <f>+'CO2'!R10+'abs CO2'!R10+'CH4'!R10*PCG!$C$5+N2O!R10*PCG!$C$6+HFC!R10+PFC!R10+'SF6'!R10</f>
        <v>5.1772035746664997</v>
      </c>
      <c r="S10" s="94">
        <f>+'CO2'!S10+'abs CO2'!S10+'CH4'!S10*PCG!$C$5+N2O!S10*PCG!$C$6+HFC!S10+PFC!S10+'SF6'!S10</f>
        <v>25.956417370330776</v>
      </c>
      <c r="T10" s="94">
        <f>+'CO2'!T10+'abs CO2'!T10+'CH4'!T10*PCG!$C$5+N2O!T10*PCG!$C$6+HFC!T10+PFC!T10+'SF6'!T10</f>
        <v>77.681460712904297</v>
      </c>
      <c r="U10" s="94">
        <f>+'CO2'!U10+'abs CO2'!U10+'CH4'!U10*PCG!$C$5+N2O!U10*PCG!$C$6+HFC!U10+PFC!U10+'SF6'!U10</f>
        <v>70.454273839502434</v>
      </c>
      <c r="V10" s="94">
        <f>+'CO2'!V10+'abs CO2'!V10+'CH4'!V10*PCG!$C$5+N2O!V10*PCG!$C$6+HFC!V10+PFC!V10+'SF6'!V10</f>
        <v>83.158551429108883</v>
      </c>
      <c r="W10" s="94">
        <f>+'CO2'!W10+'abs CO2'!W10+'CH4'!W10*PCG!$C$5+N2O!W10*PCG!$C$6+HFC!W10+PFC!W10+'SF6'!W10</f>
        <v>77.374200445006935</v>
      </c>
      <c r="X10" s="94">
        <f>+'CO2'!X10+'abs CO2'!X10+'CH4'!X10*PCG!$C$5+N2O!X10*PCG!$C$6+HFC!X10+PFC!X10+'SF6'!X10</f>
        <v>230.93866548823834</v>
      </c>
      <c r="Y10" s="94">
        <f>+'CO2'!Y10+'abs CO2'!Y10+'CH4'!Y10*PCG!$C$5+N2O!Y10*PCG!$C$6+HFC!Y10+PFC!Y10+'SF6'!Y10</f>
        <v>135.57200290776859</v>
      </c>
      <c r="Z10" s="94">
        <f>+'CO2'!Z10+'abs CO2'!Z10+'CH4'!Z10*PCG!$C$5+N2O!Z10*PCG!$C$6+HFC!Z10+PFC!Z10+'SF6'!Z10</f>
        <v>50.502603332450683</v>
      </c>
      <c r="AA10" s="94">
        <f>+'CO2'!AA10+'abs CO2'!AA10+'CH4'!AA10*PCG!$C$5+N2O!AA10*PCG!$C$6+HFC!AA10+PFC!AA10+'SF6'!AA10</f>
        <v>43.017979363634389</v>
      </c>
      <c r="AB10" s="94">
        <f>+'CO2'!AB10+'abs CO2'!AB10+'CH4'!AB10*PCG!$C$5+N2O!AB10*PCG!$C$6+HFC!AB10+PFC!AB10+'SF6'!AB10</f>
        <v>80.607969538619457</v>
      </c>
      <c r="AC10" s="94">
        <f>+'CO2'!AC10+'abs CO2'!AC10+'CH4'!AC10*PCG!$C$5+N2O!AC10*PCG!$C$6+HFC!AC10+PFC!AC10+'SF6'!AC10</f>
        <v>34.878138359058021</v>
      </c>
      <c r="AD10" s="94">
        <f>+'CO2'!AD10+'abs CO2'!AD10+'CH4'!AD10*PCG!$C$5+N2O!AD10*PCG!$C$6+HFC!AD10+PFC!AD10+'SF6'!AD10</f>
        <v>10.29951430670158</v>
      </c>
      <c r="AE10" s="94">
        <f>+'CO2'!AE10+'abs CO2'!AE10+'CH4'!AE10*PCG!$C$5+N2O!AE10*PCG!$C$6+HFC!AE10+PFC!AE10+'SF6'!AE10</f>
        <v>0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26.793479615296143</v>
      </c>
      <c r="D14" s="33">
        <f t="shared" ref="D14:AE14" si="5">+D15+D16</f>
        <v>33.363294668502519</v>
      </c>
      <c r="E14" s="33">
        <f t="shared" si="5"/>
        <v>62.426438881935063</v>
      </c>
      <c r="F14" s="33">
        <f t="shared" si="5"/>
        <v>83.414297475395045</v>
      </c>
      <c r="G14" s="33">
        <f t="shared" si="5"/>
        <v>59.685876794999778</v>
      </c>
      <c r="H14" s="33">
        <f t="shared" si="5"/>
        <v>60.754288380408191</v>
      </c>
      <c r="I14" s="33">
        <f t="shared" si="5"/>
        <v>77.396324020215289</v>
      </c>
      <c r="J14" s="33">
        <f t="shared" si="5"/>
        <v>60.168500281285901</v>
      </c>
      <c r="K14" s="33">
        <f t="shared" si="5"/>
        <v>378.99299227938161</v>
      </c>
      <c r="L14" s="33">
        <f t="shared" si="5"/>
        <v>136.95858568646</v>
      </c>
      <c r="M14" s="33">
        <f t="shared" si="5"/>
        <v>192.51684766758439</v>
      </c>
      <c r="N14" s="33">
        <f t="shared" si="5"/>
        <v>29.240526856977869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26.778161424574758</v>
      </c>
      <c r="D15" s="94">
        <f>+'CO2'!D15+'abs CO2'!D15+'CH4'!D15*PCG!$C$5+N2O!D15*PCG!$C$6+HFC!D15+PFC!D15+'SF6'!D15</f>
        <v>33.357392953909354</v>
      </c>
      <c r="E15" s="94">
        <f>+'CO2'!E15+'abs CO2'!E15+'CH4'!E15*PCG!$C$5+N2O!E15*PCG!$C$6+HFC!E15+PFC!E15+'SF6'!E15</f>
        <v>62.419541837837627</v>
      </c>
      <c r="F15" s="94">
        <f>+'CO2'!F15+'abs CO2'!F15+'CH4'!F15*PCG!$C$5+N2O!F15*PCG!$C$6+HFC!F15+PFC!F15+'SF6'!F15</f>
        <v>83.406533061025783</v>
      </c>
      <c r="G15" s="94">
        <f>+'CO2'!G15+'abs CO2'!G15+'CH4'!G15*PCG!$C$5+N2O!G15*PCG!$C$6+HFC!G15+PFC!G15+'SF6'!G15</f>
        <v>59.677118427448541</v>
      </c>
      <c r="H15" s="94">
        <f>+'CO2'!H15+'abs CO2'!H15+'CH4'!H15*PCG!$C$5+N2O!H15*PCG!$C$6+HFC!H15+PFC!H15+'SF6'!H15</f>
        <v>60.744480611624638</v>
      </c>
      <c r="I15" s="94">
        <f>+'CO2'!I15+'abs CO2'!I15+'CH4'!I15*PCG!$C$5+N2O!I15*PCG!$C$6+HFC!I15+PFC!I15+'SF6'!I15</f>
        <v>77.387576912995527</v>
      </c>
      <c r="J15" s="94">
        <f>+'CO2'!J15+'abs CO2'!J15+'CH4'!J15*PCG!$C$5+N2O!J15*PCG!$C$6+HFC!J15+PFC!J15+'SF6'!J15</f>
        <v>60.157730215758527</v>
      </c>
      <c r="K15" s="94">
        <f>+'CO2'!K15+'abs CO2'!K15+'CH4'!K15*PCG!$C$5+N2O!K15*PCG!$C$6+HFC!K15+PFC!K15+'SF6'!K15</f>
        <v>378.92736616184203</v>
      </c>
      <c r="L15" s="94">
        <f>+'CO2'!L15+'abs CO2'!L15+'CH4'!L15*PCG!$C$5+N2O!L15*PCG!$C$6+HFC!L15+PFC!L15+'SF6'!L15</f>
        <v>136.91850888020679</v>
      </c>
      <c r="M15" s="94">
        <f>+'CO2'!M15+'abs CO2'!M15+'CH4'!M15*PCG!$C$5+N2O!M15*PCG!$C$6+HFC!M15+PFC!M15+'SF6'!M15</f>
        <v>192.51684766758439</v>
      </c>
      <c r="N15" s="94">
        <f>+'CO2'!N15+'abs CO2'!N15+'CH4'!N15*PCG!$C$5+N2O!N15*PCG!$C$6+HFC!N15+PFC!N15+'SF6'!N15</f>
        <v>29.240526856977869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1.5318190721383188E-2</v>
      </c>
      <c r="D16" s="94">
        <f>+'CO2'!D16+'abs CO2'!D16+'CH4'!D16*PCG!$C$5+N2O!D16*PCG!$C$6+HFC!D16+PFC!D16+'SF6'!D16</f>
        <v>5.9017145931645745E-3</v>
      </c>
      <c r="E16" s="94">
        <f>+'CO2'!E16+'abs CO2'!E16+'CH4'!E16*PCG!$C$5+N2O!E16*PCG!$C$6+HFC!E16+PFC!E16+'SF6'!E16</f>
        <v>6.8970440974338923E-3</v>
      </c>
      <c r="F16" s="94">
        <f>+'CO2'!F16+'abs CO2'!F16+'CH4'!F16*PCG!$C$5+N2O!F16*PCG!$C$6+HFC!F16+PFC!F16+'SF6'!F16</f>
        <v>7.7644143692650767E-3</v>
      </c>
      <c r="G16" s="94">
        <f>+'CO2'!G16+'abs CO2'!G16+'CH4'!G16*PCG!$C$5+N2O!G16*PCG!$C$6+HFC!G16+PFC!G16+'SF6'!G16</f>
        <v>8.7583675512399907E-3</v>
      </c>
      <c r="H16" s="94">
        <f>+'CO2'!H16+'abs CO2'!H16+'CH4'!H16*PCG!$C$5+N2O!H16*PCG!$C$6+HFC!H16+PFC!H16+'SF6'!H16</f>
        <v>9.8077687835552464E-3</v>
      </c>
      <c r="I16" s="94">
        <f>+'CO2'!I16+'abs CO2'!I16+'CH4'!I16*PCG!$C$5+N2O!I16*PCG!$C$6+HFC!I16+PFC!I16+'SF6'!I16</f>
        <v>8.7471072197586649E-3</v>
      </c>
      <c r="J16" s="94">
        <f>+'CO2'!J16+'abs CO2'!J16+'CH4'!J16*PCG!$C$5+N2O!J16*PCG!$C$6+HFC!J16+PFC!J16+'SF6'!J16</f>
        <v>1.0770065527372244E-2</v>
      </c>
      <c r="K16" s="94">
        <f>+'CO2'!K16+'abs CO2'!K16+'CH4'!K16*PCG!$C$5+N2O!K16*PCG!$C$6+HFC!K16+PFC!K16+'SF6'!K16</f>
        <v>6.5626117539579504E-2</v>
      </c>
      <c r="L16" s="94">
        <f>+'CO2'!L16+'abs CO2'!L16+'CH4'!L16*PCG!$C$5+N2O!L16*PCG!$C$6+HFC!L16+PFC!L16+'SF6'!L16</f>
        <v>4.0076806253224927E-2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54.667951225140918</v>
      </c>
      <c r="D17" s="33">
        <f t="shared" si="6"/>
        <v>48.949384480919406</v>
      </c>
      <c r="E17" s="33">
        <f t="shared" si="6"/>
        <v>59.854604574940417</v>
      </c>
      <c r="F17" s="33">
        <f t="shared" si="6"/>
        <v>69.085028471582419</v>
      </c>
      <c r="G17" s="33">
        <f t="shared" si="6"/>
        <v>66.105845700956309</v>
      </c>
      <c r="H17" s="33">
        <f t="shared" si="6"/>
        <v>83.602576789838338</v>
      </c>
      <c r="I17" s="33">
        <f t="shared" si="6"/>
        <v>106.90509517620779</v>
      </c>
      <c r="J17" s="33">
        <f t="shared" si="6"/>
        <v>203.20409284689055</v>
      </c>
      <c r="K17" s="33">
        <f t="shared" si="6"/>
        <v>156.1768735768685</v>
      </c>
      <c r="L17" s="33">
        <f t="shared" si="6"/>
        <v>150.57177842149642</v>
      </c>
      <c r="M17" s="33">
        <f t="shared" si="6"/>
        <v>136.16914751792552</v>
      </c>
      <c r="N17" s="33">
        <f t="shared" si="6"/>
        <v>160.12658273097691</v>
      </c>
      <c r="O17" s="33">
        <f t="shared" si="6"/>
        <v>130.71962722314484</v>
      </c>
      <c r="P17" s="33">
        <f t="shared" si="6"/>
        <v>136.94613816664673</v>
      </c>
      <c r="Q17" s="33">
        <f t="shared" si="6"/>
        <v>126.74661036861293</v>
      </c>
      <c r="R17" s="33">
        <f t="shared" si="6"/>
        <v>113.37704735281808</v>
      </c>
      <c r="S17" s="33">
        <f t="shared" si="6"/>
        <v>123.39825835422977</v>
      </c>
      <c r="T17" s="33">
        <f t="shared" si="6"/>
        <v>141.01011644370666</v>
      </c>
      <c r="U17" s="33">
        <f t="shared" si="6"/>
        <v>195.93984076344114</v>
      </c>
      <c r="V17" s="33">
        <f t="shared" si="6"/>
        <v>153.18476123325354</v>
      </c>
      <c r="W17" s="33">
        <f t="shared" si="6"/>
        <v>110.76192041996515</v>
      </c>
      <c r="X17" s="33">
        <f t="shared" si="6"/>
        <v>166.32769630737903</v>
      </c>
      <c r="Y17" s="33">
        <f t="shared" si="6"/>
        <v>169.56761754857209</v>
      </c>
      <c r="Z17" s="33">
        <f t="shared" si="6"/>
        <v>173.78264778111438</v>
      </c>
      <c r="AA17" s="33">
        <f t="shared" si="6"/>
        <v>243.39972884502279</v>
      </c>
      <c r="AB17" s="33">
        <f t="shared" si="6"/>
        <v>232.34993585373562</v>
      </c>
      <c r="AC17" s="33">
        <f t="shared" si="6"/>
        <v>272.8756864723685</v>
      </c>
      <c r="AD17" s="33">
        <f t="shared" si="6"/>
        <v>263.63784736633431</v>
      </c>
      <c r="AE17" s="33">
        <f t="shared" si="6"/>
        <v>260.09968499672732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0</v>
      </c>
      <c r="J21" s="94">
        <f>+'CO2'!J21+'abs CO2'!J21+'CH4'!J21*PCG!$C$5+N2O!J21*PCG!$C$6+HFC!J21+PFC!J21+'SF6'!J21</f>
        <v>0</v>
      </c>
      <c r="K21" s="94">
        <f>+'CO2'!K21+'abs CO2'!K21+'CH4'!K21*PCG!$C$5+N2O!K21*PCG!$C$6+HFC!K21+PFC!K21+'SF6'!K21</f>
        <v>0</v>
      </c>
      <c r="L21" s="94">
        <f>+'CO2'!L21+'abs CO2'!L21+'CH4'!L21*PCG!$C$5+N2O!L21*PCG!$C$6+HFC!L21+PFC!L21+'SF6'!L21</f>
        <v>0</v>
      </c>
      <c r="M21" s="94">
        <f>+'CO2'!M21+'abs CO2'!M21+'CH4'!M21*PCG!$C$5+N2O!M21*PCG!$C$6+HFC!M21+PFC!M21+'SF6'!M21</f>
        <v>0</v>
      </c>
      <c r="N21" s="94">
        <f>+'CO2'!N21+'abs CO2'!N21+'CH4'!N21*PCG!$C$5+N2O!N21*PCG!$C$6+HFC!N21+PFC!N21+'SF6'!N21</f>
        <v>0</v>
      </c>
      <c r="O21" s="94">
        <f>+'CO2'!O21+'abs CO2'!O21+'CH4'!O21*PCG!$C$5+N2O!O21*PCG!$C$6+HFC!O21+PFC!O21+'SF6'!O21</f>
        <v>0</v>
      </c>
      <c r="P21" s="94">
        <f>+'CO2'!P21+'abs CO2'!P21+'CH4'!P21*PCG!$C$5+N2O!P21*PCG!$C$6+HFC!P21+PFC!P21+'SF6'!P21</f>
        <v>0</v>
      </c>
      <c r="Q21" s="94">
        <f>+'CO2'!Q21+'abs CO2'!Q21+'CH4'!Q21*PCG!$C$5+N2O!Q21*PCG!$C$6+HFC!Q21+PFC!Q21+'SF6'!Q21</f>
        <v>5.3208970411658942</v>
      </c>
      <c r="R21" s="94">
        <f>+'CO2'!R21+'abs CO2'!R21+'CH4'!R21*PCG!$C$5+N2O!R21*PCG!$C$6+HFC!R21+PFC!R21+'SF6'!R21</f>
        <v>12.185517948993519</v>
      </c>
      <c r="S21" s="94">
        <f>+'CO2'!S21+'abs CO2'!S21+'CH4'!S21*PCG!$C$5+N2O!S21*PCG!$C$6+HFC!S21+PFC!S21+'SF6'!S21</f>
        <v>3.8816049859781891</v>
      </c>
      <c r="T21" s="94">
        <f>+'CO2'!T21+'abs CO2'!T21+'CH4'!T21*PCG!$C$5+N2O!T21*PCG!$C$6+HFC!T21+PFC!T21+'SF6'!T21</f>
        <v>7.0862045911749316</v>
      </c>
      <c r="U21" s="94">
        <f>+'CO2'!U21+'abs CO2'!U21+'CH4'!U21*PCG!$C$5+N2O!U21*PCG!$C$6+HFC!U21+PFC!U21+'SF6'!U21</f>
        <v>5.2750100833574685</v>
      </c>
      <c r="V21" s="94">
        <f>+'CO2'!V21+'abs CO2'!V21+'CH4'!V21*PCG!$C$5+N2O!V21*PCG!$C$6+HFC!V21+PFC!V21+'SF6'!V21</f>
        <v>6.6463237281122378</v>
      </c>
      <c r="W21" s="94">
        <f>+'CO2'!W21+'abs CO2'!W21+'CH4'!W21*PCG!$C$5+N2O!W21*PCG!$C$6+HFC!W21+PFC!W21+'SF6'!W21</f>
        <v>4.9676562627612544</v>
      </c>
      <c r="X21" s="94">
        <f>+'CO2'!X21+'abs CO2'!X21+'CH4'!X21*PCG!$C$5+N2O!X21*PCG!$C$6+HFC!X21+PFC!X21+'SF6'!X21</f>
        <v>3.4268327061246744</v>
      </c>
      <c r="Y21" s="94">
        <f>+'CO2'!Y21+'abs CO2'!Y21+'CH4'!Y21*PCG!$C$5+N2O!Y21*PCG!$C$6+HFC!Y21+PFC!Y21+'SF6'!Y21</f>
        <v>4.7186064872645517</v>
      </c>
      <c r="Z21" s="94">
        <f>+'CO2'!Z21+'abs CO2'!Z21+'CH4'!Z21*PCG!$C$5+N2O!Z21*PCG!$C$6+HFC!Z21+PFC!Z21+'SF6'!Z21</f>
        <v>4.2488728777438105</v>
      </c>
      <c r="AA21" s="94">
        <f>+'CO2'!AA21+'abs CO2'!AA21+'CH4'!AA21*PCG!$C$5+N2O!AA21*PCG!$C$6+HFC!AA21+PFC!AA21+'SF6'!AA21</f>
        <v>6.3080787842804931</v>
      </c>
      <c r="AB21" s="94">
        <f>+'CO2'!AB21+'abs CO2'!AB21+'CH4'!AB21*PCG!$C$5+N2O!AB21*PCG!$C$6+HFC!AB21+PFC!AB21+'SF6'!AB21</f>
        <v>4.2446120893967212</v>
      </c>
      <c r="AC21" s="94">
        <f>+'CO2'!AC21+'abs CO2'!AC21+'CH4'!AC21*PCG!$C$5+N2O!AC21*PCG!$C$6+HFC!AC21+PFC!AC21+'SF6'!AC21</f>
        <v>3.9464620257423046</v>
      </c>
      <c r="AD21" s="94">
        <f>+'CO2'!AD21+'abs CO2'!AD21+'CH4'!AD21*PCG!$C$5+N2O!AD21*PCG!$C$6+HFC!AD21+PFC!AD21+'SF6'!AD21</f>
        <v>6.868740004315681</v>
      </c>
      <c r="AE21" s="94">
        <f>+'CO2'!AE21+'abs CO2'!AE21+'CH4'!AE21*PCG!$C$5+N2O!AE21*PCG!$C$6+HFC!AE21+PFC!AE21+'SF6'!AE21</f>
        <v>7.3911915656188309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1.8645412479900734</v>
      </c>
      <c r="D22" s="94">
        <f>+'CO2'!D22+'abs CO2'!D22+'CH4'!D22*PCG!$C$5+N2O!D22*PCG!$C$6+HFC!D22+PFC!D22+'SF6'!D22</f>
        <v>1.7746307018287457</v>
      </c>
      <c r="E22" s="94">
        <f>+'CO2'!E22+'abs CO2'!E22+'CH4'!E22*PCG!$C$5+N2O!E22*PCG!$C$6+HFC!E22+PFC!E22+'SF6'!E22</f>
        <v>2.4990985421503837</v>
      </c>
      <c r="F22" s="94">
        <f>+'CO2'!F22+'abs CO2'!F22+'CH4'!F22*PCG!$C$5+N2O!F22*PCG!$C$6+HFC!F22+PFC!F22+'SF6'!F22</f>
        <v>2.2351103525129719</v>
      </c>
      <c r="G22" s="94">
        <f>+'CO2'!G22+'abs CO2'!G22+'CH4'!G22*PCG!$C$5+N2O!G22*PCG!$C$6+HFC!G22+PFC!G22+'SF6'!G22</f>
        <v>2.2575805540537268</v>
      </c>
      <c r="H22" s="94">
        <f>+'CO2'!H22+'abs CO2'!H22+'CH4'!H22*PCG!$C$5+N2O!H22*PCG!$C$6+HFC!H22+PFC!H22+'SF6'!H22</f>
        <v>1.5411107851334593</v>
      </c>
      <c r="I22" s="94">
        <f>+'CO2'!I22+'abs CO2'!I22+'CH4'!I22*PCG!$C$5+N2O!I22*PCG!$C$6+HFC!I22+PFC!I22+'SF6'!I22</f>
        <v>2.1102942224170471</v>
      </c>
      <c r="J22" s="94">
        <f>+'CO2'!J22+'abs CO2'!J22+'CH4'!J22*PCG!$C$5+N2O!J22*PCG!$C$6+HFC!J22+PFC!J22+'SF6'!J22</f>
        <v>2.631623270165321</v>
      </c>
      <c r="K22" s="94">
        <f>+'CO2'!K22+'abs CO2'!K22+'CH4'!K22*PCG!$C$5+N2O!K22*PCG!$C$6+HFC!K22+PFC!K22+'SF6'!K22</f>
        <v>3.1586449583377383</v>
      </c>
      <c r="L22" s="94">
        <f>+'CO2'!L22+'abs CO2'!L22+'CH4'!L22*PCG!$C$5+N2O!L22*PCG!$C$6+HFC!L22+PFC!L22+'SF6'!L22</f>
        <v>3.3785484290630596</v>
      </c>
      <c r="M22" s="94">
        <f>+'CO2'!M22+'abs CO2'!M22+'CH4'!M22*PCG!$C$5+N2O!M22*PCG!$C$6+HFC!M22+PFC!M22+'SF6'!M22</f>
        <v>3.5416526355508497</v>
      </c>
      <c r="N22" s="94">
        <f>+'CO2'!N22+'abs CO2'!N22+'CH4'!N22*PCG!$C$5+N2O!N22*PCG!$C$6+HFC!N22+PFC!N22+'SF6'!N22</f>
        <v>3.0471290211354671</v>
      </c>
      <c r="O22" s="94">
        <f>+'CO2'!O22+'abs CO2'!O22+'CH4'!O22*PCG!$C$5+N2O!O22*PCG!$C$6+HFC!O22+PFC!O22+'SF6'!O22</f>
        <v>3.0994644711332455</v>
      </c>
      <c r="P22" s="94">
        <f>+'CO2'!P22+'abs CO2'!P22+'CH4'!P22*PCG!$C$5+N2O!P22*PCG!$C$6+HFC!P22+PFC!P22+'SF6'!P22</f>
        <v>1.7709943829546462</v>
      </c>
      <c r="Q22" s="94">
        <f>+'CO2'!Q22+'abs CO2'!Q22+'CH4'!Q22*PCG!$C$5+N2O!Q22*PCG!$C$6+HFC!Q22+PFC!Q22+'SF6'!Q22</f>
        <v>1.9182711424283492</v>
      </c>
      <c r="R22" s="94">
        <f>+'CO2'!R22+'abs CO2'!R22+'CH4'!R22*PCG!$C$5+N2O!R22*PCG!$C$6+HFC!R22+PFC!R22+'SF6'!R22</f>
        <v>1.7457523709106011</v>
      </c>
      <c r="S22" s="94">
        <f>+'CO2'!S22+'abs CO2'!S22+'CH4'!S22*PCG!$C$5+N2O!S22*PCG!$C$6+HFC!S22+PFC!S22+'SF6'!S22</f>
        <v>6.9037574341818911E-2</v>
      </c>
      <c r="T22" s="94">
        <f>+'CO2'!T22+'abs CO2'!T22+'CH4'!T22*PCG!$C$5+N2O!T22*PCG!$C$6+HFC!T22+PFC!T22+'SF6'!T22</f>
        <v>0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</v>
      </c>
      <c r="AB22" s="94">
        <f>+'CO2'!AB22+'abs CO2'!AB22+'CH4'!AB22*PCG!$C$5+N2O!AB22*PCG!$C$6+HFC!AB22+PFC!AB22+'SF6'!AB22</f>
        <v>0</v>
      </c>
      <c r="AC22" s="94">
        <f>+'CO2'!AC22+'abs CO2'!AC22+'CH4'!AC22*PCG!$C$5+N2O!AC22*PCG!$C$6+HFC!AC22+PFC!AC22+'SF6'!AC22</f>
        <v>0</v>
      </c>
      <c r="AD22" s="94">
        <f>+'CO2'!AD22+'abs CO2'!AD22+'CH4'!AD22*PCG!$C$5+N2O!AD22*PCG!$C$6+HFC!AD22+PFC!AD22+'SF6'!AD22</f>
        <v>0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6.3956938283363556</v>
      </c>
      <c r="V23" s="94">
        <f>+'CO2'!V23+'abs CO2'!V23+'CH4'!V23*PCG!$C$5+N2O!V23*PCG!$C$6+HFC!V23+PFC!V23+'SF6'!V23</f>
        <v>6.0773587064978445</v>
      </c>
      <c r="W23" s="94">
        <f>+'CO2'!W23+'abs CO2'!W23+'CH4'!W23*PCG!$C$5+N2O!W23*PCG!$C$6+HFC!W23+PFC!W23+'SF6'!W23</f>
        <v>5.8080705892278441</v>
      </c>
      <c r="X23" s="94">
        <f>+'CO2'!X23+'abs CO2'!X23+'CH4'!X23*PCG!$C$5+N2O!X23*PCG!$C$6+HFC!X23+PFC!X23+'SF6'!X23</f>
        <v>5.0395009308715162</v>
      </c>
      <c r="Y23" s="94">
        <f>+'CO2'!Y23+'abs CO2'!Y23+'CH4'!Y23*PCG!$C$5+N2O!Y23*PCG!$C$6+HFC!Y23+PFC!Y23+'SF6'!Y23</f>
        <v>5.6277740762977464</v>
      </c>
      <c r="Z23" s="94">
        <f>+'CO2'!Z23+'abs CO2'!Z23+'CH4'!Z23*PCG!$C$5+N2O!Z23*PCG!$C$6+HFC!Z23+PFC!Z23+'SF6'!Z23</f>
        <v>5.8463542348329529</v>
      </c>
      <c r="AA23" s="94">
        <f>+'CO2'!AA23+'abs CO2'!AA23+'CH4'!AA23*PCG!$C$5+N2O!AA23*PCG!$C$6+HFC!AA23+PFC!AA23+'SF6'!AA23</f>
        <v>4.3186680172465639</v>
      </c>
      <c r="AB23" s="94">
        <f>+'CO2'!AB23+'abs CO2'!AB23+'CH4'!AB23*PCG!$C$5+N2O!AB23*PCG!$C$6+HFC!AB23+PFC!AB23+'SF6'!AB23</f>
        <v>4.3279532956592925</v>
      </c>
      <c r="AC23" s="94">
        <f>+'CO2'!AC23+'abs CO2'!AC23+'CH4'!AC23*PCG!$C$5+N2O!AC23*PCG!$C$6+HFC!AC23+PFC!AC23+'SF6'!AC23</f>
        <v>3.9991942397292179</v>
      </c>
      <c r="AD23" s="94">
        <f>+'CO2'!AD23+'abs CO2'!AD23+'CH4'!AD23*PCG!$C$5+N2O!AD23*PCG!$C$6+HFC!AD23+PFC!AD23+'SF6'!AD23</f>
        <v>4.459003350646273</v>
      </c>
      <c r="AE23" s="94">
        <f>+'CO2'!AE23+'abs CO2'!AE23+'CH4'!AE23*PCG!$C$5+N2O!AE23*PCG!$C$6+HFC!AE23+PFC!AE23+'SF6'!AE23</f>
        <v>4.6217902840638398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0</v>
      </c>
      <c r="D26" s="94">
        <f>+'CO2'!D26+'abs CO2'!D26+'CH4'!D26*PCG!$C$5+N2O!D26*PCG!$C$6+HFC!D26+PFC!D26+'SF6'!D26</f>
        <v>0</v>
      </c>
      <c r="E26" s="94">
        <f>+'CO2'!E26+'abs CO2'!E26+'CH4'!E26*PCG!$C$5+N2O!E26*PCG!$C$6+HFC!E26+PFC!E26+'SF6'!E26</f>
        <v>0</v>
      </c>
      <c r="F26" s="94">
        <f>+'CO2'!F26+'abs CO2'!F26+'CH4'!F26*PCG!$C$5+N2O!F26*PCG!$C$6+HFC!F26+PFC!F26+'SF6'!F26</f>
        <v>0</v>
      </c>
      <c r="G26" s="94">
        <f>+'CO2'!G26+'abs CO2'!G26+'CH4'!G26*PCG!$C$5+N2O!G26*PCG!$C$6+HFC!G26+PFC!G26+'SF6'!G26</f>
        <v>0</v>
      </c>
      <c r="H26" s="94">
        <f>+'CO2'!H26+'abs CO2'!H26+'CH4'!H26*PCG!$C$5+N2O!H26*PCG!$C$6+HFC!H26+PFC!H26+'SF6'!H26</f>
        <v>0</v>
      </c>
      <c r="I26" s="94">
        <f>+'CO2'!I26+'abs CO2'!I26+'CH4'!I26*PCG!$C$5+N2O!I26*PCG!$C$6+HFC!I26+PFC!I26+'SF6'!I26</f>
        <v>0</v>
      </c>
      <c r="J26" s="94">
        <f>+'CO2'!J26+'abs CO2'!J26+'CH4'!J26*PCG!$C$5+N2O!J26*PCG!$C$6+HFC!J26+PFC!J26+'SF6'!J26</f>
        <v>0</v>
      </c>
      <c r="K26" s="94">
        <f>+'CO2'!K26+'abs CO2'!K26+'CH4'!K26*PCG!$C$5+N2O!K26*PCG!$C$6+HFC!K26+PFC!K26+'SF6'!K26</f>
        <v>0</v>
      </c>
      <c r="L26" s="94">
        <f>+'CO2'!L26+'abs CO2'!L26+'CH4'!L26*PCG!$C$5+N2O!L26*PCG!$C$6+HFC!L26+PFC!L26+'SF6'!L26</f>
        <v>0</v>
      </c>
      <c r="M26" s="94">
        <f>+'CO2'!M26+'abs CO2'!M26+'CH4'!M26*PCG!$C$5+N2O!M26*PCG!$C$6+HFC!M26+PFC!M26+'SF6'!M26</f>
        <v>0</v>
      </c>
      <c r="N26" s="94">
        <f>+'CO2'!N26+'abs CO2'!N26+'CH4'!N26*PCG!$C$5+N2O!N26*PCG!$C$6+HFC!N26+PFC!N26+'SF6'!N26</f>
        <v>0</v>
      </c>
      <c r="O26" s="94">
        <f>+'CO2'!O26+'abs CO2'!O26+'CH4'!O26*PCG!$C$5+N2O!O26*PCG!$C$6+HFC!O26+PFC!O26+'SF6'!O26</f>
        <v>0</v>
      </c>
      <c r="P26" s="94">
        <f>+'CO2'!P26+'abs CO2'!P26+'CH4'!P26*PCG!$C$5+N2O!P26*PCG!$C$6+HFC!P26+PFC!P26+'SF6'!P26</f>
        <v>0</v>
      </c>
      <c r="Q26" s="94">
        <f>+'CO2'!Q26+'abs CO2'!Q26+'CH4'!Q26*PCG!$C$5+N2O!Q26*PCG!$C$6+HFC!Q26+PFC!Q26+'SF6'!Q26</f>
        <v>0</v>
      </c>
      <c r="R26" s="94">
        <f>+'CO2'!R26+'abs CO2'!R26+'CH4'!R26*PCG!$C$5+N2O!R26*PCG!$C$6+HFC!R26+PFC!R26+'SF6'!R26</f>
        <v>0</v>
      </c>
      <c r="S26" s="94">
        <f>+'CO2'!S26+'abs CO2'!S26+'CH4'!S26*PCG!$C$5+N2O!S26*PCG!$C$6+HFC!S26+PFC!S26+'SF6'!S26</f>
        <v>0</v>
      </c>
      <c r="T26" s="94">
        <f>+'CO2'!T26+'abs CO2'!T26+'CH4'!T26*PCG!$C$5+N2O!T26*PCG!$C$6+HFC!T26+PFC!T26+'SF6'!T26</f>
        <v>0</v>
      </c>
      <c r="U26" s="94">
        <f>+'CO2'!U26+'abs CO2'!U26+'CH4'!U26*PCG!$C$5+N2O!U26*PCG!$C$6+HFC!U26+PFC!U26+'SF6'!U26</f>
        <v>0</v>
      </c>
      <c r="V26" s="94">
        <f>+'CO2'!V26+'abs CO2'!V26+'CH4'!V26*PCG!$C$5+N2O!V26*PCG!$C$6+HFC!V26+PFC!V26+'SF6'!V26</f>
        <v>0</v>
      </c>
      <c r="W26" s="94">
        <f>+'CO2'!W26+'abs CO2'!W26+'CH4'!W26*PCG!$C$5+N2O!W26*PCG!$C$6+HFC!W26+PFC!W26+'SF6'!W26</f>
        <v>0</v>
      </c>
      <c r="X26" s="94">
        <f>+'CO2'!X26+'abs CO2'!X26+'CH4'!X26*PCG!$C$5+N2O!X26*PCG!$C$6+HFC!X26+PFC!X26+'SF6'!X26</f>
        <v>0</v>
      </c>
      <c r="Y26" s="94">
        <f>+'CO2'!Y26+'abs CO2'!Y26+'CH4'!Y26*PCG!$C$5+N2O!Y26*PCG!$C$6+HFC!Y26+PFC!Y26+'SF6'!Y26</f>
        <v>0</v>
      </c>
      <c r="Z26" s="94">
        <f>+'CO2'!Z26+'abs CO2'!Z26+'CH4'!Z26*PCG!$C$5+N2O!Z26*PCG!$C$6+HFC!Z26+PFC!Z26+'SF6'!Z26</f>
        <v>0</v>
      </c>
      <c r="AA26" s="94">
        <f>+'CO2'!AA26+'abs CO2'!AA26+'CH4'!AA26*PCG!$C$5+N2O!AA26*PCG!$C$6+HFC!AA26+PFC!AA26+'SF6'!AA26</f>
        <v>0</v>
      </c>
      <c r="AB26" s="94">
        <f>+'CO2'!AB26+'abs CO2'!AB26+'CH4'!AB26*PCG!$C$5+N2O!AB26*PCG!$C$6+HFC!AB26+PFC!AB26+'SF6'!AB26</f>
        <v>0</v>
      </c>
      <c r="AC26" s="94">
        <f>+'CO2'!AC26+'abs CO2'!AC26+'CH4'!AC26*PCG!$C$5+N2O!AC26*PCG!$C$6+HFC!AC26+PFC!AC26+'SF6'!AC26</f>
        <v>0</v>
      </c>
      <c r="AD26" s="94">
        <f>+'CO2'!AD26+'abs CO2'!AD26+'CH4'!AD26*PCG!$C$5+N2O!AD26*PCG!$C$6+HFC!AD26+PFC!AD26+'SF6'!AD26</f>
        <v>0</v>
      </c>
      <c r="AE26" s="94">
        <f>+'CO2'!AE26+'abs CO2'!AE26+'CH4'!AE26*PCG!$C$5+N2O!AE26*PCG!$C$6+HFC!AE26+PFC!AE26+'SF6'!AE26</f>
        <v>1.4749578913878193E-3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52.803409977150842</v>
      </c>
      <c r="D30" s="94">
        <f>+'CO2'!D30+'abs CO2'!D30+'CH4'!D30*PCG!$C$5+N2O!D30*PCG!$C$6+HFC!D30+PFC!D30+'SF6'!D30</f>
        <v>47.174753779090658</v>
      </c>
      <c r="E30" s="94">
        <f>+'CO2'!E30+'abs CO2'!E30+'CH4'!E30*PCG!$C$5+N2O!E30*PCG!$C$6+HFC!E30+PFC!E30+'SF6'!E30</f>
        <v>57.355506032790032</v>
      </c>
      <c r="F30" s="94">
        <f>+'CO2'!F30+'abs CO2'!F30+'CH4'!F30*PCG!$C$5+N2O!F30*PCG!$C$6+HFC!F30+PFC!F30+'SF6'!F30</f>
        <v>66.849918119069443</v>
      </c>
      <c r="G30" s="94">
        <f>+'CO2'!G30+'abs CO2'!G30+'CH4'!G30*PCG!$C$5+N2O!G30*PCG!$C$6+HFC!G30+PFC!G30+'SF6'!G30</f>
        <v>63.848265146902584</v>
      </c>
      <c r="H30" s="94">
        <f>+'CO2'!H30+'abs CO2'!H30+'CH4'!H30*PCG!$C$5+N2O!H30*PCG!$C$6+HFC!H30+PFC!H30+'SF6'!H30</f>
        <v>82.061466004704883</v>
      </c>
      <c r="I30" s="94">
        <f>+'CO2'!I30+'abs CO2'!I30+'CH4'!I30*PCG!$C$5+N2O!I30*PCG!$C$6+HFC!I30+PFC!I30+'SF6'!I30</f>
        <v>104.79480095379074</v>
      </c>
      <c r="J30" s="94">
        <f>+'CO2'!J30+'abs CO2'!J30+'CH4'!J30*PCG!$C$5+N2O!J30*PCG!$C$6+HFC!J30+PFC!J30+'SF6'!J30</f>
        <v>200.57246957672521</v>
      </c>
      <c r="K30" s="94">
        <f>+'CO2'!K30+'abs CO2'!K30+'CH4'!K30*PCG!$C$5+N2O!K30*PCG!$C$6+HFC!K30+PFC!K30+'SF6'!K30</f>
        <v>153.01822861853077</v>
      </c>
      <c r="L30" s="94">
        <f>+'CO2'!L30+'abs CO2'!L30+'CH4'!L30*PCG!$C$5+N2O!L30*PCG!$C$6+HFC!L30+PFC!L30+'SF6'!L30</f>
        <v>147.19322999243334</v>
      </c>
      <c r="M30" s="94">
        <f>+'CO2'!M30+'abs CO2'!M30+'CH4'!M30*PCG!$C$5+N2O!M30*PCG!$C$6+HFC!M30+PFC!M30+'SF6'!M30</f>
        <v>132.62749488237466</v>
      </c>
      <c r="N30" s="94">
        <f>+'CO2'!N30+'abs CO2'!N30+'CH4'!N30*PCG!$C$5+N2O!N30*PCG!$C$6+HFC!N30+PFC!N30+'SF6'!N30</f>
        <v>157.07945370984143</v>
      </c>
      <c r="O30" s="94">
        <f>+'CO2'!O30+'abs CO2'!O30+'CH4'!O30*PCG!$C$5+N2O!O30*PCG!$C$6+HFC!O30+PFC!O30+'SF6'!O30</f>
        <v>127.62016275201159</v>
      </c>
      <c r="P30" s="94">
        <f>+'CO2'!P30+'abs CO2'!P30+'CH4'!P30*PCG!$C$5+N2O!P30*PCG!$C$6+HFC!P30+PFC!P30+'SF6'!P30</f>
        <v>135.17514378369208</v>
      </c>
      <c r="Q30" s="94">
        <f>+'CO2'!Q30+'abs CO2'!Q30+'CH4'!Q30*PCG!$C$5+N2O!Q30*PCG!$C$6+HFC!Q30+PFC!Q30+'SF6'!Q30</f>
        <v>119.50744218501869</v>
      </c>
      <c r="R30" s="94">
        <f>+'CO2'!R30+'abs CO2'!R30+'CH4'!R30*PCG!$C$5+N2O!R30*PCG!$C$6+HFC!R30+PFC!R30+'SF6'!R30</f>
        <v>99.445777032913966</v>
      </c>
      <c r="S30" s="94">
        <f>+'CO2'!S30+'abs CO2'!S30+'CH4'!S30*PCG!$C$5+N2O!S30*PCG!$C$6+HFC!S30+PFC!S30+'SF6'!S30</f>
        <v>119.44761579390976</v>
      </c>
      <c r="T30" s="94">
        <f>+'CO2'!T30+'abs CO2'!T30+'CH4'!T30*PCG!$C$5+N2O!T30*PCG!$C$6+HFC!T30+PFC!T30+'SF6'!T30</f>
        <v>133.92391185253175</v>
      </c>
      <c r="U30" s="94">
        <f>+'CO2'!U30+'abs CO2'!U30+'CH4'!U30*PCG!$C$5+N2O!U30*PCG!$C$6+HFC!U30+PFC!U30+'SF6'!U30</f>
        <v>184.26913685174731</v>
      </c>
      <c r="V30" s="94">
        <f>+'CO2'!V30+'abs CO2'!V30+'CH4'!V30*PCG!$C$5+N2O!V30*PCG!$C$6+HFC!V30+PFC!V30+'SF6'!V30</f>
        <v>140.46107879864346</v>
      </c>
      <c r="W30" s="94">
        <f>+'CO2'!W30+'abs CO2'!W30+'CH4'!W30*PCG!$C$5+N2O!W30*PCG!$C$6+HFC!W30+PFC!W30+'SF6'!W30</f>
        <v>99.986193567976059</v>
      </c>
      <c r="X30" s="94">
        <f>+'CO2'!X30+'abs CO2'!X30+'CH4'!X30*PCG!$C$5+N2O!X30*PCG!$C$6+HFC!X30+PFC!X30+'SF6'!X30</f>
        <v>157.86136267038285</v>
      </c>
      <c r="Y30" s="94">
        <f>+'CO2'!Y30+'abs CO2'!Y30+'CH4'!Y30*PCG!$C$5+N2O!Y30*PCG!$C$6+HFC!Y30+PFC!Y30+'SF6'!Y30</f>
        <v>159.2212369850098</v>
      </c>
      <c r="Z30" s="94">
        <f>+'CO2'!Z30+'abs CO2'!Z30+'CH4'!Z30*PCG!$C$5+N2O!Z30*PCG!$C$6+HFC!Z30+PFC!Z30+'SF6'!Z30</f>
        <v>163.68742066853761</v>
      </c>
      <c r="AA30" s="94">
        <f>+'CO2'!AA30+'abs CO2'!AA30+'CH4'!AA30*PCG!$C$5+N2O!AA30*PCG!$C$6+HFC!AA30+PFC!AA30+'SF6'!AA30</f>
        <v>232.77298204349574</v>
      </c>
      <c r="AB30" s="94">
        <f>+'CO2'!AB30+'abs CO2'!AB30+'CH4'!AB30*PCG!$C$5+N2O!AB30*PCG!$C$6+HFC!AB30+PFC!AB30+'SF6'!AB30</f>
        <v>223.77737046867961</v>
      </c>
      <c r="AC30" s="94">
        <f>+'CO2'!AC30+'abs CO2'!AC30+'CH4'!AC30*PCG!$C$5+N2O!AC30*PCG!$C$6+HFC!AC30+PFC!AC30+'SF6'!AC30</f>
        <v>264.93003020689696</v>
      </c>
      <c r="AD30" s="94">
        <f>+'CO2'!AD30+'abs CO2'!AD30+'CH4'!AD30*PCG!$C$5+N2O!AD30*PCG!$C$6+HFC!AD30+PFC!AD30+'SF6'!AD30</f>
        <v>252.31010401137235</v>
      </c>
      <c r="AE30" s="94">
        <f>+'CO2'!AE30+'abs CO2'!AE30+'CH4'!AE30*PCG!$C$5+N2O!AE30*PCG!$C$6+HFC!AE30+PFC!AE30+'SF6'!AE30</f>
        <v>248.08522818915327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439.77173444357118</v>
      </c>
      <c r="D31" s="33">
        <f t="shared" si="7"/>
        <v>447.5387188148614</v>
      </c>
      <c r="E31" s="33">
        <f t="shared" si="7"/>
        <v>490.46635251051839</v>
      </c>
      <c r="F31" s="33">
        <f t="shared" si="7"/>
        <v>554.97254956589211</v>
      </c>
      <c r="G31" s="33">
        <f t="shared" si="7"/>
        <v>600.88498503938524</v>
      </c>
      <c r="H31" s="33">
        <f t="shared" si="7"/>
        <v>673.58466587655221</v>
      </c>
      <c r="I31" s="33">
        <f t="shared" si="7"/>
        <v>731.98527656067927</v>
      </c>
      <c r="J31" s="33">
        <f t="shared" si="7"/>
        <v>778.64212638987715</v>
      </c>
      <c r="K31" s="33">
        <f t="shared" si="7"/>
        <v>808.70394131268438</v>
      </c>
      <c r="L31" s="33">
        <f t="shared" si="7"/>
        <v>823.9751126548623</v>
      </c>
      <c r="M31" s="33">
        <f t="shared" si="7"/>
        <v>841.69267434069809</v>
      </c>
      <c r="N31" s="33">
        <f t="shared" si="7"/>
        <v>812.73808309234187</v>
      </c>
      <c r="O31" s="33">
        <f t="shared" si="7"/>
        <v>857.28889534996779</v>
      </c>
      <c r="P31" s="33">
        <f t="shared" si="7"/>
        <v>829.2032624421372</v>
      </c>
      <c r="Q31" s="33">
        <f t="shared" si="7"/>
        <v>837.50823558775767</v>
      </c>
      <c r="R31" s="33">
        <f t="shared" si="7"/>
        <v>943.32274265660567</v>
      </c>
      <c r="S31" s="33">
        <f t="shared" si="7"/>
        <v>956.52266842948154</v>
      </c>
      <c r="T31" s="33">
        <f t="shared" si="7"/>
        <v>1030.4918929432954</v>
      </c>
      <c r="U31" s="33">
        <f t="shared" si="7"/>
        <v>1163.7138422123946</v>
      </c>
      <c r="V31" s="33">
        <f t="shared" si="7"/>
        <v>1151.7982025752503</v>
      </c>
      <c r="W31" s="33">
        <f t="shared" si="7"/>
        <v>1114.8159359709932</v>
      </c>
      <c r="X31" s="33">
        <f t="shared" si="7"/>
        <v>1159.2509122444121</v>
      </c>
      <c r="Y31" s="33">
        <f t="shared" si="7"/>
        <v>1191.1377650714376</v>
      </c>
      <c r="Z31" s="33">
        <f t="shared" si="7"/>
        <v>1285.7392925160289</v>
      </c>
      <c r="AA31" s="33">
        <f t="shared" si="7"/>
        <v>1229.9002934055584</v>
      </c>
      <c r="AB31" s="33">
        <f t="shared" si="7"/>
        <v>1380.7973357511573</v>
      </c>
      <c r="AC31" s="33">
        <f t="shared" si="7"/>
        <v>1545.7983864491912</v>
      </c>
      <c r="AD31" s="33">
        <f t="shared" si="7"/>
        <v>1681.9877576795443</v>
      </c>
      <c r="AE31" s="33">
        <f t="shared" si="7"/>
        <v>1814.0667693867406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43.471566750590824</v>
      </c>
      <c r="D32" s="33">
        <f t="shared" si="8"/>
        <v>26.678896125546423</v>
      </c>
      <c r="E32" s="33">
        <f t="shared" si="8"/>
        <v>37.907985867701328</v>
      </c>
      <c r="F32" s="33">
        <f t="shared" si="8"/>
        <v>47.38933069035339</v>
      </c>
      <c r="G32" s="33">
        <f t="shared" si="8"/>
        <v>38.495417793599216</v>
      </c>
      <c r="H32" s="33">
        <f t="shared" si="8"/>
        <v>57.014554830148903</v>
      </c>
      <c r="I32" s="33">
        <f t="shared" si="8"/>
        <v>61.652517763599128</v>
      </c>
      <c r="J32" s="33">
        <f t="shared" si="8"/>
        <v>78.063695401194337</v>
      </c>
      <c r="K32" s="33">
        <f t="shared" si="8"/>
        <v>73.234360847832946</v>
      </c>
      <c r="L32" s="33">
        <f t="shared" si="8"/>
        <v>65.191810639794681</v>
      </c>
      <c r="M32" s="33">
        <f t="shared" si="8"/>
        <v>56.454025330954991</v>
      </c>
      <c r="N32" s="33">
        <f t="shared" si="8"/>
        <v>75.353275554949434</v>
      </c>
      <c r="O32" s="33">
        <f t="shared" si="8"/>
        <v>60.947739900966639</v>
      </c>
      <c r="P32" s="33">
        <f t="shared" si="8"/>
        <v>47.455268939225121</v>
      </c>
      <c r="Q32" s="33">
        <f t="shared" si="8"/>
        <v>56.428933360609442</v>
      </c>
      <c r="R32" s="33">
        <f t="shared" si="8"/>
        <v>72.24606283683778</v>
      </c>
      <c r="S32" s="33">
        <f t="shared" si="8"/>
        <v>65.779175960264624</v>
      </c>
      <c r="T32" s="33">
        <f t="shared" si="8"/>
        <v>73.549551202824347</v>
      </c>
      <c r="U32" s="33">
        <f t="shared" si="8"/>
        <v>97.840699013459698</v>
      </c>
      <c r="V32" s="33">
        <f t="shared" si="8"/>
        <v>65.66529272021468</v>
      </c>
      <c r="W32" s="33">
        <f t="shared" si="8"/>
        <v>46.512589344967793</v>
      </c>
      <c r="X32" s="33">
        <f t="shared" si="8"/>
        <v>45.851693831812831</v>
      </c>
      <c r="Y32" s="33">
        <f t="shared" si="8"/>
        <v>69.614120251844014</v>
      </c>
      <c r="Z32" s="33">
        <f t="shared" si="8"/>
        <v>59.520037202549091</v>
      </c>
      <c r="AA32" s="33">
        <f t="shared" si="8"/>
        <v>56.701937185468523</v>
      </c>
      <c r="AB32" s="33">
        <f t="shared" si="8"/>
        <v>89.884421793305421</v>
      </c>
      <c r="AC32" s="33">
        <f t="shared" si="8"/>
        <v>78.606416067948786</v>
      </c>
      <c r="AD32" s="33">
        <f t="shared" si="8"/>
        <v>106.28947441931606</v>
      </c>
      <c r="AE32" s="33">
        <f t="shared" si="8"/>
        <v>140.53823703419809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43.471566750590824</v>
      </c>
      <c r="D34" s="94">
        <f>+'CO2'!D34+'abs CO2'!D34+'CH4'!D34*PCG!$C$5+N2O!D34*PCG!$C$6+HFC!D34+PFC!D34+'SF6'!D34</f>
        <v>26.678896125546423</v>
      </c>
      <c r="E34" s="94">
        <f>+'CO2'!E34+'abs CO2'!E34+'CH4'!E34*PCG!$C$5+N2O!E34*PCG!$C$6+HFC!E34+PFC!E34+'SF6'!E34</f>
        <v>37.907985867701328</v>
      </c>
      <c r="F34" s="94">
        <f>+'CO2'!F34+'abs CO2'!F34+'CH4'!F34*PCG!$C$5+N2O!F34*PCG!$C$6+HFC!F34+PFC!F34+'SF6'!F34</f>
        <v>47.38933069035339</v>
      </c>
      <c r="G34" s="94">
        <f>+'CO2'!G34+'abs CO2'!G34+'CH4'!G34*PCG!$C$5+N2O!G34*PCG!$C$6+HFC!G34+PFC!G34+'SF6'!G34</f>
        <v>38.495417793599216</v>
      </c>
      <c r="H34" s="94">
        <f>+'CO2'!H34+'abs CO2'!H34+'CH4'!H34*PCG!$C$5+N2O!H34*PCG!$C$6+HFC!H34+PFC!H34+'SF6'!H34</f>
        <v>57.014554830148903</v>
      </c>
      <c r="I34" s="94">
        <f>+'CO2'!I34+'abs CO2'!I34+'CH4'!I34*PCG!$C$5+N2O!I34*PCG!$C$6+HFC!I34+PFC!I34+'SF6'!I34</f>
        <v>61.652517763599128</v>
      </c>
      <c r="J34" s="94">
        <f>+'CO2'!J34+'abs CO2'!J34+'CH4'!J34*PCG!$C$5+N2O!J34*PCG!$C$6+HFC!J34+PFC!J34+'SF6'!J34</f>
        <v>78.063695401194337</v>
      </c>
      <c r="K34" s="94">
        <f>+'CO2'!K34+'abs CO2'!K34+'CH4'!K34*PCG!$C$5+N2O!K34*PCG!$C$6+HFC!K34+PFC!K34+'SF6'!K34</f>
        <v>73.234360847832946</v>
      </c>
      <c r="L34" s="94">
        <f>+'CO2'!L34+'abs CO2'!L34+'CH4'!L34*PCG!$C$5+N2O!L34*PCG!$C$6+HFC!L34+PFC!L34+'SF6'!L34</f>
        <v>65.191810639794681</v>
      </c>
      <c r="M34" s="94">
        <f>+'CO2'!M34+'abs CO2'!M34+'CH4'!M34*PCG!$C$5+N2O!M34*PCG!$C$6+HFC!M34+PFC!M34+'SF6'!M34</f>
        <v>56.454025330954991</v>
      </c>
      <c r="N34" s="94">
        <f>+'CO2'!N34+'abs CO2'!N34+'CH4'!N34*PCG!$C$5+N2O!N34*PCG!$C$6+HFC!N34+PFC!N34+'SF6'!N34</f>
        <v>75.353275554949434</v>
      </c>
      <c r="O34" s="94">
        <f>+'CO2'!O34+'abs CO2'!O34+'CH4'!O34*PCG!$C$5+N2O!O34*PCG!$C$6+HFC!O34+PFC!O34+'SF6'!O34</f>
        <v>60.947739900966639</v>
      </c>
      <c r="P34" s="94">
        <f>+'CO2'!P34+'abs CO2'!P34+'CH4'!P34*PCG!$C$5+N2O!P34*PCG!$C$6+HFC!P34+PFC!P34+'SF6'!P34</f>
        <v>47.455268939225121</v>
      </c>
      <c r="Q34" s="94">
        <f>+'CO2'!Q34+'abs CO2'!Q34+'CH4'!Q34*PCG!$C$5+N2O!Q34*PCG!$C$6+HFC!Q34+PFC!Q34+'SF6'!Q34</f>
        <v>56.428933360609442</v>
      </c>
      <c r="R34" s="94">
        <f>+'CO2'!R34+'abs CO2'!R34+'CH4'!R34*PCG!$C$5+N2O!R34*PCG!$C$6+HFC!R34+PFC!R34+'SF6'!R34</f>
        <v>72.24606283683778</v>
      </c>
      <c r="S34" s="94">
        <f>+'CO2'!S34+'abs CO2'!S34+'CH4'!S34*PCG!$C$5+N2O!S34*PCG!$C$6+HFC!S34+PFC!S34+'SF6'!S34</f>
        <v>65.779175960264624</v>
      </c>
      <c r="T34" s="94">
        <f>+'CO2'!T34+'abs CO2'!T34+'CH4'!T34*PCG!$C$5+N2O!T34*PCG!$C$6+HFC!T34+PFC!T34+'SF6'!T34</f>
        <v>73.549551202824347</v>
      </c>
      <c r="U34" s="94">
        <f>+'CO2'!U34+'abs CO2'!U34+'CH4'!U34*PCG!$C$5+N2O!U34*PCG!$C$6+HFC!U34+PFC!U34+'SF6'!U34</f>
        <v>97.840699013459698</v>
      </c>
      <c r="V34" s="94">
        <f>+'CO2'!V34+'abs CO2'!V34+'CH4'!V34*PCG!$C$5+N2O!V34*PCG!$C$6+HFC!V34+PFC!V34+'SF6'!V34</f>
        <v>65.66529272021468</v>
      </c>
      <c r="W34" s="94">
        <f>+'CO2'!W34+'abs CO2'!W34+'CH4'!W34*PCG!$C$5+N2O!W34*PCG!$C$6+HFC!W34+PFC!W34+'SF6'!W34</f>
        <v>46.512589344967793</v>
      </c>
      <c r="X34" s="94">
        <f>+'CO2'!X34+'abs CO2'!X34+'CH4'!X34*PCG!$C$5+N2O!X34*PCG!$C$6+HFC!X34+PFC!X34+'SF6'!X34</f>
        <v>45.851693831812831</v>
      </c>
      <c r="Y34" s="94">
        <f>+'CO2'!Y34+'abs CO2'!Y34+'CH4'!Y34*PCG!$C$5+N2O!Y34*PCG!$C$6+HFC!Y34+PFC!Y34+'SF6'!Y34</f>
        <v>69.614120251844014</v>
      </c>
      <c r="Z34" s="94">
        <f>+'CO2'!Z34+'abs CO2'!Z34+'CH4'!Z34*PCG!$C$5+N2O!Z34*PCG!$C$6+HFC!Z34+PFC!Z34+'SF6'!Z34</f>
        <v>59.520037202549091</v>
      </c>
      <c r="AA34" s="94">
        <f>+'CO2'!AA34+'abs CO2'!AA34+'CH4'!AA34*PCG!$C$5+N2O!AA34*PCG!$C$6+HFC!AA34+PFC!AA34+'SF6'!AA34</f>
        <v>56.701937185468523</v>
      </c>
      <c r="AB34" s="94">
        <f>+'CO2'!AB34+'abs CO2'!AB34+'CH4'!AB34*PCG!$C$5+N2O!AB34*PCG!$C$6+HFC!AB34+PFC!AB34+'SF6'!AB34</f>
        <v>89.884421793305421</v>
      </c>
      <c r="AC34" s="94">
        <f>+'CO2'!AC34+'abs CO2'!AC34+'CH4'!AC34*PCG!$C$5+N2O!AC34*PCG!$C$6+HFC!AC34+PFC!AC34+'SF6'!AC34</f>
        <v>78.606416067948786</v>
      </c>
      <c r="AD34" s="94">
        <f>+'CO2'!AD34+'abs CO2'!AD34+'CH4'!AD34*PCG!$C$5+N2O!AD34*PCG!$C$6+HFC!AD34+PFC!AD34+'SF6'!AD34</f>
        <v>106.28947441931606</v>
      </c>
      <c r="AE34" s="94">
        <f>+'CO2'!AE34+'abs CO2'!AE34+'CH4'!AE34*PCG!$C$5+N2O!AE34*PCG!$C$6+HFC!AE34+PFC!AE34+'SF6'!AE34</f>
        <v>140.53823703419809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354.18378005147156</v>
      </c>
      <c r="D35" s="33">
        <f t="shared" si="9"/>
        <v>369.79281669994919</v>
      </c>
      <c r="E35" s="33">
        <f t="shared" si="9"/>
        <v>400.42249811412643</v>
      </c>
      <c r="F35" s="33">
        <f t="shared" si="9"/>
        <v>444.58889086980435</v>
      </c>
      <c r="G35" s="33">
        <f t="shared" si="9"/>
        <v>500.5761218063181</v>
      </c>
      <c r="H35" s="33">
        <f t="shared" si="9"/>
        <v>548.28400714595944</v>
      </c>
      <c r="I35" s="33">
        <f t="shared" si="9"/>
        <v>593.50791637552152</v>
      </c>
      <c r="J35" s="33">
        <f t="shared" si="9"/>
        <v>622.37314504246206</v>
      </c>
      <c r="K35" s="33">
        <f t="shared" si="9"/>
        <v>656.21933629993669</v>
      </c>
      <c r="L35" s="33">
        <f t="shared" si="9"/>
        <v>684.67135633519047</v>
      </c>
      <c r="M35" s="33">
        <f t="shared" si="9"/>
        <v>707.73144402859793</v>
      </c>
      <c r="N35" s="33">
        <f t="shared" si="9"/>
        <v>667.49718247140834</v>
      </c>
      <c r="O35" s="33">
        <f t="shared" si="9"/>
        <v>731.22073724660231</v>
      </c>
      <c r="P35" s="33">
        <f t="shared" si="9"/>
        <v>720.92372027601789</v>
      </c>
      <c r="Q35" s="33">
        <f t="shared" si="9"/>
        <v>711.18037500386856</v>
      </c>
      <c r="R35" s="33">
        <f t="shared" si="9"/>
        <v>796.29509889901067</v>
      </c>
      <c r="S35" s="33">
        <f t="shared" si="9"/>
        <v>822.53312406419366</v>
      </c>
      <c r="T35" s="33">
        <f t="shared" si="9"/>
        <v>903.83237994517117</v>
      </c>
      <c r="U35" s="33">
        <f t="shared" si="9"/>
        <v>989.28641815987237</v>
      </c>
      <c r="V35" s="33">
        <f t="shared" si="9"/>
        <v>1001.8436652281429</v>
      </c>
      <c r="W35" s="33">
        <f t="shared" si="9"/>
        <v>999.12711240773046</v>
      </c>
      <c r="X35" s="33">
        <f t="shared" si="9"/>
        <v>1047.3873215267065</v>
      </c>
      <c r="Y35" s="33">
        <f t="shared" si="9"/>
        <v>1058.2301235470206</v>
      </c>
      <c r="Z35" s="33">
        <f t="shared" si="9"/>
        <v>1152.1956254168529</v>
      </c>
      <c r="AA35" s="33">
        <f t="shared" si="9"/>
        <v>1081.9242834690929</v>
      </c>
      <c r="AB35" s="33">
        <f t="shared" si="9"/>
        <v>1217.9532402799487</v>
      </c>
      <c r="AC35" s="33">
        <f t="shared" si="9"/>
        <v>1303.2576616275383</v>
      </c>
      <c r="AD35" s="33">
        <f t="shared" si="9"/>
        <v>1375.5044491398921</v>
      </c>
      <c r="AE35" s="33">
        <f t="shared" si="9"/>
        <v>1468.6256114852108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78.179339822327734</v>
      </c>
      <c r="D36" s="33">
        <f t="shared" si="10"/>
        <v>81.980980283487639</v>
      </c>
      <c r="E36" s="33">
        <f t="shared" si="10"/>
        <v>89.788896921929521</v>
      </c>
      <c r="F36" s="33">
        <f t="shared" si="10"/>
        <v>98.376694051177125</v>
      </c>
      <c r="G36" s="33">
        <f t="shared" si="10"/>
        <v>111.37313878920261</v>
      </c>
      <c r="H36" s="33">
        <f t="shared" si="10"/>
        <v>122.01290042415918</v>
      </c>
      <c r="I36" s="33">
        <f t="shared" si="10"/>
        <v>131.7903521713464</v>
      </c>
      <c r="J36" s="33">
        <f t="shared" si="10"/>
        <v>137.63233806315748</v>
      </c>
      <c r="K36" s="33">
        <f t="shared" si="10"/>
        <v>143.87486877138321</v>
      </c>
      <c r="L36" s="33">
        <f t="shared" si="10"/>
        <v>151.72554093240203</v>
      </c>
      <c r="M36" s="33">
        <f t="shared" si="10"/>
        <v>153.60818135428104</v>
      </c>
      <c r="N36" s="33">
        <f t="shared" si="10"/>
        <v>140.73544517202436</v>
      </c>
      <c r="O36" s="33">
        <f t="shared" si="10"/>
        <v>143.81147420537539</v>
      </c>
      <c r="P36" s="33">
        <f t="shared" si="10"/>
        <v>141.21283293863311</v>
      </c>
      <c r="Q36" s="33">
        <f t="shared" si="10"/>
        <v>139.7624970741112</v>
      </c>
      <c r="R36" s="33">
        <f t="shared" si="10"/>
        <v>148.74504028511913</v>
      </c>
      <c r="S36" s="33">
        <f t="shared" si="10"/>
        <v>150.57266587478034</v>
      </c>
      <c r="T36" s="33">
        <f t="shared" si="10"/>
        <v>157.42440821321915</v>
      </c>
      <c r="U36" s="33">
        <f t="shared" si="10"/>
        <v>167.75790322412828</v>
      </c>
      <c r="V36" s="33">
        <f t="shared" si="10"/>
        <v>187.54030059784827</v>
      </c>
      <c r="W36" s="33">
        <f t="shared" si="10"/>
        <v>212.2087240339302</v>
      </c>
      <c r="X36" s="33">
        <f t="shared" si="10"/>
        <v>207.82092377333333</v>
      </c>
      <c r="Y36" s="33">
        <f t="shared" si="10"/>
        <v>229.00875483974903</v>
      </c>
      <c r="Z36" s="33">
        <f t="shared" si="10"/>
        <v>262.71236261661687</v>
      </c>
      <c r="AA36" s="33">
        <f t="shared" si="10"/>
        <v>284.73408384984049</v>
      </c>
      <c r="AB36" s="33">
        <f t="shared" si="10"/>
        <v>305.9166658402512</v>
      </c>
      <c r="AC36" s="33">
        <f t="shared" si="10"/>
        <v>340.21853310271331</v>
      </c>
      <c r="AD36" s="33">
        <f t="shared" si="10"/>
        <v>369.51098044976385</v>
      </c>
      <c r="AE36" s="33">
        <f t="shared" si="10"/>
        <v>389.43038699341423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0.4620036981480507</v>
      </c>
      <c r="D37" s="94">
        <f>+'CO2'!D37+'abs CO2'!D37+'CH4'!D37*PCG!$C$5+N2O!D37*PCG!$C$6+HFC!D37+PFC!D37+'SF6'!D37</f>
        <v>0.56632711385890078</v>
      </c>
      <c r="E37" s="94">
        <f>+'CO2'!E37+'abs CO2'!E37+'CH4'!E37*PCG!$C$5+N2O!E37*PCG!$C$6+HFC!E37+PFC!E37+'SF6'!E37</f>
        <v>0.33532526478487545</v>
      </c>
      <c r="F37" s="94">
        <f>+'CO2'!F37+'abs CO2'!F37+'CH4'!F37*PCG!$C$5+N2O!F37*PCG!$C$6+HFC!F37+PFC!F37+'SF6'!F37</f>
        <v>0.43964868049572564</v>
      </c>
      <c r="G37" s="94">
        <f>+'CO2'!G37+'abs CO2'!G37+'CH4'!G37*PCG!$C$5+N2O!G37*PCG!$C$6+HFC!G37+PFC!G37+'SF6'!G37</f>
        <v>0.51416540600347571</v>
      </c>
      <c r="H37" s="94">
        <f>+'CO2'!H37+'abs CO2'!H37+'CH4'!H37*PCG!$C$5+N2O!H37*PCG!$C$6+HFC!H37+PFC!H37+'SF6'!H37</f>
        <v>9.9816285595416581</v>
      </c>
      <c r="I37" s="94">
        <f>+'CO2'!I37+'abs CO2'!I37+'CH4'!I37*PCG!$C$5+N2O!I37*PCG!$C$6+HFC!I37+PFC!I37+'SF6'!I37</f>
        <v>20.159115914392771</v>
      </c>
      <c r="J37" s="94">
        <f>+'CO2'!J37+'abs CO2'!J37+'CH4'!J37*PCG!$C$5+N2O!J37*PCG!$C$6+HFC!J37+PFC!J37+'SF6'!J37</f>
        <v>30.164785045329648</v>
      </c>
      <c r="K37" s="94">
        <f>+'CO2'!K37+'abs CO2'!K37+'CH4'!K37*PCG!$C$5+N2O!K37*PCG!$C$6+HFC!K37+PFC!K37+'SF6'!K37</f>
        <v>40.500296793889177</v>
      </c>
      <c r="L37" s="94">
        <f>+'CO2'!L37+'abs CO2'!L37+'CH4'!L37*PCG!$C$5+N2O!L37*PCG!$C$6+HFC!L37+PFC!L37+'SF6'!L37</f>
        <v>50.817699040525561</v>
      </c>
      <c r="M37" s="94">
        <f>+'CO2'!M37+'abs CO2'!M37+'CH4'!M37*PCG!$C$5+N2O!M37*PCG!$C$6+HFC!M37+PFC!M37+'SF6'!M37</f>
        <v>59.540869139174589</v>
      </c>
      <c r="N37" s="94">
        <f>+'CO2'!N37+'abs CO2'!N37+'CH4'!N37*PCG!$C$5+N2O!N37*PCG!$C$6+HFC!N37+PFC!N37+'SF6'!N37</f>
        <v>61.87479967522232</v>
      </c>
      <c r="O37" s="94">
        <f>+'CO2'!O37+'abs CO2'!O37+'CH4'!O37*PCG!$C$5+N2O!O37*PCG!$C$6+HFC!O37+PFC!O37+'SF6'!O37</f>
        <v>70.649804427047968</v>
      </c>
      <c r="P37" s="94">
        <f>+'CO2'!P37+'abs CO2'!P37+'CH4'!P37*PCG!$C$5+N2O!P37*PCG!$C$6+HFC!P37+PFC!P37+'SF6'!P37</f>
        <v>76.273508702518768</v>
      </c>
      <c r="Q37" s="94">
        <f>+'CO2'!Q37+'abs CO2'!Q37+'CH4'!Q37*PCG!$C$5+N2O!Q37*PCG!$C$6+HFC!Q37+PFC!Q37+'SF6'!Q37</f>
        <v>83.523838745568497</v>
      </c>
      <c r="R37" s="94">
        <f>+'CO2'!R37+'abs CO2'!R37+'CH4'!R37*PCG!$C$5+N2O!R37*PCG!$C$6+HFC!R37+PFC!R37+'SF6'!R37</f>
        <v>95.856287365471729</v>
      </c>
      <c r="S37" s="94">
        <f>+'CO2'!S37+'abs CO2'!S37+'CH4'!S37*PCG!$C$5+N2O!S37*PCG!$C$6+HFC!S37+PFC!S37+'SF6'!S37</f>
        <v>105.99625459764216</v>
      </c>
      <c r="T37" s="94">
        <f>+'CO2'!T37+'abs CO2'!T37+'CH4'!T37*PCG!$C$5+N2O!T37*PCG!$C$6+HFC!T37+PFC!T37+'SF6'!T37</f>
        <v>120.76342434592006</v>
      </c>
      <c r="U37" s="94">
        <f>+'CO2'!U37+'abs CO2'!U37+'CH4'!U37*PCG!$C$5+N2O!U37*PCG!$C$6+HFC!U37+PFC!U37+'SF6'!U37</f>
        <v>140.39774718469226</v>
      </c>
      <c r="V37" s="94">
        <f>+'CO2'!V37+'abs CO2'!V37+'CH4'!V37*PCG!$C$5+N2O!V37*PCG!$C$6+HFC!V37+PFC!V37+'SF6'!V37</f>
        <v>161.72990933200154</v>
      </c>
      <c r="W37" s="94">
        <f>+'CO2'!W37+'abs CO2'!W37+'CH4'!W37*PCG!$C$5+N2O!W37*PCG!$C$6+HFC!W37+PFC!W37+'SF6'!W37</f>
        <v>187.4931884954857</v>
      </c>
      <c r="X37" s="94">
        <f>+'CO2'!X37+'abs CO2'!X37+'CH4'!X37*PCG!$C$5+N2O!X37*PCG!$C$6+HFC!X37+PFC!X37+'SF6'!X37</f>
        <v>187.65383090082059</v>
      </c>
      <c r="Y37" s="94">
        <f>+'CO2'!Y37+'abs CO2'!Y37+'CH4'!Y37*PCG!$C$5+N2O!Y37*PCG!$C$6+HFC!Y37+PFC!Y37+'SF6'!Y37</f>
        <v>210.74445107362607</v>
      </c>
      <c r="Z37" s="94">
        <f>+'CO2'!Z37+'abs CO2'!Z37+'CH4'!Z37*PCG!$C$5+N2O!Z37*PCG!$C$6+HFC!Z37+PFC!Z37+'SF6'!Z37</f>
        <v>245.26397000785548</v>
      </c>
      <c r="AA37" s="94">
        <f>+'CO2'!AA37+'abs CO2'!AA37+'CH4'!AA37*PCG!$C$5+N2O!AA37*PCG!$C$6+HFC!AA37+PFC!AA37+'SF6'!AA37</f>
        <v>269.04610472730297</v>
      </c>
      <c r="AB37" s="94">
        <f>+'CO2'!AB37+'abs CO2'!AB37+'CH4'!AB37*PCG!$C$5+N2O!AB37*PCG!$C$6+HFC!AB37+PFC!AB37+'SF6'!AB37</f>
        <v>291.94217630213251</v>
      </c>
      <c r="AC37" s="94">
        <f>+'CO2'!AC37+'abs CO2'!AC37+'CH4'!AC37*PCG!$C$5+N2O!AC37*PCG!$C$6+HFC!AC37+PFC!AC37+'SF6'!AC37</f>
        <v>327.2672408391133</v>
      </c>
      <c r="AD37" s="94">
        <f>+'CO2'!AD37+'abs CO2'!AD37+'CH4'!AD37*PCG!$C$5+N2O!AD37*PCG!$C$6+HFC!AD37+PFC!AD37+'SF6'!AD37</f>
        <v>358.04354210546796</v>
      </c>
      <c r="AE37" s="94">
        <f>+'CO2'!AE37+'abs CO2'!AE37+'CH4'!AE37*PCG!$C$5+N2O!AE37*PCG!$C$6+HFC!AE37+PFC!AE37+'SF6'!AE37</f>
        <v>379.66094512913145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77.717336124179681</v>
      </c>
      <c r="D38" s="94">
        <f>+'CO2'!D38+'abs CO2'!D38+'CH4'!D38*PCG!$C$5+N2O!D38*PCG!$C$6+HFC!D38+PFC!D38+'SF6'!D38</f>
        <v>81.414653169628735</v>
      </c>
      <c r="E38" s="94">
        <f>+'CO2'!E38+'abs CO2'!E38+'CH4'!E38*PCG!$C$5+N2O!E38*PCG!$C$6+HFC!E38+PFC!E38+'SF6'!E38</f>
        <v>89.45357165714465</v>
      </c>
      <c r="F38" s="94">
        <f>+'CO2'!F38+'abs CO2'!F38+'CH4'!F38*PCG!$C$5+N2O!F38*PCG!$C$6+HFC!F38+PFC!F38+'SF6'!F38</f>
        <v>97.937045370681403</v>
      </c>
      <c r="G38" s="94">
        <f>+'CO2'!G38+'abs CO2'!G38+'CH4'!G38*PCG!$C$5+N2O!G38*PCG!$C$6+HFC!G38+PFC!G38+'SF6'!G38</f>
        <v>110.85897338319914</v>
      </c>
      <c r="H38" s="94">
        <f>+'CO2'!H38+'abs CO2'!H38+'CH4'!H38*PCG!$C$5+N2O!H38*PCG!$C$6+HFC!H38+PFC!H38+'SF6'!H38</f>
        <v>112.03127186461752</v>
      </c>
      <c r="I38" s="94">
        <f>+'CO2'!I38+'abs CO2'!I38+'CH4'!I38*PCG!$C$5+N2O!I38*PCG!$C$6+HFC!I38+PFC!I38+'SF6'!I38</f>
        <v>111.63123625695363</v>
      </c>
      <c r="J38" s="94">
        <f>+'CO2'!J38+'abs CO2'!J38+'CH4'!J38*PCG!$C$5+N2O!J38*PCG!$C$6+HFC!J38+PFC!J38+'SF6'!J38</f>
        <v>107.46755301782784</v>
      </c>
      <c r="K38" s="94">
        <f>+'CO2'!K38+'abs CO2'!K38+'CH4'!K38*PCG!$C$5+N2O!K38*PCG!$C$6+HFC!K38+PFC!K38+'SF6'!K38</f>
        <v>103.37457197749401</v>
      </c>
      <c r="L38" s="94">
        <f>+'CO2'!L38+'abs CO2'!L38+'CH4'!L38*PCG!$C$5+N2O!L38*PCG!$C$6+HFC!L38+PFC!L38+'SF6'!L38</f>
        <v>100.90784189187647</v>
      </c>
      <c r="M38" s="94">
        <f>+'CO2'!M38+'abs CO2'!M38+'CH4'!M38*PCG!$C$5+N2O!M38*PCG!$C$6+HFC!M38+PFC!M38+'SF6'!M38</f>
        <v>94.067312215106469</v>
      </c>
      <c r="N38" s="94">
        <f>+'CO2'!N38+'abs CO2'!N38+'CH4'!N38*PCG!$C$5+N2O!N38*PCG!$C$6+HFC!N38+PFC!N38+'SF6'!N38</f>
        <v>78.860645496802036</v>
      </c>
      <c r="O38" s="94">
        <f>+'CO2'!O38+'abs CO2'!O38+'CH4'!O38*PCG!$C$5+N2O!O38*PCG!$C$6+HFC!O38+PFC!O38+'SF6'!O38</f>
        <v>73.161669778327422</v>
      </c>
      <c r="P38" s="94">
        <f>+'CO2'!P38+'abs CO2'!P38+'CH4'!P38*PCG!$C$5+N2O!P38*PCG!$C$6+HFC!P38+PFC!P38+'SF6'!P38</f>
        <v>64.939324236114345</v>
      </c>
      <c r="Q38" s="94">
        <f>+'CO2'!Q38+'abs CO2'!Q38+'CH4'!Q38*PCG!$C$5+N2O!Q38*PCG!$C$6+HFC!Q38+PFC!Q38+'SF6'!Q38</f>
        <v>56.238658328542712</v>
      </c>
      <c r="R38" s="94">
        <f>+'CO2'!R38+'abs CO2'!R38+'CH4'!R38*PCG!$C$5+N2O!R38*PCG!$C$6+HFC!R38+PFC!R38+'SF6'!R38</f>
        <v>52.888752919647395</v>
      </c>
      <c r="S38" s="94">
        <f>+'CO2'!S38+'abs CO2'!S38+'CH4'!S38*PCG!$C$5+N2O!S38*PCG!$C$6+HFC!S38+PFC!S38+'SF6'!S38</f>
        <v>44.576411277138178</v>
      </c>
      <c r="T38" s="94">
        <f>+'CO2'!T38+'abs CO2'!T38+'CH4'!T38*PCG!$C$5+N2O!T38*PCG!$C$6+HFC!T38+PFC!T38+'SF6'!T38</f>
        <v>36.660983867299102</v>
      </c>
      <c r="U38" s="94">
        <f>+'CO2'!U38+'abs CO2'!U38+'CH4'!U38*PCG!$C$5+N2O!U38*PCG!$C$6+HFC!U38+PFC!U38+'SF6'!U38</f>
        <v>27.36015603943601</v>
      </c>
      <c r="V38" s="94">
        <f>+'CO2'!V38+'abs CO2'!V38+'CH4'!V38*PCG!$C$5+N2O!V38*PCG!$C$6+HFC!V38+PFC!V38+'SF6'!V38</f>
        <v>25.810391265846739</v>
      </c>
      <c r="W38" s="94">
        <f>+'CO2'!W38+'abs CO2'!W38+'CH4'!W38*PCG!$C$5+N2O!W38*PCG!$C$6+HFC!W38+PFC!W38+'SF6'!W38</f>
        <v>24.715535538444485</v>
      </c>
      <c r="X38" s="94">
        <f>+'CO2'!X38+'abs CO2'!X38+'CH4'!X38*PCG!$C$5+N2O!X38*PCG!$C$6+HFC!X38+PFC!X38+'SF6'!X38</f>
        <v>20.167092872512743</v>
      </c>
      <c r="Y38" s="94">
        <f>+'CO2'!Y38+'abs CO2'!Y38+'CH4'!Y38*PCG!$C$5+N2O!Y38*PCG!$C$6+HFC!Y38+PFC!Y38+'SF6'!Y38</f>
        <v>18.264303766122968</v>
      </c>
      <c r="Z38" s="94">
        <f>+'CO2'!Z38+'abs CO2'!Z38+'CH4'!Z38*PCG!$C$5+N2O!Z38*PCG!$C$6+HFC!Z38+PFC!Z38+'SF6'!Z38</f>
        <v>17.448392608761406</v>
      </c>
      <c r="AA38" s="94">
        <f>+'CO2'!AA38+'abs CO2'!AA38+'CH4'!AA38*PCG!$C$5+N2O!AA38*PCG!$C$6+HFC!AA38+PFC!AA38+'SF6'!AA38</f>
        <v>15.687979122537518</v>
      </c>
      <c r="AB38" s="94">
        <f>+'CO2'!AB38+'abs CO2'!AB38+'CH4'!AB38*PCG!$C$5+N2O!AB38*PCG!$C$6+HFC!AB38+PFC!AB38+'SF6'!AB38</f>
        <v>13.974489538118664</v>
      </c>
      <c r="AC38" s="94">
        <f>+'CO2'!AC38+'abs CO2'!AC38+'CH4'!AC38*PCG!$C$5+N2O!AC38*PCG!$C$6+HFC!AC38+PFC!AC38+'SF6'!AC38</f>
        <v>12.951292263599996</v>
      </c>
      <c r="AD38" s="94">
        <f>+'CO2'!AD38+'abs CO2'!AD38+'CH4'!AD38*PCG!$C$5+N2O!AD38*PCG!$C$6+HFC!AD38+PFC!AD38+'SF6'!AD38</f>
        <v>11.46743834429591</v>
      </c>
      <c r="AE38" s="94">
        <f>+'CO2'!AE38+'abs CO2'!AE38+'CH4'!AE38*PCG!$C$5+N2O!AE38*PCG!$C$6+HFC!AE38+PFC!AE38+'SF6'!AE38</f>
        <v>9.7694418642828005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95.772744839341982</v>
      </c>
      <c r="D39" s="33">
        <f t="shared" si="11"/>
        <v>100.3387582712797</v>
      </c>
      <c r="E39" s="33">
        <f t="shared" si="11"/>
        <v>110.28697802607218</v>
      </c>
      <c r="F39" s="33">
        <f t="shared" si="11"/>
        <v>120.76791619083494</v>
      </c>
      <c r="G39" s="33">
        <f t="shared" si="11"/>
        <v>136.78584166168085</v>
      </c>
      <c r="H39" s="33">
        <f t="shared" si="11"/>
        <v>148.09109982861577</v>
      </c>
      <c r="I39" s="33">
        <f t="shared" si="11"/>
        <v>158.45454090245937</v>
      </c>
      <c r="J39" s="33">
        <f t="shared" si="11"/>
        <v>164.31165833985165</v>
      </c>
      <c r="K39" s="33">
        <f t="shared" si="11"/>
        <v>170.84203481500657</v>
      </c>
      <c r="L39" s="33">
        <f t="shared" si="11"/>
        <v>180.30494537484353</v>
      </c>
      <c r="M39" s="33">
        <f t="shared" si="11"/>
        <v>184.01981726427371</v>
      </c>
      <c r="N39" s="33">
        <f t="shared" si="11"/>
        <v>169.28249499013674</v>
      </c>
      <c r="O39" s="33">
        <f t="shared" si="11"/>
        <v>176.18634016786393</v>
      </c>
      <c r="P39" s="33">
        <f t="shared" si="11"/>
        <v>170.89981040103362</v>
      </c>
      <c r="Q39" s="33">
        <f t="shared" si="11"/>
        <v>167.39507650294306</v>
      </c>
      <c r="R39" s="33">
        <f t="shared" si="11"/>
        <v>176.43391224885451</v>
      </c>
      <c r="S39" s="33">
        <f t="shared" si="11"/>
        <v>181.58560322006358</v>
      </c>
      <c r="T39" s="33">
        <f t="shared" si="11"/>
        <v>193.82738594881715</v>
      </c>
      <c r="U39" s="33">
        <f t="shared" si="11"/>
        <v>210.92337793453666</v>
      </c>
      <c r="V39" s="33">
        <f t="shared" si="11"/>
        <v>224.03562865687965</v>
      </c>
      <c r="W39" s="33">
        <f t="shared" si="11"/>
        <v>234.40959431206178</v>
      </c>
      <c r="X39" s="33">
        <f t="shared" si="11"/>
        <v>241.55430305390203</v>
      </c>
      <c r="Y39" s="33">
        <f t="shared" si="11"/>
        <v>254.56585521009831</v>
      </c>
      <c r="Z39" s="33">
        <f t="shared" si="11"/>
        <v>279.34442503132874</v>
      </c>
      <c r="AA39" s="33">
        <f t="shared" si="11"/>
        <v>268.43176883405062</v>
      </c>
      <c r="AB39" s="33">
        <f t="shared" si="11"/>
        <v>300.29654933914247</v>
      </c>
      <c r="AC39" s="33">
        <f t="shared" si="11"/>
        <v>330.26524859075687</v>
      </c>
      <c r="AD39" s="33">
        <f t="shared" si="11"/>
        <v>350.30975499624162</v>
      </c>
      <c r="AE39" s="33">
        <f t="shared" si="11"/>
        <v>373.07075117286604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7.5422990773799086E-15</v>
      </c>
      <c r="H40" s="94">
        <f>+'CO2'!H40+'abs CO2'!H40+'CH4'!H40*PCG!$C$5+N2O!H40*PCG!$C$6+HFC!H40+PFC!H40+'SF6'!H40</f>
        <v>9.5875337503123852</v>
      </c>
      <c r="I40" s="94">
        <f>+'CO2'!I40+'abs CO2'!I40+'CH4'!I40*PCG!$C$5+N2O!I40*PCG!$C$6+HFC!I40+PFC!I40+'SF6'!I40</f>
        <v>20.144561578690954</v>
      </c>
      <c r="J40" s="94">
        <f>+'CO2'!J40+'abs CO2'!J40+'CH4'!J40*PCG!$C$5+N2O!J40*PCG!$C$6+HFC!J40+PFC!J40+'SF6'!J40</f>
        <v>30.832510129019131</v>
      </c>
      <c r="K40" s="94">
        <f>+'CO2'!K40+'abs CO2'!K40+'CH4'!K40*PCG!$C$5+N2O!K40*PCG!$C$6+HFC!K40+PFC!K40+'SF6'!K40</f>
        <v>42.099844403259176</v>
      </c>
      <c r="L40" s="94">
        <f>+'CO2'!L40+'abs CO2'!L40+'CH4'!L40*PCG!$C$5+N2O!L40*PCG!$C$6+HFC!L40+PFC!L40+'SF6'!L40</f>
        <v>54.518711286435639</v>
      </c>
      <c r="M40" s="94">
        <f>+'CO2'!M40+'abs CO2'!M40+'CH4'!M40*PCG!$C$5+N2O!M40*PCG!$C$6+HFC!M40+PFC!M40+'SF6'!M40</f>
        <v>65.867265689642849</v>
      </c>
      <c r="N40" s="94">
        <f>+'CO2'!N40+'abs CO2'!N40+'CH4'!N40*PCG!$C$5+N2O!N40*PCG!$C$6+HFC!N40+PFC!N40+'SF6'!N40</f>
        <v>69.992853264648204</v>
      </c>
      <c r="O40" s="94">
        <f>+'CO2'!O40+'abs CO2'!O40+'CH4'!O40*PCG!$C$5+N2O!O40*PCG!$C$6+HFC!O40+PFC!O40+'SF6'!O40</f>
        <v>82.590672262454035</v>
      </c>
      <c r="P40" s="94">
        <f>+'CO2'!P40+'abs CO2'!P40+'CH4'!P40*PCG!$C$5+N2O!P40*PCG!$C$6+HFC!P40+PFC!P40+'SF6'!P40</f>
        <v>89.754963242616512</v>
      </c>
      <c r="Q40" s="94">
        <f>+'CO2'!Q40+'abs CO2'!Q40+'CH4'!Q40*PCG!$C$5+N2O!Q40*PCG!$C$6+HFC!Q40+PFC!Q40+'SF6'!Q40</f>
        <v>97.639073078594791</v>
      </c>
      <c r="R40" s="94">
        <f>+'CO2'!R40+'abs CO2'!R40+'CH4'!R40*PCG!$C$5+N2O!R40*PCG!$C$6+HFC!R40+PFC!R40+'SF6'!R40</f>
        <v>113.48012742294249</v>
      </c>
      <c r="S40" s="94">
        <f>+'CO2'!S40+'abs CO2'!S40+'CH4'!S40*PCG!$C$5+N2O!S40*PCG!$C$6+HFC!S40+PFC!S40+'SF6'!S40</f>
        <v>128.10956031263439</v>
      </c>
      <c r="T40" s="94">
        <f>+'CO2'!T40+'abs CO2'!T40+'CH4'!T40*PCG!$C$5+N2O!T40*PCG!$C$6+HFC!T40+PFC!T40+'SF6'!T40</f>
        <v>149.23590211379624</v>
      </c>
      <c r="U40" s="94">
        <f>+'CO2'!U40+'abs CO2'!U40+'CH4'!U40*PCG!$C$5+N2O!U40*PCG!$C$6+HFC!U40+PFC!U40+'SF6'!U40</f>
        <v>176.89735772757177</v>
      </c>
      <c r="V40" s="94">
        <f>+'CO2'!V40+'abs CO2'!V40+'CH4'!V40*PCG!$C$5+N2O!V40*PCG!$C$6+HFC!V40+PFC!V40+'SF6'!V40</f>
        <v>191.66404077035878</v>
      </c>
      <c r="W40" s="94">
        <f>+'CO2'!W40+'abs CO2'!W40+'CH4'!W40*PCG!$C$5+N2O!W40*PCG!$C$6+HFC!W40+PFC!W40+'SF6'!W40</f>
        <v>203.71904709208695</v>
      </c>
      <c r="X40" s="94">
        <f>+'CO2'!X40+'abs CO2'!X40+'CH4'!X40*PCG!$C$5+N2O!X40*PCG!$C$6+HFC!X40+PFC!X40+'SF6'!X40</f>
        <v>216.13052324386737</v>
      </c>
      <c r="Y40" s="94">
        <f>+'CO2'!Y40+'abs CO2'!Y40+'CH4'!Y40*PCG!$C$5+N2O!Y40*PCG!$C$6+HFC!Y40+PFC!Y40+'SF6'!Y40</f>
        <v>230.97808382663709</v>
      </c>
      <c r="Z40" s="94">
        <f>+'CO2'!Z40+'abs CO2'!Z40+'CH4'!Z40*PCG!$C$5+N2O!Z40*PCG!$C$6+HFC!Z40+PFC!Z40+'SF6'!Z40</f>
        <v>256.30953236276548</v>
      </c>
      <c r="AA40" s="94">
        <f>+'CO2'!AA40+'abs CO2'!AA40+'CH4'!AA40*PCG!$C$5+N2O!AA40*PCG!$C$6+HFC!AA40+PFC!AA40+'SF6'!AA40</f>
        <v>247.04498911744901</v>
      </c>
      <c r="AB40" s="94">
        <f>+'CO2'!AB40+'abs CO2'!AB40+'CH4'!AB40*PCG!$C$5+N2O!AB40*PCG!$C$6+HFC!AB40+PFC!AB40+'SF6'!AB40</f>
        <v>280.39890849328356</v>
      </c>
      <c r="AC40" s="94">
        <f>+'CO2'!AC40+'abs CO2'!AC40+'CH4'!AC40*PCG!$C$5+N2O!AC40*PCG!$C$6+HFC!AC40+PFC!AC40+'SF6'!AC40</f>
        <v>310.99703169110768</v>
      </c>
      <c r="AD40" s="94">
        <f>+'CO2'!AD40+'abs CO2'!AD40+'CH4'!AD40*PCG!$C$5+N2O!AD40*PCG!$C$6+HFC!AD40+PFC!AD40+'SF6'!AD40</f>
        <v>332.19494773281491</v>
      </c>
      <c r="AE40" s="94">
        <f>+'CO2'!AE40+'abs CO2'!AE40+'CH4'!AE40*PCG!$C$5+N2O!AE40*PCG!$C$6+HFC!AE40+PFC!AE40+'SF6'!AE40</f>
        <v>357.30091197275613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95.772744839341982</v>
      </c>
      <c r="D41" s="94">
        <f>+'CO2'!D41+'abs CO2'!D41+'CH4'!D41*PCG!$C$5+N2O!D41*PCG!$C$6+HFC!D41+PFC!D41+'SF6'!D41</f>
        <v>100.3387582712797</v>
      </c>
      <c r="E41" s="94">
        <f>+'CO2'!E41+'abs CO2'!E41+'CH4'!E41*PCG!$C$5+N2O!E41*PCG!$C$6+HFC!E41+PFC!E41+'SF6'!E41</f>
        <v>110.28697802607218</v>
      </c>
      <c r="F41" s="94">
        <f>+'CO2'!F41+'abs CO2'!F41+'CH4'!F41*PCG!$C$5+N2O!F41*PCG!$C$6+HFC!F41+PFC!F41+'SF6'!F41</f>
        <v>120.76791619083494</v>
      </c>
      <c r="G41" s="94">
        <f>+'CO2'!G41+'abs CO2'!G41+'CH4'!G41*PCG!$C$5+N2O!G41*PCG!$C$6+HFC!G41+PFC!G41+'SF6'!G41</f>
        <v>136.78584166168085</v>
      </c>
      <c r="H41" s="94">
        <f>+'CO2'!H41+'abs CO2'!H41+'CH4'!H41*PCG!$C$5+N2O!H41*PCG!$C$6+HFC!H41+PFC!H41+'SF6'!H41</f>
        <v>138.50356607830338</v>
      </c>
      <c r="I41" s="94">
        <f>+'CO2'!I41+'abs CO2'!I41+'CH4'!I41*PCG!$C$5+N2O!I41*PCG!$C$6+HFC!I41+PFC!I41+'SF6'!I41</f>
        <v>138.30997932376843</v>
      </c>
      <c r="J41" s="94">
        <f>+'CO2'!J41+'abs CO2'!J41+'CH4'!J41*PCG!$C$5+N2O!J41*PCG!$C$6+HFC!J41+PFC!J41+'SF6'!J41</f>
        <v>133.47914821083251</v>
      </c>
      <c r="K41" s="94">
        <f>+'CO2'!K41+'abs CO2'!K41+'CH4'!K41*PCG!$C$5+N2O!K41*PCG!$C$6+HFC!K41+PFC!K41+'SF6'!K41</f>
        <v>128.7421904117474</v>
      </c>
      <c r="L41" s="94">
        <f>+'CO2'!L41+'abs CO2'!L41+'CH4'!L41*PCG!$C$5+N2O!L41*PCG!$C$6+HFC!L41+PFC!L41+'SF6'!L41</f>
        <v>125.78623408840789</v>
      </c>
      <c r="M41" s="94">
        <f>+'CO2'!M41+'abs CO2'!M41+'CH4'!M41*PCG!$C$5+N2O!M41*PCG!$C$6+HFC!M41+PFC!M41+'SF6'!M41</f>
        <v>118.15255157463086</v>
      </c>
      <c r="N41" s="94">
        <f>+'CO2'!N41+'abs CO2'!N41+'CH4'!N41*PCG!$C$5+N2O!N41*PCG!$C$6+HFC!N41+PFC!N41+'SF6'!N41</f>
        <v>99.289641725488551</v>
      </c>
      <c r="O41" s="94">
        <f>+'CO2'!O41+'abs CO2'!O41+'CH4'!O41*PCG!$C$5+N2O!O41*PCG!$C$6+HFC!O41+PFC!O41+'SF6'!O41</f>
        <v>93.595667905409897</v>
      </c>
      <c r="P41" s="94">
        <f>+'CO2'!P41+'abs CO2'!P41+'CH4'!P41*PCG!$C$5+N2O!P41*PCG!$C$6+HFC!P41+PFC!P41+'SF6'!P41</f>
        <v>81.144847158417107</v>
      </c>
      <c r="Q41" s="94">
        <f>+'CO2'!Q41+'abs CO2'!Q41+'CH4'!Q41*PCG!$C$5+N2O!Q41*PCG!$C$6+HFC!Q41+PFC!Q41+'SF6'!Q41</f>
        <v>69.756003424348265</v>
      </c>
      <c r="R41" s="94">
        <f>+'CO2'!R41+'abs CO2'!R41+'CH4'!R41*PCG!$C$5+N2O!R41*PCG!$C$6+HFC!R41+PFC!R41+'SF6'!R41</f>
        <v>62.953784825912024</v>
      </c>
      <c r="S41" s="94">
        <f>+'CO2'!S41+'abs CO2'!S41+'CH4'!S41*PCG!$C$5+N2O!S41*PCG!$C$6+HFC!S41+PFC!S41+'SF6'!S41</f>
        <v>53.476042907429189</v>
      </c>
      <c r="T41" s="94">
        <f>+'CO2'!T41+'abs CO2'!T41+'CH4'!T41*PCG!$C$5+N2O!T41*PCG!$C$6+HFC!T41+PFC!T41+'SF6'!T41</f>
        <v>44.591483835020924</v>
      </c>
      <c r="U41" s="94">
        <f>+'CO2'!U41+'abs CO2'!U41+'CH4'!U41*PCG!$C$5+N2O!U41*PCG!$C$6+HFC!U41+PFC!U41+'SF6'!U41</f>
        <v>34.02602020696488</v>
      </c>
      <c r="V41" s="94">
        <f>+'CO2'!V41+'abs CO2'!V41+'CH4'!V41*PCG!$C$5+N2O!V41*PCG!$C$6+HFC!V41+PFC!V41+'SF6'!V41</f>
        <v>32.371587886520864</v>
      </c>
      <c r="W41" s="94">
        <f>+'CO2'!W41+'abs CO2'!W41+'CH4'!W41*PCG!$C$5+N2O!W41*PCG!$C$6+HFC!W41+PFC!W41+'SF6'!W41</f>
        <v>30.690547219974821</v>
      </c>
      <c r="X41" s="94">
        <f>+'CO2'!X41+'abs CO2'!X41+'CH4'!X41*PCG!$C$5+N2O!X41*PCG!$C$6+HFC!X41+PFC!X41+'SF6'!X41</f>
        <v>25.423779810034649</v>
      </c>
      <c r="Y41" s="94">
        <f>+'CO2'!Y41+'abs CO2'!Y41+'CH4'!Y41*PCG!$C$5+N2O!Y41*PCG!$C$6+HFC!Y41+PFC!Y41+'SF6'!Y41</f>
        <v>23.58777138346122</v>
      </c>
      <c r="Z41" s="94">
        <f>+'CO2'!Z41+'abs CO2'!Z41+'CH4'!Z41*PCG!$C$5+N2O!Z41*PCG!$C$6+HFC!Z41+PFC!Z41+'SF6'!Z41</f>
        <v>23.034892668563238</v>
      </c>
      <c r="AA41" s="94">
        <f>+'CO2'!AA41+'abs CO2'!AA41+'CH4'!AA41*PCG!$C$5+N2O!AA41*PCG!$C$6+HFC!AA41+PFC!AA41+'SF6'!AA41</f>
        <v>21.386779716601595</v>
      </c>
      <c r="AB41" s="94">
        <f>+'CO2'!AB41+'abs CO2'!AB41+'CH4'!AB41*PCG!$C$5+N2O!AB41*PCG!$C$6+HFC!AB41+PFC!AB41+'SF6'!AB41</f>
        <v>19.897640845858927</v>
      </c>
      <c r="AC41" s="94">
        <f>+'CO2'!AC41+'abs CO2'!AC41+'CH4'!AC41*PCG!$C$5+N2O!AC41*PCG!$C$6+HFC!AC41+PFC!AC41+'SF6'!AC41</f>
        <v>19.268216899649186</v>
      </c>
      <c r="AD41" s="94">
        <f>+'CO2'!AD41+'abs CO2'!AD41+'CH4'!AD41*PCG!$C$5+N2O!AD41*PCG!$C$6+HFC!AD41+PFC!AD41+'SF6'!AD41</f>
        <v>18.114807263426716</v>
      </c>
      <c r="AE41" s="94">
        <f>+'CO2'!AE41+'abs CO2'!AE41+'CH4'!AE41*PCG!$C$5+N2O!AE41*PCG!$C$6+HFC!AE41+PFC!AE41+'SF6'!AE41</f>
        <v>15.769839200109939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179.6060460052434</v>
      </c>
      <c r="D42" s="94">
        <f>+'CO2'!D42+'abs CO2'!D42+'CH4'!D42*PCG!$C$5+N2O!D42*PCG!$C$6+HFC!D42+PFC!D42+'SF6'!D42</f>
        <v>186.84426473098324</v>
      </c>
      <c r="E42" s="94">
        <f>+'CO2'!E42+'abs CO2'!E42+'CH4'!E42*PCG!$C$5+N2O!E42*PCG!$C$6+HFC!E42+PFC!E42+'SF6'!E42</f>
        <v>199.6721874161953</v>
      </c>
      <c r="F42" s="94">
        <f>+'CO2'!F42+'abs CO2'!F42+'CH4'!F42*PCG!$C$5+N2O!F42*PCG!$C$6+HFC!F42+PFC!F42+'SF6'!F42</f>
        <v>224.75074080389541</v>
      </c>
      <c r="G42" s="94">
        <f>+'CO2'!G42+'abs CO2'!G42+'CH4'!G42*PCG!$C$5+N2O!G42*PCG!$C$6+HFC!G42+PFC!G42+'SF6'!G42</f>
        <v>251.65644765242024</v>
      </c>
      <c r="H42" s="94">
        <f>+'CO2'!H42+'abs CO2'!H42+'CH4'!H42*PCG!$C$5+N2O!H42*PCG!$C$6+HFC!H42+PFC!H42+'SF6'!H42</f>
        <v>277.4375851582368</v>
      </c>
      <c r="I42" s="94">
        <f>+'CO2'!I42+'abs CO2'!I42+'CH4'!I42*PCG!$C$5+N2O!I42*PCG!$C$6+HFC!I42+PFC!I42+'SF6'!I42</f>
        <v>302.54514951635144</v>
      </c>
      <c r="J42" s="94">
        <f>+'CO2'!J42+'abs CO2'!J42+'CH4'!J42*PCG!$C$5+N2O!J42*PCG!$C$6+HFC!J42+PFC!J42+'SF6'!J42</f>
        <v>319.7545510653157</v>
      </c>
      <c r="K42" s="94">
        <f>+'CO2'!K42+'abs CO2'!K42+'CH4'!K42*PCG!$C$5+N2O!K42*PCG!$C$6+HFC!K42+PFC!K42+'SF6'!K42</f>
        <v>340.86774990293628</v>
      </c>
      <c r="L42" s="94">
        <f>+'CO2'!L42+'abs CO2'!L42+'CH4'!L42*PCG!$C$5+N2O!L42*PCG!$C$6+HFC!L42+PFC!L42+'SF6'!L42</f>
        <v>352.03562458209842</v>
      </c>
      <c r="M42" s="94">
        <f>+'CO2'!M42+'abs CO2'!M42+'CH4'!M42*PCG!$C$5+N2O!M42*PCG!$C$6+HFC!M42+PFC!M42+'SF6'!M42</f>
        <v>369.59082233846152</v>
      </c>
      <c r="N42" s="94">
        <f>+'CO2'!N42+'abs CO2'!N42+'CH4'!N42*PCG!$C$5+N2O!N42*PCG!$C$6+HFC!N42+PFC!N42+'SF6'!N42</f>
        <v>357.05082680593955</v>
      </c>
      <c r="O42" s="94">
        <f>+'CO2'!O42+'abs CO2'!O42+'CH4'!O42*PCG!$C$5+N2O!O42*PCG!$C$6+HFC!O42+PFC!O42+'SF6'!O42</f>
        <v>410.82889068143913</v>
      </c>
      <c r="P42" s="94">
        <f>+'CO2'!P42+'abs CO2'!P42+'CH4'!P42*PCG!$C$5+N2O!P42*PCG!$C$6+HFC!P42+PFC!P42+'SF6'!P42</f>
        <v>408.45396878215746</v>
      </c>
      <c r="Q42" s="94">
        <f>+'CO2'!Q42+'abs CO2'!Q42+'CH4'!Q42*PCG!$C$5+N2O!Q42*PCG!$C$6+HFC!Q42+PFC!Q42+'SF6'!Q42</f>
        <v>403.75831598376828</v>
      </c>
      <c r="R42" s="94">
        <f>+'CO2'!R42+'abs CO2'!R42+'CH4'!R42*PCG!$C$5+N2O!R42*PCG!$C$6+HFC!R42+PFC!R42+'SF6'!R42</f>
        <v>470.81529207835285</v>
      </c>
      <c r="S42" s="94">
        <f>+'CO2'!S42+'abs CO2'!S42+'CH4'!S42*PCG!$C$5+N2O!S42*PCG!$C$6+HFC!S42+PFC!S42+'SF6'!S42</f>
        <v>489.98900892563768</v>
      </c>
      <c r="T42" s="94">
        <f>+'CO2'!T42+'abs CO2'!T42+'CH4'!T42*PCG!$C$5+N2O!T42*PCG!$C$6+HFC!T42+PFC!T42+'SF6'!T42</f>
        <v>552.03360126385007</v>
      </c>
      <c r="U42" s="94">
        <f>+'CO2'!U42+'abs CO2'!U42+'CH4'!U42*PCG!$C$5+N2O!U42*PCG!$C$6+HFC!U42+PFC!U42+'SF6'!U42</f>
        <v>609.76820723572826</v>
      </c>
      <c r="V42" s="94">
        <f>+'CO2'!V42+'abs CO2'!V42+'CH4'!V42*PCG!$C$5+N2O!V42*PCG!$C$6+HFC!V42+PFC!V42+'SF6'!V42</f>
        <v>589.21659131365584</v>
      </c>
      <c r="W42" s="94">
        <f>+'CO2'!W42+'abs CO2'!W42+'CH4'!W42*PCG!$C$5+N2O!W42*PCG!$C$6+HFC!W42+PFC!W42+'SF6'!W42</f>
        <v>551.35384026712086</v>
      </c>
      <c r="X42" s="94">
        <f>+'CO2'!X42+'abs CO2'!X42+'CH4'!X42*PCG!$C$5+N2O!X42*PCG!$C$6+HFC!X42+PFC!X42+'SF6'!X42</f>
        <v>596.84948783931281</v>
      </c>
      <c r="Y42" s="94">
        <f>+'CO2'!Y42+'abs CO2'!Y42+'CH4'!Y42*PCG!$C$5+N2O!Y42*PCG!$C$6+HFC!Y42+PFC!Y42+'SF6'!Y42</f>
        <v>573.17011947183244</v>
      </c>
      <c r="Z42" s="94">
        <f>+'CO2'!Z42+'abs CO2'!Z42+'CH4'!Z42*PCG!$C$5+N2O!Z42*PCG!$C$6+HFC!Z42+PFC!Z42+'SF6'!Z42</f>
        <v>608.35492800713814</v>
      </c>
      <c r="AA42" s="94">
        <f>+'CO2'!AA42+'abs CO2'!AA42+'CH4'!AA42*PCG!$C$5+N2O!AA42*PCG!$C$6+HFC!AA42+PFC!AA42+'SF6'!AA42</f>
        <v>526.63752245957176</v>
      </c>
      <c r="AB42" s="94">
        <f>+'CO2'!AB42+'abs CO2'!AB42+'CH4'!AB42*PCG!$C$5+N2O!AB42*PCG!$C$6+HFC!AB42+PFC!AB42+'SF6'!AB42</f>
        <v>609.47329039731665</v>
      </c>
      <c r="AC42" s="94">
        <f>+'CO2'!AC42+'abs CO2'!AC42+'CH4'!AC42*PCG!$C$5+N2O!AC42*PCG!$C$6+HFC!AC42+PFC!AC42+'SF6'!AC42</f>
        <v>630.35172826648579</v>
      </c>
      <c r="AD42" s="94">
        <f>+'CO2'!AD42+'abs CO2'!AD42+'CH4'!AD42*PCG!$C$5+N2O!AD42*PCG!$C$6+HFC!AD42+PFC!AD42+'SF6'!AD42</f>
        <v>653.20625248642079</v>
      </c>
      <c r="AE42" s="94">
        <f>+'CO2'!AE42+'abs CO2'!AE42+'CH4'!AE42*PCG!$C$5+N2O!AE42*PCG!$C$6+HFC!AE42+PFC!AE42+'SF6'!AE42</f>
        <v>703.80016673982107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0.62564938455839891</v>
      </c>
      <c r="D43" s="94">
        <f>+'CO2'!D43+'abs CO2'!D43+'CH4'!D43*PCG!$C$5+N2O!D43*PCG!$C$6+HFC!D43+PFC!D43+'SF6'!D43</f>
        <v>0.62881341419857517</v>
      </c>
      <c r="E43" s="94">
        <f>+'CO2'!E43+'abs CO2'!E43+'CH4'!E43*PCG!$C$5+N2O!E43*PCG!$C$6+HFC!E43+PFC!E43+'SF6'!E43</f>
        <v>0.67443574992946453</v>
      </c>
      <c r="F43" s="94">
        <f>+'CO2'!F43+'abs CO2'!F43+'CH4'!F43*PCG!$C$5+N2O!F43*PCG!$C$6+HFC!F43+PFC!F43+'SF6'!F43</f>
        <v>0.69353982389691615</v>
      </c>
      <c r="G43" s="94">
        <f>+'CO2'!G43+'abs CO2'!G43+'CH4'!G43*PCG!$C$5+N2O!G43*PCG!$C$6+HFC!G43+PFC!G43+'SF6'!G43</f>
        <v>0.76069370301440831</v>
      </c>
      <c r="H43" s="94">
        <f>+'CO2'!H43+'abs CO2'!H43+'CH4'!H43*PCG!$C$5+N2O!H43*PCG!$C$6+HFC!H43+PFC!H43+'SF6'!H43</f>
        <v>0.74242173494773911</v>
      </c>
      <c r="I43" s="94">
        <f>+'CO2'!I43+'abs CO2'!I43+'CH4'!I43*PCG!$C$5+N2O!I43*PCG!$C$6+HFC!I43+PFC!I43+'SF6'!I43</f>
        <v>0.71787378536426438</v>
      </c>
      <c r="J43" s="94">
        <f>+'CO2'!J43+'abs CO2'!J43+'CH4'!J43*PCG!$C$5+N2O!J43*PCG!$C$6+HFC!J43+PFC!J43+'SF6'!J43</f>
        <v>0.67459757413720278</v>
      </c>
      <c r="K43" s="94">
        <f>+'CO2'!K43+'abs CO2'!K43+'CH4'!K43*PCG!$C$5+N2O!K43*PCG!$C$6+HFC!K43+PFC!K43+'SF6'!K43</f>
        <v>0.63468281061070542</v>
      </c>
      <c r="L43" s="94">
        <f>+'CO2'!L43+'abs CO2'!L43+'CH4'!L43*PCG!$C$5+N2O!L43*PCG!$C$6+HFC!L43+PFC!L43+'SF6'!L43</f>
        <v>0.60524544584650397</v>
      </c>
      <c r="M43" s="94">
        <f>+'CO2'!M43+'abs CO2'!M43+'CH4'!M43*PCG!$C$5+N2O!M43*PCG!$C$6+HFC!M43+PFC!M43+'SF6'!M43</f>
        <v>0.51262307158167164</v>
      </c>
      <c r="N43" s="94">
        <f>+'CO2'!N43+'abs CO2'!N43+'CH4'!N43*PCG!$C$5+N2O!N43*PCG!$C$6+HFC!N43+PFC!N43+'SF6'!N43</f>
        <v>0.4284155033077503</v>
      </c>
      <c r="O43" s="94">
        <f>+'CO2'!O43+'abs CO2'!O43+'CH4'!O43*PCG!$C$5+N2O!O43*PCG!$C$6+HFC!O43+PFC!O43+'SF6'!O43</f>
        <v>0.39403219192389632</v>
      </c>
      <c r="P43" s="94">
        <f>+'CO2'!P43+'abs CO2'!P43+'CH4'!P43*PCG!$C$5+N2O!P43*PCG!$C$6+HFC!P43+PFC!P43+'SF6'!P43</f>
        <v>0.35710815419367709</v>
      </c>
      <c r="Q43" s="94">
        <f>+'CO2'!Q43+'abs CO2'!Q43+'CH4'!Q43*PCG!$C$5+N2O!Q43*PCG!$C$6+HFC!Q43+PFC!Q43+'SF6'!Q43</f>
        <v>0.26448544304600796</v>
      </c>
      <c r="R43" s="94">
        <f>+'CO2'!R43+'abs CO2'!R43+'CH4'!R43*PCG!$C$5+N2O!R43*PCG!$C$6+HFC!R43+PFC!R43+'SF6'!R43</f>
        <v>0.30085428668412845</v>
      </c>
      <c r="S43" s="94">
        <f>+'CO2'!S43+'abs CO2'!S43+'CH4'!S43*PCG!$C$5+N2O!S43*PCG!$C$6+HFC!S43+PFC!S43+'SF6'!S43</f>
        <v>0.38584604371199727</v>
      </c>
      <c r="T43" s="94">
        <f>+'CO2'!T43+'abs CO2'!T43+'CH4'!T43*PCG!$C$5+N2O!T43*PCG!$C$6+HFC!T43+PFC!T43+'SF6'!T43</f>
        <v>0.54698451928483538</v>
      </c>
      <c r="U43" s="94">
        <f>+'CO2'!U43+'abs CO2'!U43+'CH4'!U43*PCG!$C$5+N2O!U43*PCG!$C$6+HFC!U43+PFC!U43+'SF6'!U43</f>
        <v>0.83692976547915898</v>
      </c>
      <c r="V43" s="94">
        <f>+'CO2'!V43+'abs CO2'!V43+'CH4'!V43*PCG!$C$5+N2O!V43*PCG!$C$6+HFC!V43+PFC!V43+'SF6'!V43</f>
        <v>1.0511446597590239</v>
      </c>
      <c r="W43" s="94">
        <f>+'CO2'!W43+'abs CO2'!W43+'CH4'!W43*PCG!$C$5+N2O!W43*PCG!$C$6+HFC!W43+PFC!W43+'SF6'!W43</f>
        <v>1.1549537946176776</v>
      </c>
      <c r="X43" s="94">
        <f>+'CO2'!X43+'abs CO2'!X43+'CH4'!X43*PCG!$C$5+N2O!X43*PCG!$C$6+HFC!X43+PFC!X43+'SF6'!X43</f>
        <v>1.162606860158298</v>
      </c>
      <c r="Y43" s="94">
        <f>+'CO2'!Y43+'abs CO2'!Y43+'CH4'!Y43*PCG!$C$5+N2O!Y43*PCG!$C$6+HFC!Y43+PFC!Y43+'SF6'!Y43</f>
        <v>1.4853940253408888</v>
      </c>
      <c r="Z43" s="94">
        <f>+'CO2'!Z43+'abs CO2'!Z43+'CH4'!Z43*PCG!$C$5+N2O!Z43*PCG!$C$6+HFC!Z43+PFC!Z43+'SF6'!Z43</f>
        <v>1.7839097617690145</v>
      </c>
      <c r="AA43" s="94">
        <f>+'CO2'!AA43+'abs CO2'!AA43+'CH4'!AA43*PCG!$C$5+N2O!AA43*PCG!$C$6+HFC!AA43+PFC!AA43+'SF6'!AA43</f>
        <v>2.1209083256300629</v>
      </c>
      <c r="AB43" s="94">
        <f>+'CO2'!AB43+'abs CO2'!AB43+'CH4'!AB43*PCG!$C$5+N2O!AB43*PCG!$C$6+HFC!AB43+PFC!AB43+'SF6'!AB43</f>
        <v>2.2667347032384728</v>
      </c>
      <c r="AC43" s="94">
        <f>+'CO2'!AC43+'abs CO2'!AC43+'CH4'!AC43*PCG!$C$5+N2O!AC43*PCG!$C$6+HFC!AC43+PFC!AC43+'SF6'!AC43</f>
        <v>2.4221516675822392</v>
      </c>
      <c r="AD43" s="94">
        <f>+'CO2'!AD43+'abs CO2'!AD43+'CH4'!AD43*PCG!$C$5+N2O!AD43*PCG!$C$6+HFC!AD43+PFC!AD43+'SF6'!AD43</f>
        <v>2.4774612074656543</v>
      </c>
      <c r="AE43" s="94">
        <f>+'CO2'!AE43+'abs CO2'!AE43+'CH4'!AE43*PCG!$C$5+N2O!AE43*PCG!$C$6+HFC!AE43+PFC!AE43+'SF6'!AE43</f>
        <v>2.3243065791093329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0</v>
      </c>
      <c r="D46" s="94">
        <f>+'CO2'!D46+'abs CO2'!D46+'CH4'!D46*PCG!$C$5+N2O!D46*PCG!$C$6+HFC!D46+PFC!D46+'SF6'!D46</f>
        <v>0</v>
      </c>
      <c r="E46" s="94">
        <f>+'CO2'!E46+'abs CO2'!E46+'CH4'!E46*PCG!$C$5+N2O!E46*PCG!$C$6+HFC!E46+PFC!E46+'SF6'!E46</f>
        <v>0</v>
      </c>
      <c r="F46" s="94">
        <f>+'CO2'!F46+'abs CO2'!F46+'CH4'!F46*PCG!$C$5+N2O!F46*PCG!$C$6+HFC!F46+PFC!F46+'SF6'!F46</f>
        <v>0</v>
      </c>
      <c r="G46" s="94">
        <f>+'CO2'!G46+'abs CO2'!G46+'CH4'!G46*PCG!$C$5+N2O!G46*PCG!$C$6+HFC!G46+PFC!G46+'SF6'!G46</f>
        <v>0</v>
      </c>
      <c r="H46" s="94">
        <f>+'CO2'!H46+'abs CO2'!H46+'CH4'!H46*PCG!$C$5+N2O!H46*PCG!$C$6+HFC!H46+PFC!H46+'SF6'!H46</f>
        <v>0</v>
      </c>
      <c r="I46" s="94">
        <f>+'CO2'!I46+'abs CO2'!I46+'CH4'!I46*PCG!$C$5+N2O!I46*PCG!$C$6+HFC!I46+PFC!I46+'SF6'!I46</f>
        <v>0</v>
      </c>
      <c r="J46" s="94">
        <f>+'CO2'!J46+'abs CO2'!J46+'CH4'!J46*PCG!$C$5+N2O!J46*PCG!$C$6+HFC!J46+PFC!J46+'SF6'!J46</f>
        <v>0</v>
      </c>
      <c r="K46" s="94">
        <f>+'CO2'!K46+'abs CO2'!K46+'CH4'!K46*PCG!$C$5+N2O!K46*PCG!$C$6+HFC!K46+PFC!K46+'SF6'!K46</f>
        <v>0</v>
      </c>
      <c r="L46" s="94">
        <f>+'CO2'!L46+'abs CO2'!L46+'CH4'!L46*PCG!$C$5+N2O!L46*PCG!$C$6+HFC!L46+PFC!L46+'SF6'!L46</f>
        <v>0</v>
      </c>
      <c r="M46" s="94">
        <f>+'CO2'!M46+'abs CO2'!M46+'CH4'!M46*PCG!$C$5+N2O!M46*PCG!$C$6+HFC!M46+PFC!M46+'SF6'!M46</f>
        <v>0</v>
      </c>
      <c r="N46" s="94">
        <f>+'CO2'!N46+'abs CO2'!N46+'CH4'!N46*PCG!$C$5+N2O!N46*PCG!$C$6+HFC!N46+PFC!N46+'SF6'!N46</f>
        <v>0</v>
      </c>
      <c r="O46" s="94">
        <f>+'CO2'!O46+'abs CO2'!O46+'CH4'!O46*PCG!$C$5+N2O!O46*PCG!$C$6+HFC!O46+PFC!O46+'SF6'!O46</f>
        <v>0</v>
      </c>
      <c r="P46" s="94">
        <f>+'CO2'!P46+'abs CO2'!P46+'CH4'!P46*PCG!$C$5+N2O!P46*PCG!$C$6+HFC!P46+PFC!P46+'SF6'!P46</f>
        <v>0</v>
      </c>
      <c r="Q46" s="94">
        <f>+'CO2'!Q46+'abs CO2'!Q46+'CH4'!Q46*PCG!$C$5+N2O!Q46*PCG!$C$6+HFC!Q46+PFC!Q46+'SF6'!Q46</f>
        <v>0</v>
      </c>
      <c r="R46" s="94">
        <f>+'CO2'!R46+'abs CO2'!R46+'CH4'!R46*PCG!$C$5+N2O!R46*PCG!$C$6+HFC!R46+PFC!R46+'SF6'!R46</f>
        <v>0</v>
      </c>
      <c r="S46" s="94">
        <f>+'CO2'!S46+'abs CO2'!S46+'CH4'!S46*PCG!$C$5+N2O!S46*PCG!$C$6+HFC!S46+PFC!S46+'SF6'!S46</f>
        <v>0</v>
      </c>
      <c r="T46" s="94">
        <f>+'CO2'!T46+'abs CO2'!T46+'CH4'!T46*PCG!$C$5+N2O!T46*PCG!$C$6+HFC!T46+PFC!T46+'SF6'!T46</f>
        <v>0</v>
      </c>
      <c r="U46" s="94">
        <f>+'CO2'!U46+'abs CO2'!U46+'CH4'!U46*PCG!$C$5+N2O!U46*PCG!$C$6+HFC!U46+PFC!U46+'SF6'!U46</f>
        <v>0</v>
      </c>
      <c r="V46" s="94">
        <f>+'CO2'!V46+'abs CO2'!V46+'CH4'!V46*PCG!$C$5+N2O!V46*PCG!$C$6+HFC!V46+PFC!V46+'SF6'!V46</f>
        <v>0</v>
      </c>
      <c r="W46" s="94">
        <f>+'CO2'!W46+'abs CO2'!W46+'CH4'!W46*PCG!$C$5+N2O!W46*PCG!$C$6+HFC!W46+PFC!W46+'SF6'!W46</f>
        <v>0</v>
      </c>
      <c r="X46" s="94">
        <f>+'CO2'!X46+'abs CO2'!X46+'CH4'!X46*PCG!$C$5+N2O!X46*PCG!$C$6+HFC!X46+PFC!X46+'SF6'!X46</f>
        <v>0</v>
      </c>
      <c r="Y46" s="94">
        <f>+'CO2'!Y46+'abs CO2'!Y46+'CH4'!Y46*PCG!$C$5+N2O!Y46*PCG!$C$6+HFC!Y46+PFC!Y46+'SF6'!Y46</f>
        <v>0</v>
      </c>
      <c r="Z46" s="94">
        <f>+'CO2'!Z46+'abs CO2'!Z46+'CH4'!Z46*PCG!$C$5+N2O!Z46*PCG!$C$6+HFC!Z46+PFC!Z46+'SF6'!Z46</f>
        <v>0</v>
      </c>
      <c r="AA46" s="94">
        <f>+'CO2'!AA46+'abs CO2'!AA46+'CH4'!AA46*PCG!$C$5+N2O!AA46*PCG!$C$6+HFC!AA46+PFC!AA46+'SF6'!AA46</f>
        <v>0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0</v>
      </c>
      <c r="AD46" s="94">
        <f>+'CO2'!AD46+'abs CO2'!AD46+'CH4'!AD46*PCG!$C$5+N2O!AD46*PCG!$C$6+HFC!AD46+PFC!AD46+'SF6'!AD46</f>
        <v>0</v>
      </c>
      <c r="AE46" s="94">
        <f>+'CO2'!AE46+'abs CO2'!AE46+'CH4'!AE46*PCG!$C$5+N2O!AE46*PCG!$C$6+HFC!AE46+PFC!AE46+'SF6'!AE46</f>
        <v>0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22.320296396097955</v>
      </c>
      <c r="D47" s="33">
        <f t="shared" si="12"/>
        <v>29.63676202452023</v>
      </c>
      <c r="E47" s="33">
        <f t="shared" si="12"/>
        <v>27.699010222593333</v>
      </c>
      <c r="F47" s="33">
        <f t="shared" si="12"/>
        <v>35.521873404812894</v>
      </c>
      <c r="G47" s="33">
        <f t="shared" si="12"/>
        <v>29.628577783803372</v>
      </c>
      <c r="H47" s="33">
        <f t="shared" si="12"/>
        <v>32.4274224917745</v>
      </c>
      <c r="I47" s="33">
        <f t="shared" si="12"/>
        <v>37.3426966259767</v>
      </c>
      <c r="J47" s="33">
        <f t="shared" si="12"/>
        <v>36.071328846969934</v>
      </c>
      <c r="K47" s="33">
        <f t="shared" si="12"/>
        <v>34.214713494250454</v>
      </c>
      <c r="L47" s="33">
        <f t="shared" si="12"/>
        <v>24.60176499953111</v>
      </c>
      <c r="M47" s="33">
        <f t="shared" si="12"/>
        <v>25.278083546520115</v>
      </c>
      <c r="N47" s="33">
        <f t="shared" si="12"/>
        <v>19.967847952970011</v>
      </c>
      <c r="O47" s="33">
        <f t="shared" si="12"/>
        <v>16.472861529976996</v>
      </c>
      <c r="P47" s="33">
        <f t="shared" si="12"/>
        <v>14.520355405866633</v>
      </c>
      <c r="Q47" s="33">
        <f t="shared" si="12"/>
        <v>25.103745808088032</v>
      </c>
      <c r="R47" s="33">
        <f t="shared" si="12"/>
        <v>27.603453809283824</v>
      </c>
      <c r="S47" s="33">
        <f t="shared" si="12"/>
        <v>24.240187167297169</v>
      </c>
      <c r="T47" s="33">
        <f t="shared" si="12"/>
        <v>7.8643574314520031</v>
      </c>
      <c r="U47" s="33">
        <f t="shared" si="12"/>
        <v>27.764370901445567</v>
      </c>
      <c r="V47" s="33">
        <f t="shared" si="12"/>
        <v>28.268528139146454</v>
      </c>
      <c r="W47" s="33">
        <f t="shared" si="12"/>
        <v>9.7795448838722105</v>
      </c>
      <c r="X47" s="33">
        <f t="shared" si="12"/>
        <v>11.275880984574597</v>
      </c>
      <c r="Y47" s="33">
        <f t="shared" si="12"/>
        <v>8.4257218108345402</v>
      </c>
      <c r="Z47" s="33">
        <f t="shared" si="12"/>
        <v>13.108220277194212</v>
      </c>
      <c r="AA47" s="33">
        <f t="shared" si="12"/>
        <v>29.043616777454172</v>
      </c>
      <c r="AB47" s="33">
        <f t="shared" si="12"/>
        <v>7.9808534671505313</v>
      </c>
      <c r="AC47" s="33">
        <f t="shared" si="12"/>
        <v>92.816718785311608</v>
      </c>
      <c r="AD47" s="33">
        <f t="shared" si="12"/>
        <v>125.34059057431448</v>
      </c>
      <c r="AE47" s="33">
        <f t="shared" si="12"/>
        <v>132.86613194514152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22.320296396097955</v>
      </c>
      <c r="D49" s="94">
        <f>+'CO2'!D49+'abs CO2'!D49+'CH4'!D49*PCG!$C$5+N2O!D49*PCG!$C$6+HFC!D49+PFC!D49+'SF6'!D49</f>
        <v>29.63676202452023</v>
      </c>
      <c r="E49" s="94">
        <f>+'CO2'!E49+'abs CO2'!E49+'CH4'!E49*PCG!$C$5+N2O!E49*PCG!$C$6+HFC!E49+PFC!E49+'SF6'!E49</f>
        <v>27.699010222593333</v>
      </c>
      <c r="F49" s="94">
        <f>+'CO2'!F49+'abs CO2'!F49+'CH4'!F49*PCG!$C$5+N2O!F49*PCG!$C$6+HFC!F49+PFC!F49+'SF6'!F49</f>
        <v>35.521873404812894</v>
      </c>
      <c r="G49" s="94">
        <f>+'CO2'!G49+'abs CO2'!G49+'CH4'!G49*PCG!$C$5+N2O!G49*PCG!$C$6+HFC!G49+PFC!G49+'SF6'!G49</f>
        <v>29.628577783803372</v>
      </c>
      <c r="H49" s="94">
        <f>+'CO2'!H49+'abs CO2'!H49+'CH4'!H49*PCG!$C$5+N2O!H49*PCG!$C$6+HFC!H49+PFC!H49+'SF6'!H49</f>
        <v>32.4274224917745</v>
      </c>
      <c r="I49" s="94">
        <f>+'CO2'!I49+'abs CO2'!I49+'CH4'!I49*PCG!$C$5+N2O!I49*PCG!$C$6+HFC!I49+PFC!I49+'SF6'!I49</f>
        <v>37.3426966259767</v>
      </c>
      <c r="J49" s="94">
        <f>+'CO2'!J49+'abs CO2'!J49+'CH4'!J49*PCG!$C$5+N2O!J49*PCG!$C$6+HFC!J49+PFC!J49+'SF6'!J49</f>
        <v>36.071328846969934</v>
      </c>
      <c r="K49" s="94">
        <f>+'CO2'!K49+'abs CO2'!K49+'CH4'!K49*PCG!$C$5+N2O!K49*PCG!$C$6+HFC!K49+PFC!K49+'SF6'!K49</f>
        <v>34.214713494250454</v>
      </c>
      <c r="L49" s="94">
        <f>+'CO2'!L49+'abs CO2'!L49+'CH4'!L49*PCG!$C$5+N2O!L49*PCG!$C$6+HFC!L49+PFC!L49+'SF6'!L49</f>
        <v>24.60176499953111</v>
      </c>
      <c r="M49" s="94">
        <f>+'CO2'!M49+'abs CO2'!M49+'CH4'!M49*PCG!$C$5+N2O!M49*PCG!$C$6+HFC!M49+PFC!M49+'SF6'!M49</f>
        <v>25.278083546520115</v>
      </c>
      <c r="N49" s="94">
        <f>+'CO2'!N49+'abs CO2'!N49+'CH4'!N49*PCG!$C$5+N2O!N49*PCG!$C$6+HFC!N49+PFC!N49+'SF6'!N49</f>
        <v>19.967847952970011</v>
      </c>
      <c r="O49" s="94">
        <f>+'CO2'!O49+'abs CO2'!O49+'CH4'!O49*PCG!$C$5+N2O!O49*PCG!$C$6+HFC!O49+PFC!O49+'SF6'!O49</f>
        <v>16.472861529976996</v>
      </c>
      <c r="P49" s="94">
        <f>+'CO2'!P49+'abs CO2'!P49+'CH4'!P49*PCG!$C$5+N2O!P49*PCG!$C$6+HFC!P49+PFC!P49+'SF6'!P49</f>
        <v>14.520355405866633</v>
      </c>
      <c r="Q49" s="94">
        <f>+'CO2'!Q49+'abs CO2'!Q49+'CH4'!Q49*PCG!$C$5+N2O!Q49*PCG!$C$6+HFC!Q49+PFC!Q49+'SF6'!Q49</f>
        <v>25.103745808088032</v>
      </c>
      <c r="R49" s="94">
        <f>+'CO2'!R49+'abs CO2'!R49+'CH4'!R49*PCG!$C$5+N2O!R49*PCG!$C$6+HFC!R49+PFC!R49+'SF6'!R49</f>
        <v>27.603453809283824</v>
      </c>
      <c r="S49" s="94">
        <f>+'CO2'!S49+'abs CO2'!S49+'CH4'!S49*PCG!$C$5+N2O!S49*PCG!$C$6+HFC!S49+PFC!S49+'SF6'!S49</f>
        <v>24.240187167297169</v>
      </c>
      <c r="T49" s="94">
        <f>+'CO2'!T49+'abs CO2'!T49+'CH4'!T49*PCG!$C$5+N2O!T49*PCG!$C$6+HFC!T49+PFC!T49+'SF6'!T49</f>
        <v>7.8643574314520031</v>
      </c>
      <c r="U49" s="94">
        <f>+'CO2'!U49+'abs CO2'!U49+'CH4'!U49*PCG!$C$5+N2O!U49*PCG!$C$6+HFC!U49+PFC!U49+'SF6'!U49</f>
        <v>27.764370901445567</v>
      </c>
      <c r="V49" s="94">
        <f>+'CO2'!V49+'abs CO2'!V49+'CH4'!V49*PCG!$C$5+N2O!V49*PCG!$C$6+HFC!V49+PFC!V49+'SF6'!V49</f>
        <v>28.268528139146454</v>
      </c>
      <c r="W49" s="94">
        <f>+'CO2'!W49+'abs CO2'!W49+'CH4'!W49*PCG!$C$5+N2O!W49*PCG!$C$6+HFC!W49+PFC!W49+'SF6'!W49</f>
        <v>9.7795448838722105</v>
      </c>
      <c r="X49" s="94">
        <f>+'CO2'!X49+'abs CO2'!X49+'CH4'!X49*PCG!$C$5+N2O!X49*PCG!$C$6+HFC!X49+PFC!X49+'SF6'!X49</f>
        <v>11.275880984574597</v>
      </c>
      <c r="Y49" s="94">
        <f>+'CO2'!Y49+'abs CO2'!Y49+'CH4'!Y49*PCG!$C$5+N2O!Y49*PCG!$C$6+HFC!Y49+PFC!Y49+'SF6'!Y49</f>
        <v>8.4257218108345402</v>
      </c>
      <c r="Z49" s="94">
        <f>+'CO2'!Z49+'abs CO2'!Z49+'CH4'!Z49*PCG!$C$5+N2O!Z49*PCG!$C$6+HFC!Z49+PFC!Z49+'SF6'!Z49</f>
        <v>13.108220277194212</v>
      </c>
      <c r="AA49" s="94">
        <f>+'CO2'!AA49+'abs CO2'!AA49+'CH4'!AA49*PCG!$C$5+N2O!AA49*PCG!$C$6+HFC!AA49+PFC!AA49+'SF6'!AA49</f>
        <v>29.043616777454172</v>
      </c>
      <c r="AB49" s="94">
        <f>+'CO2'!AB49+'abs CO2'!AB49+'CH4'!AB49*PCG!$C$5+N2O!AB49*PCG!$C$6+HFC!AB49+PFC!AB49+'SF6'!AB49</f>
        <v>7.9808534671505313</v>
      </c>
      <c r="AC49" s="94">
        <f>+'CO2'!AC49+'abs CO2'!AC49+'CH4'!AC49*PCG!$C$5+N2O!AC49*PCG!$C$6+HFC!AC49+PFC!AC49+'SF6'!AC49</f>
        <v>92.816718785311608</v>
      </c>
      <c r="AD49" s="94">
        <f>+'CO2'!AD49+'abs CO2'!AD49+'CH4'!AD49*PCG!$C$5+N2O!AD49*PCG!$C$6+HFC!AD49+PFC!AD49+'SF6'!AD49</f>
        <v>125.34059057431448</v>
      </c>
      <c r="AE49" s="94">
        <f>+'CO2'!AE49+'abs CO2'!AE49+'CH4'!AE49*PCG!$C$5+N2O!AE49*PCG!$C$6+HFC!AE49+PFC!AE49+'SF6'!AE49</f>
        <v>132.86613194514152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19.796091245410896</v>
      </c>
      <c r="D50" s="33">
        <f t="shared" si="13"/>
        <v>21.430243964845531</v>
      </c>
      <c r="E50" s="33">
        <f t="shared" si="13"/>
        <v>24.436858306097299</v>
      </c>
      <c r="F50" s="33">
        <f t="shared" si="13"/>
        <v>27.472454600921427</v>
      </c>
      <c r="G50" s="33">
        <f t="shared" si="13"/>
        <v>32.18486765566459</v>
      </c>
      <c r="H50" s="33">
        <f t="shared" si="13"/>
        <v>35.858681408669476</v>
      </c>
      <c r="I50" s="33">
        <f t="shared" si="13"/>
        <v>39.482145795581943</v>
      </c>
      <c r="J50" s="33">
        <f t="shared" si="13"/>
        <v>42.133957099250885</v>
      </c>
      <c r="K50" s="33">
        <f t="shared" si="13"/>
        <v>45.035530670664379</v>
      </c>
      <c r="L50" s="33">
        <f t="shared" si="13"/>
        <v>49.510180680346075</v>
      </c>
      <c r="M50" s="33">
        <f t="shared" si="13"/>
        <v>52.229121434625092</v>
      </c>
      <c r="N50" s="33">
        <f t="shared" si="13"/>
        <v>49.919777113014113</v>
      </c>
      <c r="O50" s="33">
        <f t="shared" si="13"/>
        <v>48.647556672421892</v>
      </c>
      <c r="P50" s="33">
        <f t="shared" si="13"/>
        <v>46.303917821027483</v>
      </c>
      <c r="Q50" s="33">
        <f t="shared" si="13"/>
        <v>44.795181415191657</v>
      </c>
      <c r="R50" s="33">
        <f t="shared" si="13"/>
        <v>47.178127111473451</v>
      </c>
      <c r="S50" s="33">
        <f t="shared" si="13"/>
        <v>43.970181237726024</v>
      </c>
      <c r="T50" s="33">
        <f t="shared" si="13"/>
        <v>45.24560436384786</v>
      </c>
      <c r="U50" s="33">
        <f t="shared" si="13"/>
        <v>48.822354137617189</v>
      </c>
      <c r="V50" s="33">
        <f t="shared" si="13"/>
        <v>56.020716487746384</v>
      </c>
      <c r="W50" s="33">
        <f t="shared" si="13"/>
        <v>59.396689334422788</v>
      </c>
      <c r="X50" s="33">
        <f t="shared" si="13"/>
        <v>54.736015901318247</v>
      </c>
      <c r="Y50" s="33">
        <f t="shared" si="13"/>
        <v>54.867799461738258</v>
      </c>
      <c r="Z50" s="33">
        <f t="shared" si="13"/>
        <v>60.915409619432801</v>
      </c>
      <c r="AA50" s="33">
        <f t="shared" si="13"/>
        <v>62.230455973542725</v>
      </c>
      <c r="AB50" s="33">
        <f t="shared" si="13"/>
        <v>64.978820210752588</v>
      </c>
      <c r="AC50" s="33">
        <f t="shared" si="13"/>
        <v>71.117589968392295</v>
      </c>
      <c r="AD50" s="33">
        <f t="shared" si="13"/>
        <v>74.85324354602146</v>
      </c>
      <c r="AE50" s="33">
        <f t="shared" si="13"/>
        <v>72.036788922190269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19.796091245410896</v>
      </c>
      <c r="D52" s="94">
        <f>+'CO2'!D52+'abs CO2'!D52+'CH4'!D52*PCG!$C$5+N2O!D52*PCG!$C$6+HFC!D52+PFC!D52+'SF6'!D52</f>
        <v>21.430243964845531</v>
      </c>
      <c r="E52" s="94">
        <f>+'CO2'!E52+'abs CO2'!E52+'CH4'!E52*PCG!$C$5+N2O!E52*PCG!$C$6+HFC!E52+PFC!E52+'SF6'!E52</f>
        <v>24.436858306097299</v>
      </c>
      <c r="F52" s="94">
        <f>+'CO2'!F52+'abs CO2'!F52+'CH4'!F52*PCG!$C$5+N2O!F52*PCG!$C$6+HFC!F52+PFC!F52+'SF6'!F52</f>
        <v>27.472454600921427</v>
      </c>
      <c r="G52" s="94">
        <f>+'CO2'!G52+'abs CO2'!G52+'CH4'!G52*PCG!$C$5+N2O!G52*PCG!$C$6+HFC!G52+PFC!G52+'SF6'!G52</f>
        <v>32.18486765566459</v>
      </c>
      <c r="H52" s="94">
        <f>+'CO2'!H52+'abs CO2'!H52+'CH4'!H52*PCG!$C$5+N2O!H52*PCG!$C$6+HFC!H52+PFC!H52+'SF6'!H52</f>
        <v>35.858681408669476</v>
      </c>
      <c r="I52" s="94">
        <f>+'CO2'!I52+'abs CO2'!I52+'CH4'!I52*PCG!$C$5+N2O!I52*PCG!$C$6+HFC!I52+PFC!I52+'SF6'!I52</f>
        <v>39.482145795581943</v>
      </c>
      <c r="J52" s="94">
        <f>+'CO2'!J52+'abs CO2'!J52+'CH4'!J52*PCG!$C$5+N2O!J52*PCG!$C$6+HFC!J52+PFC!J52+'SF6'!J52</f>
        <v>42.133957099250885</v>
      </c>
      <c r="K52" s="94">
        <f>+'CO2'!K52+'abs CO2'!K52+'CH4'!K52*PCG!$C$5+N2O!K52*PCG!$C$6+HFC!K52+PFC!K52+'SF6'!K52</f>
        <v>45.035530670664379</v>
      </c>
      <c r="L52" s="94">
        <f>+'CO2'!L52+'abs CO2'!L52+'CH4'!L52*PCG!$C$5+N2O!L52*PCG!$C$6+HFC!L52+PFC!L52+'SF6'!L52</f>
        <v>49.510180680346075</v>
      </c>
      <c r="M52" s="94">
        <f>+'CO2'!M52+'abs CO2'!M52+'CH4'!M52*PCG!$C$5+N2O!M52*PCG!$C$6+HFC!M52+PFC!M52+'SF6'!M52</f>
        <v>52.229121434625092</v>
      </c>
      <c r="N52" s="94">
        <f>+'CO2'!N52+'abs CO2'!N52+'CH4'!N52*PCG!$C$5+N2O!N52*PCG!$C$6+HFC!N52+PFC!N52+'SF6'!N52</f>
        <v>49.919777113014113</v>
      </c>
      <c r="O52" s="94">
        <f>+'CO2'!O52+'abs CO2'!O52+'CH4'!O52*PCG!$C$5+N2O!O52*PCG!$C$6+HFC!O52+PFC!O52+'SF6'!O52</f>
        <v>48.647556672421892</v>
      </c>
      <c r="P52" s="94">
        <f>+'CO2'!P52+'abs CO2'!P52+'CH4'!P52*PCG!$C$5+N2O!P52*PCG!$C$6+HFC!P52+PFC!P52+'SF6'!P52</f>
        <v>46.303917821027483</v>
      </c>
      <c r="Q52" s="94">
        <f>+'CO2'!Q52+'abs CO2'!Q52+'CH4'!Q52*PCG!$C$5+N2O!Q52*PCG!$C$6+HFC!Q52+PFC!Q52+'SF6'!Q52</f>
        <v>44.795181415191657</v>
      </c>
      <c r="R52" s="94">
        <f>+'CO2'!R52+'abs CO2'!R52+'CH4'!R52*PCG!$C$5+N2O!R52*PCG!$C$6+HFC!R52+PFC!R52+'SF6'!R52</f>
        <v>47.178127111473451</v>
      </c>
      <c r="S52" s="94">
        <f>+'CO2'!S52+'abs CO2'!S52+'CH4'!S52*PCG!$C$5+N2O!S52*PCG!$C$6+HFC!S52+PFC!S52+'SF6'!S52</f>
        <v>43.970181237726024</v>
      </c>
      <c r="T52" s="94">
        <f>+'CO2'!T52+'abs CO2'!T52+'CH4'!T52*PCG!$C$5+N2O!T52*PCG!$C$6+HFC!T52+PFC!T52+'SF6'!T52</f>
        <v>45.24560436384786</v>
      </c>
      <c r="U52" s="94">
        <f>+'CO2'!U52+'abs CO2'!U52+'CH4'!U52*PCG!$C$5+N2O!U52*PCG!$C$6+HFC!U52+PFC!U52+'SF6'!U52</f>
        <v>48.822354137617189</v>
      </c>
      <c r="V52" s="94">
        <f>+'CO2'!V52+'abs CO2'!V52+'CH4'!V52*PCG!$C$5+N2O!V52*PCG!$C$6+HFC!V52+PFC!V52+'SF6'!V52</f>
        <v>56.020716487746384</v>
      </c>
      <c r="W52" s="94">
        <f>+'CO2'!W52+'abs CO2'!W52+'CH4'!W52*PCG!$C$5+N2O!W52*PCG!$C$6+HFC!W52+PFC!W52+'SF6'!W52</f>
        <v>59.396689334422788</v>
      </c>
      <c r="X52" s="94">
        <f>+'CO2'!X52+'abs CO2'!X52+'CH4'!X52*PCG!$C$5+N2O!X52*PCG!$C$6+HFC!X52+PFC!X52+'SF6'!X52</f>
        <v>54.736015901318247</v>
      </c>
      <c r="Y52" s="94">
        <f>+'CO2'!Y52+'abs CO2'!Y52+'CH4'!Y52*PCG!$C$5+N2O!Y52*PCG!$C$6+HFC!Y52+PFC!Y52+'SF6'!Y52</f>
        <v>54.867799461738258</v>
      </c>
      <c r="Z52" s="94">
        <f>+'CO2'!Z52+'abs CO2'!Z52+'CH4'!Z52*PCG!$C$5+N2O!Z52*PCG!$C$6+HFC!Z52+PFC!Z52+'SF6'!Z52</f>
        <v>60.915409619432801</v>
      </c>
      <c r="AA52" s="94">
        <f>+'CO2'!AA52+'abs CO2'!AA52+'CH4'!AA52*PCG!$C$5+N2O!AA52*PCG!$C$6+HFC!AA52+PFC!AA52+'SF6'!AA52</f>
        <v>62.230455973542725</v>
      </c>
      <c r="AB52" s="94">
        <f>+'CO2'!AB52+'abs CO2'!AB52+'CH4'!AB52*PCG!$C$5+N2O!AB52*PCG!$C$6+HFC!AB52+PFC!AB52+'SF6'!AB52</f>
        <v>64.978820210752588</v>
      </c>
      <c r="AC52" s="94">
        <f>+'CO2'!AC52+'abs CO2'!AC52+'CH4'!AC52*PCG!$C$5+N2O!AC52*PCG!$C$6+HFC!AC52+PFC!AC52+'SF6'!AC52</f>
        <v>71.117589968392295</v>
      </c>
      <c r="AD52" s="94">
        <f>+'CO2'!AD52+'abs CO2'!AD52+'CH4'!AD52*PCG!$C$5+N2O!AD52*PCG!$C$6+HFC!AD52+PFC!AD52+'SF6'!AD52</f>
        <v>74.85324354602146</v>
      </c>
      <c r="AE52" s="94">
        <f>+'CO2'!AE52+'abs CO2'!AE52+'CH4'!AE52*PCG!$C$5+N2O!AE52*PCG!$C$6+HFC!AE52+PFC!AE52+'SF6'!AE52</f>
        <v>72.036788922190269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270.34536981621284</v>
      </c>
      <c r="D53" s="33">
        <f t="shared" si="14"/>
        <v>321.74175771233308</v>
      </c>
      <c r="E53" s="33">
        <f t="shared" si="14"/>
        <v>349.24438844462139</v>
      </c>
      <c r="F53" s="33">
        <f t="shared" si="14"/>
        <v>359.21351925912597</v>
      </c>
      <c r="G53" s="33">
        <f t="shared" si="14"/>
        <v>368.52860527729592</v>
      </c>
      <c r="H53" s="33">
        <f t="shared" si="14"/>
        <v>337.32088994190417</v>
      </c>
      <c r="I53" s="33">
        <f t="shared" si="14"/>
        <v>433.59421135486156</v>
      </c>
      <c r="J53" s="33">
        <f t="shared" si="14"/>
        <v>538.83570827664664</v>
      </c>
      <c r="K53" s="33">
        <f t="shared" si="14"/>
        <v>443.25137765302293</v>
      </c>
      <c r="L53" s="33">
        <f t="shared" si="14"/>
        <v>393.89741118709685</v>
      </c>
      <c r="M53" s="33">
        <f t="shared" si="14"/>
        <v>501.92791740347974</v>
      </c>
      <c r="N53" s="33">
        <f t="shared" si="14"/>
        <v>482.89742467141537</v>
      </c>
      <c r="O53" s="33">
        <f t="shared" si="14"/>
        <v>513.29904428170187</v>
      </c>
      <c r="P53" s="33">
        <f t="shared" si="14"/>
        <v>390.91664915790096</v>
      </c>
      <c r="Q53" s="33">
        <f t="shared" si="14"/>
        <v>515.92745265231952</v>
      </c>
      <c r="R53" s="33">
        <f t="shared" si="14"/>
        <v>426.62801621288872</v>
      </c>
      <c r="S53" s="33">
        <f t="shared" si="14"/>
        <v>353.98609394030871</v>
      </c>
      <c r="T53" s="33">
        <f t="shared" si="14"/>
        <v>356.66986367226235</v>
      </c>
      <c r="U53" s="33">
        <f t="shared" si="14"/>
        <v>370.61347654279916</v>
      </c>
      <c r="V53" s="33">
        <f t="shared" si="14"/>
        <v>395.8061951542835</v>
      </c>
      <c r="W53" s="33">
        <f t="shared" si="14"/>
        <v>571.72944237915954</v>
      </c>
      <c r="X53" s="33">
        <f t="shared" si="14"/>
        <v>685.325817994521</v>
      </c>
      <c r="Y53" s="33">
        <f t="shared" si="14"/>
        <v>490.23571858680964</v>
      </c>
      <c r="Z53" s="33">
        <f t="shared" si="14"/>
        <v>516.78421732134802</v>
      </c>
      <c r="AA53" s="33">
        <f t="shared" si="14"/>
        <v>465.92221389605243</v>
      </c>
      <c r="AB53" s="33">
        <f t="shared" si="14"/>
        <v>517.07187240906205</v>
      </c>
      <c r="AC53" s="33">
        <f t="shared" si="14"/>
        <v>601.32930991481999</v>
      </c>
      <c r="AD53" s="33">
        <f t="shared" si="14"/>
        <v>579.79006793844303</v>
      </c>
      <c r="AE53" s="33">
        <f t="shared" si="14"/>
        <v>621.17751840555252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11.318652837834025</v>
      </c>
      <c r="D54" s="94">
        <f>+'CO2'!D54+'abs CO2'!D54+'CH4'!D54*PCG!$C$5+N2O!D54*PCG!$C$6+HFC!D54+PFC!D54+'SF6'!D54</f>
        <v>11.066231517050584</v>
      </c>
      <c r="E54" s="94">
        <f>+'CO2'!E54+'abs CO2'!E54+'CH4'!E54*PCG!$C$5+N2O!E54*PCG!$C$6+HFC!E54+PFC!E54+'SF6'!E54</f>
        <v>12.334414482306862</v>
      </c>
      <c r="F54" s="94">
        <f>+'CO2'!F54+'abs CO2'!F54+'CH4'!F54*PCG!$C$5+N2O!F54*PCG!$C$6+HFC!F54+PFC!F54+'SF6'!F54</f>
        <v>7.2714001172116154</v>
      </c>
      <c r="G54" s="94">
        <f>+'CO2'!G54+'abs CO2'!G54+'CH4'!G54*PCG!$C$5+N2O!G54*PCG!$C$6+HFC!G54+PFC!G54+'SF6'!G54</f>
        <v>13.594675136529403</v>
      </c>
      <c r="H54" s="94">
        <f>+'CO2'!H54+'abs CO2'!H54+'CH4'!H54*PCG!$C$5+N2O!H54*PCG!$C$6+HFC!H54+PFC!H54+'SF6'!H54</f>
        <v>13.553483008245191</v>
      </c>
      <c r="I54" s="94">
        <f>+'CO2'!I54+'abs CO2'!I54+'CH4'!I54*PCG!$C$5+N2O!I54*PCG!$C$6+HFC!I54+PFC!I54+'SF6'!I54</f>
        <v>14.898848708767151</v>
      </c>
      <c r="J54" s="94">
        <f>+'CO2'!J54+'abs CO2'!J54+'CH4'!J54*PCG!$C$5+N2O!J54*PCG!$C$6+HFC!J54+PFC!J54+'SF6'!J54</f>
        <v>21.521560537136697</v>
      </c>
      <c r="K54" s="94">
        <f>+'CO2'!K54+'abs CO2'!K54+'CH4'!K54*PCG!$C$5+N2O!K54*PCG!$C$6+HFC!K54+PFC!K54+'SF6'!K54</f>
        <v>12.480640668781572</v>
      </c>
      <c r="L54" s="94">
        <f>+'CO2'!L54+'abs CO2'!L54+'CH4'!L54*PCG!$C$5+N2O!L54*PCG!$C$6+HFC!L54+PFC!L54+'SF6'!L54</f>
        <v>13.715572431020957</v>
      </c>
      <c r="M54" s="94">
        <f>+'CO2'!M54+'abs CO2'!M54+'CH4'!M54*PCG!$C$5+N2O!M54*PCG!$C$6+HFC!M54+PFC!M54+'SF6'!M54</f>
        <v>14.249375240470609</v>
      </c>
      <c r="N54" s="94">
        <f>+'CO2'!N54+'abs CO2'!N54+'CH4'!N54*PCG!$C$5+N2O!N54*PCG!$C$6+HFC!N54+PFC!N54+'SF6'!N54</f>
        <v>12.394935213358806</v>
      </c>
      <c r="O54" s="94">
        <f>+'CO2'!O54+'abs CO2'!O54+'CH4'!O54*PCG!$C$5+N2O!O54*PCG!$C$6+HFC!O54+PFC!O54+'SF6'!O54</f>
        <v>14.548573964466295</v>
      </c>
      <c r="P54" s="94">
        <f>+'CO2'!P54+'abs CO2'!P54+'CH4'!P54*PCG!$C$5+N2O!P54*PCG!$C$6+HFC!P54+PFC!P54+'SF6'!P54</f>
        <v>24.933683434831011</v>
      </c>
      <c r="Q54" s="94">
        <f>+'CO2'!Q54+'abs CO2'!Q54+'CH4'!Q54*PCG!$C$5+N2O!Q54*PCG!$C$6+HFC!Q54+PFC!Q54+'SF6'!Q54</f>
        <v>29.17284341836319</v>
      </c>
      <c r="R54" s="94">
        <f>+'CO2'!R54+'abs CO2'!R54+'CH4'!R54*PCG!$C$5+N2O!R54*PCG!$C$6+HFC!R54+PFC!R54+'SF6'!R54</f>
        <v>24.908924680124031</v>
      </c>
      <c r="S54" s="94">
        <f>+'CO2'!S54+'abs CO2'!S54+'CH4'!S54*PCG!$C$5+N2O!S54*PCG!$C$6+HFC!S54+PFC!S54+'SF6'!S54</f>
        <v>25.350293542289233</v>
      </c>
      <c r="T54" s="94">
        <f>+'CO2'!T54+'abs CO2'!T54+'CH4'!T54*PCG!$C$5+N2O!T54*PCG!$C$6+HFC!T54+PFC!T54+'SF6'!T54</f>
        <v>28.890142381548696</v>
      </c>
      <c r="U54" s="94">
        <f>+'CO2'!U54+'abs CO2'!U54+'CH4'!U54*PCG!$C$5+N2O!U54*PCG!$C$6+HFC!U54+PFC!U54+'SF6'!U54</f>
        <v>40.017618224213948</v>
      </c>
      <c r="V54" s="94">
        <f>+'CO2'!V54+'abs CO2'!V54+'CH4'!V54*PCG!$C$5+N2O!V54*PCG!$C$6+HFC!V54+PFC!V54+'SF6'!V54</f>
        <v>39.181685493528001</v>
      </c>
      <c r="W54" s="94">
        <f>+'CO2'!W54+'abs CO2'!W54+'CH4'!W54*PCG!$C$5+N2O!W54*PCG!$C$6+HFC!W54+PFC!W54+'SF6'!W54</f>
        <v>49.757429855242449</v>
      </c>
      <c r="X54" s="94">
        <f>+'CO2'!X54+'abs CO2'!X54+'CH4'!X54*PCG!$C$5+N2O!X54*PCG!$C$6+HFC!X54+PFC!X54+'SF6'!X54</f>
        <v>49.123825884563452</v>
      </c>
      <c r="Y54" s="94">
        <f>+'CO2'!Y54+'abs CO2'!Y54+'CH4'!Y54*PCG!$C$5+N2O!Y54*PCG!$C$6+HFC!Y54+PFC!Y54+'SF6'!Y54</f>
        <v>49.431083511444349</v>
      </c>
      <c r="Z54" s="94">
        <f>+'CO2'!Z54+'abs CO2'!Z54+'CH4'!Z54*PCG!$C$5+N2O!Z54*PCG!$C$6+HFC!Z54+PFC!Z54+'SF6'!Z54</f>
        <v>38.349046055251243</v>
      </c>
      <c r="AA54" s="94">
        <f>+'CO2'!AA54+'abs CO2'!AA54+'CH4'!AA54*PCG!$C$5+N2O!AA54*PCG!$C$6+HFC!AA54+PFC!AA54+'SF6'!AA54</f>
        <v>42.318362445196279</v>
      </c>
      <c r="AB54" s="94">
        <f>+'CO2'!AB54+'abs CO2'!AB54+'CH4'!AB54*PCG!$C$5+N2O!AB54*PCG!$C$6+HFC!AB54+PFC!AB54+'SF6'!AB54</f>
        <v>42.65530460567927</v>
      </c>
      <c r="AC54" s="94">
        <f>+'CO2'!AC54+'abs CO2'!AC54+'CH4'!AC54*PCG!$C$5+N2O!AC54*PCG!$C$6+HFC!AC54+PFC!AC54+'SF6'!AC54</f>
        <v>63.051021451056378</v>
      </c>
      <c r="AD54" s="94">
        <f>+'CO2'!AD54+'abs CO2'!AD54+'CH4'!AD54*PCG!$C$5+N2O!AD54*PCG!$C$6+HFC!AD54+PFC!AD54+'SF6'!AD54</f>
        <v>74.214428534566338</v>
      </c>
      <c r="AE54" s="94">
        <f>+'CO2'!AE54+'abs CO2'!AE54+'CH4'!AE54*PCG!$C$5+N2O!AE54*PCG!$C$6+HFC!AE54+PFC!AE54+'SF6'!AE54</f>
        <v>75.447051588604779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150.62022338304808</v>
      </c>
      <c r="D55" s="94">
        <f>+'CO2'!D55+'abs CO2'!D55+'CH4'!D55*PCG!$C$5+N2O!D55*PCG!$C$6+HFC!D55+PFC!D55+'SF6'!D55</f>
        <v>156.0573486850368</v>
      </c>
      <c r="E55" s="94">
        <f>+'CO2'!E55+'abs CO2'!E55+'CH4'!E55*PCG!$C$5+N2O!E55*PCG!$C$6+HFC!E55+PFC!E55+'SF6'!E55</f>
        <v>171.65194193719248</v>
      </c>
      <c r="F55" s="94">
        <f>+'CO2'!F55+'abs CO2'!F55+'CH4'!F55*PCG!$C$5+N2O!F55*PCG!$C$6+HFC!F55+PFC!F55+'SF6'!F55</f>
        <v>188.68860629895215</v>
      </c>
      <c r="G55" s="94">
        <f>+'CO2'!G55+'abs CO2'!G55+'CH4'!G55*PCG!$C$5+N2O!G55*PCG!$C$6+HFC!G55+PFC!G55+'SF6'!G55</f>
        <v>191.99108299690104</v>
      </c>
      <c r="H55" s="94">
        <f>+'CO2'!H55+'abs CO2'!H55+'CH4'!H55*PCG!$C$5+N2O!H55*PCG!$C$6+HFC!H55+PFC!H55+'SF6'!H55</f>
        <v>187.72505321996545</v>
      </c>
      <c r="I55" s="94">
        <f>+'CO2'!I55+'abs CO2'!I55+'CH4'!I55*PCG!$C$5+N2O!I55*PCG!$C$6+HFC!I55+PFC!I55+'SF6'!I55</f>
        <v>175.40043161278379</v>
      </c>
      <c r="J55" s="94">
        <f>+'CO2'!J55+'abs CO2'!J55+'CH4'!J55*PCG!$C$5+N2O!J55*PCG!$C$6+HFC!J55+PFC!J55+'SF6'!J55</f>
        <v>177.29695878907032</v>
      </c>
      <c r="K55" s="94">
        <f>+'CO2'!K55+'abs CO2'!K55+'CH4'!K55*PCG!$C$5+N2O!K55*PCG!$C$6+HFC!K55+PFC!K55+'SF6'!K55</f>
        <v>170.78081517180007</v>
      </c>
      <c r="L55" s="94">
        <f>+'CO2'!L55+'abs CO2'!L55+'CH4'!L55*PCG!$C$5+N2O!L55*PCG!$C$6+HFC!L55+PFC!L55+'SF6'!L55</f>
        <v>183.12847817341861</v>
      </c>
      <c r="M55" s="94">
        <f>+'CO2'!M55+'abs CO2'!M55+'CH4'!M55*PCG!$C$5+N2O!M55*PCG!$C$6+HFC!M55+PFC!M55+'SF6'!M55</f>
        <v>191.12060245931298</v>
      </c>
      <c r="N55" s="94">
        <f>+'CO2'!N55+'abs CO2'!N55+'CH4'!N55*PCG!$C$5+N2O!N55*PCG!$C$6+HFC!N55+PFC!N55+'SF6'!N55</f>
        <v>194.32460039991227</v>
      </c>
      <c r="O55" s="94">
        <f>+'CO2'!O55+'abs CO2'!O55+'CH4'!O55*PCG!$C$5+N2O!O55*PCG!$C$6+HFC!O55+PFC!O55+'SF6'!O55</f>
        <v>187.70618141134983</v>
      </c>
      <c r="P55" s="94">
        <f>+'CO2'!P55+'abs CO2'!P55+'CH4'!P55*PCG!$C$5+N2O!P55*PCG!$C$6+HFC!P55+PFC!P55+'SF6'!P55</f>
        <v>175.82240941989357</v>
      </c>
      <c r="Q55" s="94">
        <f>+'CO2'!Q55+'abs CO2'!Q55+'CH4'!Q55*PCG!$C$5+N2O!Q55*PCG!$C$6+HFC!Q55+PFC!Q55+'SF6'!Q55</f>
        <v>184.86004571668414</v>
      </c>
      <c r="R55" s="94">
        <f>+'CO2'!R55+'abs CO2'!R55+'CH4'!R55*PCG!$C$5+N2O!R55*PCG!$C$6+HFC!R55+PFC!R55+'SF6'!R55</f>
        <v>184.82619274700897</v>
      </c>
      <c r="S55" s="94">
        <f>+'CO2'!S55+'abs CO2'!S55+'CH4'!S55*PCG!$C$5+N2O!S55*PCG!$C$6+HFC!S55+PFC!S55+'SF6'!S55</f>
        <v>188.57744031033411</v>
      </c>
      <c r="T55" s="94">
        <f>+'CO2'!T55+'abs CO2'!T55+'CH4'!T55*PCG!$C$5+N2O!T55*PCG!$C$6+HFC!T55+PFC!T55+'SF6'!T55</f>
        <v>197.19744981266763</v>
      </c>
      <c r="U55" s="94">
        <f>+'CO2'!U55+'abs CO2'!U55+'CH4'!U55*PCG!$C$5+N2O!U55*PCG!$C$6+HFC!U55+PFC!U55+'SF6'!U55</f>
        <v>191.83722339261999</v>
      </c>
      <c r="V55" s="94">
        <f>+'CO2'!V55+'abs CO2'!V55+'CH4'!V55*PCG!$C$5+N2O!V55*PCG!$C$6+HFC!V55+PFC!V55+'SF6'!V55</f>
        <v>198.83248365062013</v>
      </c>
      <c r="W55" s="94">
        <f>+'CO2'!W55+'abs CO2'!W55+'CH4'!W55*PCG!$C$5+N2O!W55*PCG!$C$6+HFC!W55+PFC!W55+'SF6'!W55</f>
        <v>203.74972997673876</v>
      </c>
      <c r="X55" s="94">
        <f>+'CO2'!X55+'abs CO2'!X55+'CH4'!X55*PCG!$C$5+N2O!X55*PCG!$C$6+HFC!X55+PFC!X55+'SF6'!X55</f>
        <v>208.47961148046758</v>
      </c>
      <c r="Y55" s="94">
        <f>+'CO2'!Y55+'abs CO2'!Y55+'CH4'!Y55*PCG!$C$5+N2O!Y55*PCG!$C$6+HFC!Y55+PFC!Y55+'SF6'!Y55</f>
        <v>209.62680940261725</v>
      </c>
      <c r="Z55" s="94">
        <f>+'CO2'!Z55+'abs CO2'!Z55+'CH4'!Z55*PCG!$C$5+N2O!Z55*PCG!$C$6+HFC!Z55+PFC!Z55+'SF6'!Z55</f>
        <v>215.58931321618854</v>
      </c>
      <c r="AA55" s="94">
        <f>+'CO2'!AA55+'abs CO2'!AA55+'CH4'!AA55*PCG!$C$5+N2O!AA55*PCG!$C$6+HFC!AA55+PFC!AA55+'SF6'!AA55</f>
        <v>208.07577603724852</v>
      </c>
      <c r="AB55" s="94">
        <f>+'CO2'!AB55+'abs CO2'!AB55+'CH4'!AB55*PCG!$C$5+N2O!AB55*PCG!$C$6+HFC!AB55+PFC!AB55+'SF6'!AB55</f>
        <v>216.71443190414021</v>
      </c>
      <c r="AC55" s="94">
        <f>+'CO2'!AC55+'abs CO2'!AC55+'CH4'!AC55*PCG!$C$5+N2O!AC55*PCG!$C$6+HFC!AC55+PFC!AC55+'SF6'!AC55</f>
        <v>206.87326749002332</v>
      </c>
      <c r="AD55" s="94">
        <f>+'CO2'!AD55+'abs CO2'!AD55+'CH4'!AD55*PCG!$C$5+N2O!AD55*PCG!$C$6+HFC!AD55+PFC!AD55+'SF6'!AD55</f>
        <v>231.0141086200988</v>
      </c>
      <c r="AE55" s="94">
        <f>+'CO2'!AE55+'abs CO2'!AE55+'CH4'!AE55*PCG!$C$5+N2O!AE55*PCG!$C$6+HFC!AE55+PFC!AE55+'SF6'!AE55</f>
        <v>249.1189401223445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108.40649359533074</v>
      </c>
      <c r="D56" s="33">
        <f t="shared" si="15"/>
        <v>154.61817751024569</v>
      </c>
      <c r="E56" s="33">
        <f t="shared" si="15"/>
        <v>165.25803202512205</v>
      </c>
      <c r="F56" s="33">
        <f t="shared" si="15"/>
        <v>163.25351284296218</v>
      </c>
      <c r="G56" s="33">
        <f t="shared" si="15"/>
        <v>162.94284714386549</v>
      </c>
      <c r="H56" s="33">
        <f t="shared" si="15"/>
        <v>136.04235371369353</v>
      </c>
      <c r="I56" s="33">
        <f t="shared" si="15"/>
        <v>243.2949310333106</v>
      </c>
      <c r="J56" s="33">
        <f t="shared" si="15"/>
        <v>340.01718895043962</v>
      </c>
      <c r="K56" s="33">
        <f t="shared" si="15"/>
        <v>259.98992181244131</v>
      </c>
      <c r="L56" s="33">
        <f t="shared" si="15"/>
        <v>197.05336058265726</v>
      </c>
      <c r="M56" s="33">
        <f t="shared" si="15"/>
        <v>296.55793970369615</v>
      </c>
      <c r="N56" s="33">
        <f t="shared" si="15"/>
        <v>276.17788905814427</v>
      </c>
      <c r="O56" s="33">
        <f t="shared" si="15"/>
        <v>311.04428890588571</v>
      </c>
      <c r="P56" s="33">
        <f t="shared" si="15"/>
        <v>190.16055630317638</v>
      </c>
      <c r="Q56" s="33">
        <f t="shared" si="15"/>
        <v>301.89456351727216</v>
      </c>
      <c r="R56" s="33">
        <f t="shared" si="15"/>
        <v>216.89289878575576</v>
      </c>
      <c r="S56" s="33">
        <f t="shared" si="15"/>
        <v>140.05836008768534</v>
      </c>
      <c r="T56" s="33">
        <f t="shared" si="15"/>
        <v>130.58227147804604</v>
      </c>
      <c r="U56" s="33">
        <f t="shared" si="15"/>
        <v>138.75863492596523</v>
      </c>
      <c r="V56" s="33">
        <f t="shared" si="15"/>
        <v>157.79202601013534</v>
      </c>
      <c r="W56" s="33">
        <f t="shared" si="15"/>
        <v>318.22228254717834</v>
      </c>
      <c r="X56" s="33">
        <f t="shared" si="15"/>
        <v>427.72238062948998</v>
      </c>
      <c r="Y56" s="33">
        <f t="shared" si="15"/>
        <v>231.17782567274807</v>
      </c>
      <c r="Z56" s="33">
        <f t="shared" si="15"/>
        <v>262.84585804990826</v>
      </c>
      <c r="AA56" s="33">
        <f t="shared" si="15"/>
        <v>215.52807541360764</v>
      </c>
      <c r="AB56" s="33">
        <f t="shared" si="15"/>
        <v>257.70213589924253</v>
      </c>
      <c r="AC56" s="33">
        <f t="shared" si="15"/>
        <v>331.40502097374031</v>
      </c>
      <c r="AD56" s="33">
        <f t="shared" si="15"/>
        <v>274.56153078377793</v>
      </c>
      <c r="AE56" s="33">
        <f t="shared" si="15"/>
        <v>296.61152669460324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1.9960315808356199</v>
      </c>
      <c r="D58" s="94">
        <f>+'CO2'!D58+'abs CO2'!D58+'CH4'!D58*PCG!$C$5+N2O!D58*PCG!$C$6+HFC!D58+PFC!D58+'SF6'!D58</f>
        <v>2.461337725348137</v>
      </c>
      <c r="E58" s="94">
        <f>+'CO2'!E58+'abs CO2'!E58+'CH4'!E58*PCG!$C$5+N2O!E58*PCG!$C$6+HFC!E58+PFC!E58+'SF6'!E58</f>
        <v>2.5587324702478464</v>
      </c>
      <c r="F58" s="94">
        <f>+'CO2'!F58+'abs CO2'!F58+'CH4'!F58*PCG!$C$5+N2O!F58*PCG!$C$6+HFC!F58+PFC!F58+'SF6'!F58</f>
        <v>2.8327142830939693</v>
      </c>
      <c r="G58" s="94">
        <f>+'CO2'!G58+'abs CO2'!G58+'CH4'!G58*PCG!$C$5+N2O!G58*PCG!$C$6+HFC!G58+PFC!G58+'SF6'!G58</f>
        <v>3.1196833848309575</v>
      </c>
      <c r="H58" s="94">
        <f>+'CO2'!H58+'abs CO2'!H58+'CH4'!H58*PCG!$C$5+N2O!H58*PCG!$C$6+HFC!H58+PFC!H58+'SF6'!H58</f>
        <v>3.4897169955081577</v>
      </c>
      <c r="I58" s="94">
        <f>+'CO2'!I58+'abs CO2'!I58+'CH4'!I58*PCG!$C$5+N2O!I58*PCG!$C$6+HFC!I58+PFC!I58+'SF6'!I58</f>
        <v>4.5273897242162047</v>
      </c>
      <c r="J58" s="94">
        <f>+'CO2'!J58+'abs CO2'!J58+'CH4'!J58*PCG!$C$5+N2O!J58*PCG!$C$6+HFC!J58+PFC!J58+'SF6'!J58</f>
        <v>5.2390269300197758</v>
      </c>
      <c r="K58" s="94">
        <f>+'CO2'!K58+'abs CO2'!K58+'CH4'!K58*PCG!$C$5+N2O!K58*PCG!$C$6+HFC!K58+PFC!K58+'SF6'!K58</f>
        <v>5.4954318496069856</v>
      </c>
      <c r="L58" s="94">
        <f>+'CO2'!L58+'abs CO2'!L58+'CH4'!L58*PCG!$C$5+N2O!L58*PCG!$C$6+HFC!L58+PFC!L58+'SF6'!L58</f>
        <v>4.9642672416525624</v>
      </c>
      <c r="M58" s="94">
        <f>+'CO2'!M58+'abs CO2'!M58+'CH4'!M58*PCG!$C$5+N2O!M58*PCG!$C$6+HFC!M58+PFC!M58+'SF6'!M58</f>
        <v>5.5291029456910259</v>
      </c>
      <c r="N58" s="94">
        <f>+'CO2'!N58+'abs CO2'!N58+'CH4'!N58*PCG!$C$5+N2O!N58*PCG!$C$6+HFC!N58+PFC!N58+'SF6'!N58</f>
        <v>5.5556026987923408</v>
      </c>
      <c r="O58" s="94">
        <f>+'CO2'!O58+'abs CO2'!O58+'CH4'!O58*PCG!$C$5+N2O!O58*PCG!$C$6+HFC!O58+PFC!O58+'SF6'!O58</f>
        <v>5.4786435585824274</v>
      </c>
      <c r="P58" s="94">
        <f>+'CO2'!P58+'abs CO2'!P58+'CH4'!P58*PCG!$C$5+N2O!P58*PCG!$C$6+HFC!P58+PFC!P58+'SF6'!P58</f>
        <v>4.1016504221079471</v>
      </c>
      <c r="Q58" s="94">
        <f>+'CO2'!Q58+'abs CO2'!Q58+'CH4'!Q58*PCG!$C$5+N2O!Q58*PCG!$C$6+HFC!Q58+PFC!Q58+'SF6'!Q58</f>
        <v>4.214464372545339</v>
      </c>
      <c r="R58" s="94">
        <f>+'CO2'!R58+'abs CO2'!R58+'CH4'!R58*PCG!$C$5+N2O!R58*PCG!$C$6+HFC!R58+PFC!R58+'SF6'!R58</f>
        <v>4.555288886109107</v>
      </c>
      <c r="S58" s="94">
        <f>+'CO2'!S58+'abs CO2'!S58+'CH4'!S58*PCG!$C$5+N2O!S58*PCG!$C$6+HFC!S58+PFC!S58+'SF6'!S58</f>
        <v>4.4028941543799425</v>
      </c>
      <c r="T58" s="94">
        <f>+'CO2'!T58+'abs CO2'!T58+'CH4'!T58*PCG!$C$5+N2O!T58*PCG!$C$6+HFC!T58+PFC!T58+'SF6'!T58</f>
        <v>3.8850441330499943</v>
      </c>
      <c r="U58" s="94">
        <f>+'CO2'!U58+'abs CO2'!U58+'CH4'!U58*PCG!$C$5+N2O!U58*PCG!$C$6+HFC!U58+PFC!U58+'SF6'!U58</f>
        <v>2.9435221216836696</v>
      </c>
      <c r="V58" s="94">
        <f>+'CO2'!V58+'abs CO2'!V58+'CH4'!V58*PCG!$C$5+N2O!V58*PCG!$C$6+HFC!V58+PFC!V58+'SF6'!V58</f>
        <v>2.8058748305680417</v>
      </c>
      <c r="W58" s="94">
        <f>+'CO2'!W58+'abs CO2'!W58+'CH4'!W58*PCG!$C$5+N2O!W58*PCG!$C$6+HFC!W58+PFC!W58+'SF6'!W58</f>
        <v>3.2461375887102211</v>
      </c>
      <c r="X58" s="94">
        <f>+'CO2'!X58+'abs CO2'!X58+'CH4'!X58*PCG!$C$5+N2O!X58*PCG!$C$6+HFC!X58+PFC!X58+'SF6'!X58</f>
        <v>4.0692159946805129</v>
      </c>
      <c r="Y58" s="94">
        <f>+'CO2'!Y58+'abs CO2'!Y58+'CH4'!Y58*PCG!$C$5+N2O!Y58*PCG!$C$6+HFC!Y58+PFC!Y58+'SF6'!Y58</f>
        <v>3.5410789214489475</v>
      </c>
      <c r="Z58" s="94">
        <f>+'CO2'!Z58+'abs CO2'!Z58+'CH4'!Z58*PCG!$C$5+N2O!Z58*PCG!$C$6+HFC!Z58+PFC!Z58+'SF6'!Z58</f>
        <v>3.8723047224065779</v>
      </c>
      <c r="AA58" s="94">
        <f>+'CO2'!AA58+'abs CO2'!AA58+'CH4'!AA58*PCG!$C$5+N2O!AA58*PCG!$C$6+HFC!AA58+PFC!AA58+'SF6'!AA58</f>
        <v>3.9738776309606512</v>
      </c>
      <c r="AB58" s="94">
        <f>+'CO2'!AB58+'abs CO2'!AB58+'CH4'!AB58*PCG!$C$5+N2O!AB58*PCG!$C$6+HFC!AB58+PFC!AB58+'SF6'!AB58</f>
        <v>3.8693578121208652</v>
      </c>
      <c r="AC58" s="94">
        <f>+'CO2'!AC58+'abs CO2'!AC58+'CH4'!AC58*PCG!$C$5+N2O!AC58*PCG!$C$6+HFC!AC58+PFC!AC58+'SF6'!AC58</f>
        <v>4.3129318759151163</v>
      </c>
      <c r="AD58" s="94">
        <f>+'CO2'!AD58+'abs CO2'!AD58+'CH4'!AD58*PCG!$C$5+N2O!AD58*PCG!$C$6+HFC!AD58+PFC!AD58+'SF6'!AD58</f>
        <v>2.847184332283033</v>
      </c>
      <c r="AE58" s="94">
        <f>+'CO2'!AE58+'abs CO2'!AE58+'CH4'!AE58*PCG!$C$5+N2O!AE58*PCG!$C$6+HFC!AE58+PFC!AE58+'SF6'!AE58</f>
        <v>3.3966159525950173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106.41046201449512</v>
      </c>
      <c r="D59" s="94">
        <f>+'CO2'!D59+'abs CO2'!D59+'CH4'!D59*PCG!$C$5+N2O!D59*PCG!$C$6+HFC!D59+PFC!D59+'SF6'!D59</f>
        <v>152.15683978489756</v>
      </c>
      <c r="E59" s="94">
        <f>+'CO2'!E59+'abs CO2'!E59+'CH4'!E59*PCG!$C$5+N2O!E59*PCG!$C$6+HFC!E59+PFC!E59+'SF6'!E59</f>
        <v>162.69929955487422</v>
      </c>
      <c r="F59" s="94">
        <f>+'CO2'!F59+'abs CO2'!F59+'CH4'!F59*PCG!$C$5+N2O!F59*PCG!$C$6+HFC!F59+PFC!F59+'SF6'!F59</f>
        <v>160.42079855986822</v>
      </c>
      <c r="G59" s="94">
        <f>+'CO2'!G59+'abs CO2'!G59+'CH4'!G59*PCG!$C$5+N2O!G59*PCG!$C$6+HFC!G59+PFC!G59+'SF6'!G59</f>
        <v>159.82316375903454</v>
      </c>
      <c r="H59" s="94">
        <f>+'CO2'!H59+'abs CO2'!H59+'CH4'!H59*PCG!$C$5+N2O!H59*PCG!$C$6+HFC!H59+PFC!H59+'SF6'!H59</f>
        <v>132.55263671818537</v>
      </c>
      <c r="I59" s="94">
        <f>+'CO2'!I59+'abs CO2'!I59+'CH4'!I59*PCG!$C$5+N2O!I59*PCG!$C$6+HFC!I59+PFC!I59+'SF6'!I59</f>
        <v>238.76754130909441</v>
      </c>
      <c r="J59" s="94">
        <f>+'CO2'!J59+'abs CO2'!J59+'CH4'!J59*PCG!$C$5+N2O!J59*PCG!$C$6+HFC!J59+PFC!J59+'SF6'!J59</f>
        <v>334.77816202041987</v>
      </c>
      <c r="K59" s="94">
        <f>+'CO2'!K59+'abs CO2'!K59+'CH4'!K59*PCG!$C$5+N2O!K59*PCG!$C$6+HFC!K59+PFC!K59+'SF6'!K59</f>
        <v>254.49448996283434</v>
      </c>
      <c r="L59" s="94">
        <f>+'CO2'!L59+'abs CO2'!L59+'CH4'!L59*PCG!$C$5+N2O!L59*PCG!$C$6+HFC!L59+PFC!L59+'SF6'!L59</f>
        <v>192.08909334100471</v>
      </c>
      <c r="M59" s="94">
        <f>+'CO2'!M59+'abs CO2'!M59+'CH4'!M59*PCG!$C$5+N2O!M59*PCG!$C$6+HFC!M59+PFC!M59+'SF6'!M59</f>
        <v>291.02883675800513</v>
      </c>
      <c r="N59" s="94">
        <f>+'CO2'!N59+'abs CO2'!N59+'CH4'!N59*PCG!$C$5+N2O!N59*PCG!$C$6+HFC!N59+PFC!N59+'SF6'!N59</f>
        <v>270.62228635935196</v>
      </c>
      <c r="O59" s="94">
        <f>+'CO2'!O59+'abs CO2'!O59+'CH4'!O59*PCG!$C$5+N2O!O59*PCG!$C$6+HFC!O59+PFC!O59+'SF6'!O59</f>
        <v>305.5656453473033</v>
      </c>
      <c r="P59" s="94">
        <f>+'CO2'!P59+'abs CO2'!P59+'CH4'!P59*PCG!$C$5+N2O!P59*PCG!$C$6+HFC!P59+PFC!P59+'SF6'!P59</f>
        <v>186.05890588106843</v>
      </c>
      <c r="Q59" s="94">
        <f>+'CO2'!Q59+'abs CO2'!Q59+'CH4'!Q59*PCG!$C$5+N2O!Q59*PCG!$C$6+HFC!Q59+PFC!Q59+'SF6'!Q59</f>
        <v>297.6800991447268</v>
      </c>
      <c r="R59" s="94">
        <f>+'CO2'!R59+'abs CO2'!R59+'CH4'!R59*PCG!$C$5+N2O!R59*PCG!$C$6+HFC!R59+PFC!R59+'SF6'!R59</f>
        <v>212.33760989964665</v>
      </c>
      <c r="S59" s="94">
        <f>+'CO2'!S59+'abs CO2'!S59+'CH4'!S59*PCG!$C$5+N2O!S59*PCG!$C$6+HFC!S59+PFC!S59+'SF6'!S59</f>
        <v>135.65546593330541</v>
      </c>
      <c r="T59" s="94">
        <f>+'CO2'!T59+'abs CO2'!T59+'CH4'!T59*PCG!$C$5+N2O!T59*PCG!$C$6+HFC!T59+PFC!T59+'SF6'!T59</f>
        <v>126.69722734499604</v>
      </c>
      <c r="U59" s="94">
        <f>+'CO2'!U59+'abs CO2'!U59+'CH4'!U59*PCG!$C$5+N2O!U59*PCG!$C$6+HFC!U59+PFC!U59+'SF6'!U59</f>
        <v>135.81511280428157</v>
      </c>
      <c r="V59" s="94">
        <f>+'CO2'!V59+'abs CO2'!V59+'CH4'!V59*PCG!$C$5+N2O!V59*PCG!$C$6+HFC!V59+PFC!V59+'SF6'!V59</f>
        <v>154.98615117956732</v>
      </c>
      <c r="W59" s="94">
        <f>+'CO2'!W59+'abs CO2'!W59+'CH4'!W59*PCG!$C$5+N2O!W59*PCG!$C$6+HFC!W59+PFC!W59+'SF6'!W59</f>
        <v>314.97614495846813</v>
      </c>
      <c r="X59" s="94">
        <f>+'CO2'!X59+'abs CO2'!X59+'CH4'!X59*PCG!$C$5+N2O!X59*PCG!$C$6+HFC!X59+PFC!X59+'SF6'!X59</f>
        <v>423.65316463480946</v>
      </c>
      <c r="Y59" s="94">
        <f>+'CO2'!Y59+'abs CO2'!Y59+'CH4'!Y59*PCG!$C$5+N2O!Y59*PCG!$C$6+HFC!Y59+PFC!Y59+'SF6'!Y59</f>
        <v>227.63674675129911</v>
      </c>
      <c r="Z59" s="94">
        <f>+'CO2'!Z59+'abs CO2'!Z59+'CH4'!Z59*PCG!$C$5+N2O!Z59*PCG!$C$6+HFC!Z59+PFC!Z59+'SF6'!Z59</f>
        <v>258.97355332750169</v>
      </c>
      <c r="AA59" s="94">
        <f>+'CO2'!AA59+'abs CO2'!AA59+'CH4'!AA59*PCG!$C$5+N2O!AA59*PCG!$C$6+HFC!AA59+PFC!AA59+'SF6'!AA59</f>
        <v>211.55419778264698</v>
      </c>
      <c r="AB59" s="94">
        <f>+'CO2'!AB59+'abs CO2'!AB59+'CH4'!AB59*PCG!$C$5+N2O!AB59*PCG!$C$6+HFC!AB59+PFC!AB59+'SF6'!AB59</f>
        <v>253.83277808712168</v>
      </c>
      <c r="AC59" s="94">
        <f>+'CO2'!AC59+'abs CO2'!AC59+'CH4'!AC59*PCG!$C$5+N2O!AC59*PCG!$C$6+HFC!AC59+PFC!AC59+'SF6'!AC59</f>
        <v>327.09208909782518</v>
      </c>
      <c r="AD59" s="94">
        <f>+'CO2'!AD59+'abs CO2'!AD59+'CH4'!AD59*PCG!$C$5+N2O!AD59*PCG!$C$6+HFC!AD59+PFC!AD59+'SF6'!AD59</f>
        <v>271.71434645149492</v>
      </c>
      <c r="AE59" s="94">
        <f>+'CO2'!AE59+'abs CO2'!AE59+'CH4'!AE59*PCG!$C$5+N2O!AE59*PCG!$C$6+HFC!AE59+PFC!AE59+'SF6'!AE59</f>
        <v>293.21491074200821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1.1707932098388778</v>
      </c>
      <c r="X60" s="33">
        <f t="shared" si="16"/>
        <v>1.2046858526482656</v>
      </c>
      <c r="Y60" s="33">
        <f t="shared" si="16"/>
        <v>7.0103243702847582</v>
      </c>
      <c r="Z60" s="33">
        <f t="shared" si="16"/>
        <v>8.3953192295960442</v>
      </c>
      <c r="AA60" s="33">
        <f t="shared" si="16"/>
        <v>8.0351373503660781</v>
      </c>
      <c r="AB60" s="33">
        <f t="shared" si="16"/>
        <v>6.7956678600442819</v>
      </c>
      <c r="AC60" s="33">
        <f t="shared" si="16"/>
        <v>0.52969037030353616</v>
      </c>
      <c r="AD60" s="33">
        <f t="shared" si="16"/>
        <v>0.81472727238135723</v>
      </c>
      <c r="AE60" s="33">
        <f t="shared" si="16"/>
        <v>0.30801109597266729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1.1707932098388778</v>
      </c>
      <c r="X62" s="33">
        <f t="shared" si="17"/>
        <v>1.2046858526482656</v>
      </c>
      <c r="Y62" s="33">
        <f t="shared" si="17"/>
        <v>7.0103243702847582</v>
      </c>
      <c r="Z62" s="33">
        <f t="shared" si="17"/>
        <v>8.3953192295960442</v>
      </c>
      <c r="AA62" s="33">
        <f t="shared" si="17"/>
        <v>8.0351373503660781</v>
      </c>
      <c r="AB62" s="33">
        <f t="shared" si="17"/>
        <v>6.7956678600442819</v>
      </c>
      <c r="AC62" s="33">
        <f t="shared" si="17"/>
        <v>0.52969037030353616</v>
      </c>
      <c r="AD62" s="33">
        <f t="shared" si="17"/>
        <v>0.81472727238135723</v>
      </c>
      <c r="AE62" s="33">
        <f t="shared" si="17"/>
        <v>0.30801109597266729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1.1707932098388778</v>
      </c>
      <c r="X63" s="94">
        <f>+'CO2'!X63+'abs CO2'!X63+'CH4'!X63*PCG!$C$5+N2O!X63*PCG!$C$6+HFC!X63+PFC!X63+'SF6'!X63</f>
        <v>1.2046858526482656</v>
      </c>
      <c r="Y63" s="94">
        <f>+'CO2'!Y63+'abs CO2'!Y63+'CH4'!Y63*PCG!$C$5+N2O!Y63*PCG!$C$6+HFC!Y63+PFC!Y63+'SF6'!Y63</f>
        <v>7.0103243702847582</v>
      </c>
      <c r="Z63" s="94">
        <f>+'CO2'!Z63+'abs CO2'!Z63+'CH4'!Z63*PCG!$C$5+N2O!Z63*PCG!$C$6+HFC!Z63+PFC!Z63+'SF6'!Z63</f>
        <v>8.3953192295960442</v>
      </c>
      <c r="AA63" s="94">
        <f>+'CO2'!AA63+'abs CO2'!AA63+'CH4'!AA63*PCG!$C$5+N2O!AA63*PCG!$C$6+HFC!AA63+PFC!AA63+'SF6'!AA63</f>
        <v>8.0351373503660781</v>
      </c>
      <c r="AB63" s="94">
        <f>+'CO2'!AB63+'abs CO2'!AB63+'CH4'!AB63*PCG!$C$5+N2O!AB63*PCG!$C$6+HFC!AB63+PFC!AB63+'SF6'!AB63</f>
        <v>6.7956678600442819</v>
      </c>
      <c r="AC63" s="94">
        <f>+'CO2'!AC63+'abs CO2'!AC63+'CH4'!AC63*PCG!$C$5+N2O!AC63*PCG!$C$6+HFC!AC63+PFC!AC63+'SF6'!AC63</f>
        <v>0.52969037030353616</v>
      </c>
      <c r="AD63" s="94">
        <f>+'CO2'!AD63+'abs CO2'!AD63+'CH4'!AD63*PCG!$C$5+N2O!AD63*PCG!$C$6+HFC!AD63+PFC!AD63+'SF6'!AD63</f>
        <v>0.81472727238135723</v>
      </c>
      <c r="AE63" s="94">
        <f>+'CO2'!AE63+'abs CO2'!AE63+'CH4'!AE63*PCG!$C$5+N2O!AE63*PCG!$C$6+HFC!AE63+PFC!AE63+'SF6'!AE63</f>
        <v>0.30801109597266729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66.387103086930793</v>
      </c>
      <c r="D67" s="33">
        <f t="shared" si="18"/>
        <v>69.796120893826554</v>
      </c>
      <c r="E67" s="33">
        <f t="shared" si="18"/>
        <v>79.653985873594806</v>
      </c>
      <c r="F67" s="33">
        <f t="shared" si="18"/>
        <v>91.797233383103674</v>
      </c>
      <c r="G67" s="33">
        <f t="shared" si="18"/>
        <v>76.218786076394736</v>
      </c>
      <c r="H67" s="33">
        <f t="shared" si="18"/>
        <v>72.627698972841529</v>
      </c>
      <c r="I67" s="33">
        <f t="shared" si="18"/>
        <v>73.507874999999999</v>
      </c>
      <c r="J67" s="33">
        <f t="shared" si="18"/>
        <v>59.670374999999993</v>
      </c>
      <c r="K67" s="33">
        <f t="shared" si="18"/>
        <v>57.11475457270712</v>
      </c>
      <c r="L67" s="33">
        <f t="shared" si="18"/>
        <v>43.470250000000007</v>
      </c>
      <c r="M67" s="33">
        <f t="shared" si="18"/>
        <v>66.912000000000006</v>
      </c>
      <c r="N67" s="33">
        <f t="shared" si="18"/>
        <v>11.249374999999999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</v>
      </c>
      <c r="W67" s="33">
        <f t="shared" si="18"/>
        <v>0</v>
      </c>
      <c r="X67" s="33">
        <f t="shared" si="18"/>
        <v>0</v>
      </c>
      <c r="Y67" s="33">
        <f t="shared" si="18"/>
        <v>0</v>
      </c>
      <c r="Z67" s="33">
        <f t="shared" si="18"/>
        <v>0</v>
      </c>
      <c r="AA67" s="33">
        <f t="shared" si="18"/>
        <v>0</v>
      </c>
      <c r="AB67" s="33">
        <f t="shared" si="18"/>
        <v>0</v>
      </c>
      <c r="AC67" s="33">
        <f t="shared" si="18"/>
        <v>0</v>
      </c>
      <c r="AD67" s="33">
        <f t="shared" si="18"/>
        <v>0</v>
      </c>
      <c r="AE67" s="33">
        <f t="shared" si="18"/>
        <v>2.6310177017060191E-2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66.387103086930793</v>
      </c>
      <c r="D68" s="33">
        <f t="shared" si="19"/>
        <v>69.796120893826554</v>
      </c>
      <c r="E68" s="33">
        <f t="shared" si="19"/>
        <v>79.653985873594806</v>
      </c>
      <c r="F68" s="33">
        <f t="shared" si="19"/>
        <v>91.797233383103674</v>
      </c>
      <c r="G68" s="33">
        <f t="shared" si="19"/>
        <v>76.218786076394736</v>
      </c>
      <c r="H68" s="33">
        <f t="shared" si="19"/>
        <v>72.627698972841529</v>
      </c>
      <c r="I68" s="33">
        <f t="shared" si="19"/>
        <v>73.507874999999999</v>
      </c>
      <c r="J68" s="33">
        <f t="shared" si="19"/>
        <v>59.670374999999993</v>
      </c>
      <c r="K68" s="33">
        <f t="shared" si="19"/>
        <v>57.11475457270712</v>
      </c>
      <c r="L68" s="33">
        <f t="shared" si="19"/>
        <v>43.470250000000007</v>
      </c>
      <c r="M68" s="33">
        <f t="shared" si="19"/>
        <v>66.912000000000006</v>
      </c>
      <c r="N68" s="33">
        <f t="shared" si="19"/>
        <v>11.249374999999999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66.387103086930793</v>
      </c>
      <c r="D69" s="33">
        <f t="shared" si="20"/>
        <v>69.796120893826554</v>
      </c>
      <c r="E69" s="33">
        <f t="shared" si="20"/>
        <v>79.653985873594806</v>
      </c>
      <c r="F69" s="33">
        <f t="shared" si="20"/>
        <v>91.797233383103674</v>
      </c>
      <c r="G69" s="33">
        <f t="shared" si="20"/>
        <v>76.218786076394736</v>
      </c>
      <c r="H69" s="33">
        <f t="shared" si="20"/>
        <v>72.627698972841529</v>
      </c>
      <c r="I69" s="33">
        <f t="shared" si="20"/>
        <v>73.507874999999999</v>
      </c>
      <c r="J69" s="33">
        <f t="shared" si="20"/>
        <v>59.670374999999993</v>
      </c>
      <c r="K69" s="33">
        <f t="shared" si="20"/>
        <v>57.11475457270712</v>
      </c>
      <c r="L69" s="33">
        <f t="shared" si="20"/>
        <v>43.470250000000007</v>
      </c>
      <c r="M69" s="33">
        <f t="shared" si="20"/>
        <v>66.912000000000006</v>
      </c>
      <c r="N69" s="33">
        <f t="shared" si="20"/>
        <v>11.249374999999999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66.387103086930793</v>
      </c>
      <c r="D70" s="33">
        <f t="shared" si="21"/>
        <v>69.796120893826554</v>
      </c>
      <c r="E70" s="33">
        <f t="shared" si="21"/>
        <v>79.653985873594806</v>
      </c>
      <c r="F70" s="33">
        <f t="shared" si="21"/>
        <v>91.797233383103674</v>
      </c>
      <c r="G70" s="33">
        <f t="shared" si="21"/>
        <v>76.218786076394736</v>
      </c>
      <c r="H70" s="33">
        <f t="shared" si="21"/>
        <v>72.627698972841529</v>
      </c>
      <c r="I70" s="33">
        <f t="shared" si="21"/>
        <v>73.507874999999999</v>
      </c>
      <c r="J70" s="33">
        <f t="shared" si="21"/>
        <v>59.670374999999993</v>
      </c>
      <c r="K70" s="33">
        <f t="shared" si="21"/>
        <v>57.11475457270712</v>
      </c>
      <c r="L70" s="33">
        <f t="shared" si="21"/>
        <v>43.470250000000007</v>
      </c>
      <c r="M70" s="33">
        <f t="shared" si="21"/>
        <v>66.912000000000006</v>
      </c>
      <c r="N70" s="33">
        <f t="shared" si="21"/>
        <v>11.249374999999999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58.291114905597773</v>
      </c>
      <c r="D71" s="94">
        <f>+'CO2'!D71+'abs CO2'!D71+'CH4'!D71*PCG!$C$5+N2O!D71*PCG!$C$6+HFC!D71+PFC!D71+'SF6'!D71</f>
        <v>61.284398833603802</v>
      </c>
      <c r="E71" s="94">
        <f>+'CO2'!E71+'abs CO2'!E71+'CH4'!E71*PCG!$C$5+N2O!E71*PCG!$C$6+HFC!E71+PFC!E71+'SF6'!E71</f>
        <v>69.940085157302761</v>
      </c>
      <c r="F71" s="94">
        <f>+'CO2'!F71+'abs CO2'!F71+'CH4'!F71*PCG!$C$5+N2O!F71*PCG!$C$6+HFC!F71+PFC!F71+'SF6'!F71</f>
        <v>80.602448824188585</v>
      </c>
      <c r="G71" s="94">
        <f>+'CO2'!G71+'abs CO2'!G71+'CH4'!G71*PCG!$C$5+N2O!G71*PCG!$C$6+HFC!G71+PFC!G71+'SF6'!G71</f>
        <v>66.923812164639287</v>
      </c>
      <c r="H71" s="94">
        <f>+'CO2'!H71+'abs CO2'!H71+'CH4'!H71*PCG!$C$5+N2O!H71*PCG!$C$6+HFC!H71+PFC!H71+'SF6'!H71</f>
        <v>63.770662512738909</v>
      </c>
      <c r="I71" s="94">
        <f>+'CO2'!I71+'abs CO2'!I71+'CH4'!I71*PCG!$C$5+N2O!I71*PCG!$C$6+HFC!I71+PFC!I71+'SF6'!I71</f>
        <v>64.543499999999995</v>
      </c>
      <c r="J71" s="94">
        <f>+'CO2'!J71+'abs CO2'!J71+'CH4'!J71*PCG!$C$5+N2O!J71*PCG!$C$6+HFC!J71+PFC!J71+'SF6'!J71</f>
        <v>52.393499999999996</v>
      </c>
      <c r="K71" s="94">
        <f>+'CO2'!K71+'abs CO2'!K71+'CH4'!K71*PCG!$C$5+N2O!K71*PCG!$C$6+HFC!K71+PFC!K71+'SF6'!K71</f>
        <v>50.149540600425766</v>
      </c>
      <c r="L71" s="94">
        <f>+'CO2'!L71+'abs CO2'!L71+'CH4'!L71*PCG!$C$5+N2O!L71*PCG!$C$6+HFC!L71+PFC!L71+'SF6'!L71</f>
        <v>38.169000000000004</v>
      </c>
      <c r="M71" s="94">
        <f>+'CO2'!M71+'abs CO2'!M71+'CH4'!M71*PCG!$C$5+N2O!M71*PCG!$C$6+HFC!M71+PFC!M71+'SF6'!M71</f>
        <v>58.752000000000002</v>
      </c>
      <c r="N71" s="94">
        <f>+'CO2'!N71+'abs CO2'!N71+'CH4'!N71*PCG!$C$5+N2O!N71*PCG!$C$6+HFC!N71+PFC!N71+'SF6'!N71</f>
        <v>9.8774999999999995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8.0959881813330252</v>
      </c>
      <c r="D72" s="94">
        <f>+'CO2'!D72+'abs CO2'!D72+'CH4'!D72*PCG!$C$5+N2O!D72*PCG!$C$6+HFC!D72+PFC!D72+'SF6'!D72</f>
        <v>8.5117220602227501</v>
      </c>
      <c r="E72" s="94">
        <f>+'CO2'!E72+'abs CO2'!E72+'CH4'!E72*PCG!$C$5+N2O!E72*PCG!$C$6+HFC!E72+PFC!E72+'SF6'!E72</f>
        <v>9.7139007162920503</v>
      </c>
      <c r="F72" s="94">
        <f>+'CO2'!F72+'abs CO2'!F72+'CH4'!F72*PCG!$C$5+N2O!F72*PCG!$C$6+HFC!F72+PFC!F72+'SF6'!F72</f>
        <v>11.194784558915082</v>
      </c>
      <c r="G72" s="94">
        <f>+'CO2'!G72+'abs CO2'!G72+'CH4'!G72*PCG!$C$5+N2O!G72*PCG!$C$6+HFC!G72+PFC!G72+'SF6'!G72</f>
        <v>9.2949739117554557</v>
      </c>
      <c r="H72" s="94">
        <f>+'CO2'!H72+'abs CO2'!H72+'CH4'!H72*PCG!$C$5+N2O!H72*PCG!$C$6+HFC!H72+PFC!H72+'SF6'!H72</f>
        <v>8.8570364601026252</v>
      </c>
      <c r="I72" s="94">
        <f>+'CO2'!I72+'abs CO2'!I72+'CH4'!I72*PCG!$C$5+N2O!I72*PCG!$C$6+HFC!I72+PFC!I72+'SF6'!I72</f>
        <v>8.9643750000000004</v>
      </c>
      <c r="J72" s="94">
        <f>+'CO2'!J72+'abs CO2'!J72+'CH4'!J72*PCG!$C$5+N2O!J72*PCG!$C$6+HFC!J72+PFC!J72+'SF6'!J72</f>
        <v>7.2768750000000004</v>
      </c>
      <c r="K72" s="94">
        <f>+'CO2'!K72+'abs CO2'!K72+'CH4'!K72*PCG!$C$5+N2O!K72*PCG!$C$6+HFC!K72+PFC!K72+'SF6'!K72</f>
        <v>6.9652139722813562</v>
      </c>
      <c r="L72" s="94">
        <f>+'CO2'!L72+'abs CO2'!L72+'CH4'!L72*PCG!$C$5+N2O!L72*PCG!$C$6+HFC!L72+PFC!L72+'SF6'!L72</f>
        <v>5.3012499999999996</v>
      </c>
      <c r="M72" s="94">
        <f>+'CO2'!M72+'abs CO2'!M72+'CH4'!M72*PCG!$C$5+N2O!M72*PCG!$C$6+HFC!M72+PFC!M72+'SF6'!M72</f>
        <v>8.16</v>
      </c>
      <c r="N72" s="94">
        <f>+'CO2'!N72+'abs CO2'!N72+'CH4'!N72*PCG!$C$5+N2O!N72*PCG!$C$6+HFC!N72+PFC!N72+'SF6'!N72</f>
        <v>1.371875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</v>
      </c>
      <c r="W80" s="33">
        <f t="shared" si="23"/>
        <v>0</v>
      </c>
      <c r="X80" s="33">
        <f t="shared" si="23"/>
        <v>0</v>
      </c>
      <c r="Y80" s="33">
        <f t="shared" si="23"/>
        <v>0</v>
      </c>
      <c r="Z80" s="33">
        <f t="shared" si="23"/>
        <v>0</v>
      </c>
      <c r="AA80" s="33">
        <f t="shared" si="23"/>
        <v>0</v>
      </c>
      <c r="AB80" s="33">
        <f t="shared" si="23"/>
        <v>0</v>
      </c>
      <c r="AC80" s="33">
        <f t="shared" si="23"/>
        <v>0</v>
      </c>
      <c r="AD80" s="33">
        <f t="shared" si="23"/>
        <v>0</v>
      </c>
      <c r="AE80" s="33">
        <f t="shared" si="23"/>
        <v>2.6310177017060191E-2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</v>
      </c>
      <c r="W91" s="33">
        <f t="shared" si="26"/>
        <v>0</v>
      </c>
      <c r="X91" s="33">
        <f t="shared" si="26"/>
        <v>0</v>
      </c>
      <c r="Y91" s="33">
        <f t="shared" si="26"/>
        <v>0</v>
      </c>
      <c r="Z91" s="33">
        <f t="shared" si="26"/>
        <v>0</v>
      </c>
      <c r="AA91" s="33">
        <f t="shared" si="26"/>
        <v>0</v>
      </c>
      <c r="AB91" s="33">
        <f t="shared" si="26"/>
        <v>0</v>
      </c>
      <c r="AC91" s="33">
        <f t="shared" si="26"/>
        <v>0</v>
      </c>
      <c r="AD91" s="33">
        <f t="shared" si="26"/>
        <v>0</v>
      </c>
      <c r="AE91" s="33">
        <f t="shared" si="26"/>
        <v>2.6310177017060191E-2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</v>
      </c>
      <c r="W94" s="33">
        <f t="shared" si="27"/>
        <v>0</v>
      </c>
      <c r="X94" s="33">
        <f t="shared" si="27"/>
        <v>0</v>
      </c>
      <c r="Y94" s="33">
        <f t="shared" si="27"/>
        <v>0</v>
      </c>
      <c r="Z94" s="33">
        <f t="shared" si="27"/>
        <v>0</v>
      </c>
      <c r="AA94" s="33">
        <f t="shared" si="27"/>
        <v>0</v>
      </c>
      <c r="AB94" s="33">
        <f t="shared" si="27"/>
        <v>0</v>
      </c>
      <c r="AC94" s="33">
        <f t="shared" si="27"/>
        <v>0</v>
      </c>
      <c r="AD94" s="33">
        <f t="shared" si="27"/>
        <v>0</v>
      </c>
      <c r="AE94" s="33">
        <f t="shared" si="27"/>
        <v>2.6310177017060191E-2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</v>
      </c>
      <c r="W99" s="94">
        <f>+'CO2'!W99+'abs CO2'!W99+'CH4'!W99*PCG!$C$5+N2O!W99*PCG!$C$6+HFC!W99+PFC!W99+'SF6'!W99</f>
        <v>0</v>
      </c>
      <c r="X99" s="94">
        <f>+'CO2'!X99+'abs CO2'!X99+'CH4'!X99*PCG!$C$5+N2O!X99*PCG!$C$6+HFC!X99+PFC!X99+'SF6'!X99</f>
        <v>0</v>
      </c>
      <c r="Y99" s="94">
        <f>+'CO2'!Y99+'abs CO2'!Y99+'CH4'!Y99*PCG!$C$5+N2O!Y99*PCG!$C$6+HFC!Y99+PFC!Y99+'SF6'!Y99</f>
        <v>0</v>
      </c>
      <c r="Z99" s="94">
        <f>+'CO2'!Z99+'abs CO2'!Z99+'CH4'!Z99*PCG!$C$5+N2O!Z99*PCG!$C$6+HFC!Z99+PFC!Z99+'SF6'!Z99</f>
        <v>0</v>
      </c>
      <c r="AA99" s="94">
        <f>+'CO2'!AA99+'abs CO2'!AA99+'CH4'!AA99*PCG!$C$5+N2O!AA99*PCG!$C$6+HFC!AA99+PFC!AA99+'SF6'!AA99</f>
        <v>0</v>
      </c>
      <c r="AB99" s="94">
        <f>+'CO2'!AB99+'abs CO2'!AB99+'CH4'!AB99*PCG!$C$5+N2O!AB99*PCG!$C$6+HFC!AB99+PFC!AB99+'SF6'!AB99</f>
        <v>0</v>
      </c>
      <c r="AC99" s="94">
        <f>+'CO2'!AC99+'abs CO2'!AC99+'CH4'!AC99*PCG!$C$5+N2O!AC99*PCG!$C$6+HFC!AC99+PFC!AC99+'SF6'!AC99</f>
        <v>0</v>
      </c>
      <c r="AD99" s="94">
        <f>+'CO2'!AD99+'abs CO2'!AD99+'CH4'!AD99*PCG!$C$5+N2O!AD99*PCG!$C$6+HFC!AD99+PFC!AD99+'SF6'!AD99</f>
        <v>0</v>
      </c>
      <c r="AE99" s="94">
        <f>+'CO2'!AE99+'abs CO2'!AE99+'CH4'!AE99*PCG!$C$5+N2O!AE99*PCG!$C$6+HFC!AE99+PFC!AE99+'SF6'!AE99</f>
        <v>2.6310177017060191E-2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2.02575410329827</v>
      </c>
      <c r="D111" s="32">
        <f t="shared" ref="D111:AE111" si="31">+D112+D122+D141+D149+D154+D160+D173+D187</f>
        <v>2.0183238641787011</v>
      </c>
      <c r="E111" s="32">
        <f t="shared" si="31"/>
        <v>2.1232395425276507</v>
      </c>
      <c r="F111" s="32">
        <f t="shared" si="31"/>
        <v>2.1379204024264742</v>
      </c>
      <c r="G111" s="32">
        <f t="shared" si="31"/>
        <v>2.4656487211043694</v>
      </c>
      <c r="H111" s="32">
        <f t="shared" si="31"/>
        <v>2.7987078772504241</v>
      </c>
      <c r="I111" s="32">
        <f t="shared" si="31"/>
        <v>3.513324787971337</v>
      </c>
      <c r="J111" s="32">
        <f t="shared" si="31"/>
        <v>4.9721985763557246</v>
      </c>
      <c r="K111" s="32">
        <f t="shared" si="31"/>
        <v>5.0833798553549983</v>
      </c>
      <c r="L111" s="32">
        <f t="shared" si="31"/>
        <v>9.5212389848389929</v>
      </c>
      <c r="M111" s="32">
        <f t="shared" si="31"/>
        <v>13.489416939586755</v>
      </c>
      <c r="N111" s="32">
        <f t="shared" si="31"/>
        <v>27.75129923060452</v>
      </c>
      <c r="O111" s="32">
        <f t="shared" si="31"/>
        <v>28.302314179635925</v>
      </c>
      <c r="P111" s="32">
        <f t="shared" si="31"/>
        <v>31.141269922802429</v>
      </c>
      <c r="Q111" s="32">
        <f t="shared" si="31"/>
        <v>44.412036522497488</v>
      </c>
      <c r="R111" s="32">
        <f t="shared" si="31"/>
        <v>52.506843702578344</v>
      </c>
      <c r="S111" s="32">
        <f t="shared" si="31"/>
        <v>60.770124111441916</v>
      </c>
      <c r="T111" s="32">
        <f t="shared" si="31"/>
        <v>74.080833810359209</v>
      </c>
      <c r="U111" s="32">
        <f t="shared" si="31"/>
        <v>80.847142090298334</v>
      </c>
      <c r="V111" s="32">
        <f t="shared" si="31"/>
        <v>80.717597311841828</v>
      </c>
      <c r="W111" s="32">
        <f t="shared" si="31"/>
        <v>108.19981717740943</v>
      </c>
      <c r="X111" s="32">
        <f t="shared" si="31"/>
        <v>140.5303759535397</v>
      </c>
      <c r="Y111" s="32">
        <f t="shared" si="31"/>
        <v>145.25638224943691</v>
      </c>
      <c r="Z111" s="32">
        <f t="shared" si="31"/>
        <v>171.83789331707854</v>
      </c>
      <c r="AA111" s="32">
        <f t="shared" si="31"/>
        <v>213.30975383973879</v>
      </c>
      <c r="AB111" s="32">
        <f t="shared" si="31"/>
        <v>209.27626220081208</v>
      </c>
      <c r="AC111" s="32">
        <f t="shared" si="31"/>
        <v>263.58471827866668</v>
      </c>
      <c r="AD111" s="32">
        <f t="shared" si="31"/>
        <v>231.85311897580564</v>
      </c>
      <c r="AE111" s="32">
        <f t="shared" si="31"/>
        <v>296.19379624887921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0</v>
      </c>
      <c r="F112" s="33">
        <f t="shared" si="32"/>
        <v>0</v>
      </c>
      <c r="G112" s="33">
        <f t="shared" si="32"/>
        <v>0</v>
      </c>
      <c r="H112" s="33">
        <f t="shared" si="32"/>
        <v>0</v>
      </c>
      <c r="I112" s="33">
        <f t="shared" si="32"/>
        <v>0</v>
      </c>
      <c r="J112" s="33">
        <f t="shared" si="32"/>
        <v>0</v>
      </c>
      <c r="K112" s="33">
        <f t="shared" si="32"/>
        <v>0</v>
      </c>
      <c r="L112" s="33">
        <f t="shared" si="32"/>
        <v>0</v>
      </c>
      <c r="M112" s="33">
        <f t="shared" si="32"/>
        <v>0</v>
      </c>
      <c r="N112" s="33">
        <f t="shared" si="32"/>
        <v>0</v>
      </c>
      <c r="O112" s="33">
        <f t="shared" si="32"/>
        <v>0</v>
      </c>
      <c r="P112" s="33">
        <f t="shared" si="32"/>
        <v>0</v>
      </c>
      <c r="Q112" s="33">
        <f t="shared" si="32"/>
        <v>0</v>
      </c>
      <c r="R112" s="33">
        <f t="shared" si="32"/>
        <v>0</v>
      </c>
      <c r="S112" s="33">
        <f t="shared" si="32"/>
        <v>0</v>
      </c>
      <c r="T112" s="33">
        <f t="shared" si="32"/>
        <v>0</v>
      </c>
      <c r="U112" s="33">
        <f t="shared" si="32"/>
        <v>7.6927530671033173</v>
      </c>
      <c r="V112" s="33">
        <f t="shared" si="32"/>
        <v>6.3241711481298166</v>
      </c>
      <c r="W112" s="33">
        <f t="shared" si="32"/>
        <v>6.6002802845130191</v>
      </c>
      <c r="X112" s="33">
        <f t="shared" si="32"/>
        <v>6.7409442112915023</v>
      </c>
      <c r="Y112" s="33">
        <f t="shared" si="32"/>
        <v>7.2136963860354602</v>
      </c>
      <c r="Z112" s="33">
        <f t="shared" si="32"/>
        <v>6.6129766143149329</v>
      </c>
      <c r="AA112" s="33">
        <f t="shared" si="32"/>
        <v>5.423823339757889</v>
      </c>
      <c r="AB112" s="33">
        <f t="shared" si="32"/>
        <v>5.3790109592049848</v>
      </c>
      <c r="AC112" s="33">
        <f t="shared" si="32"/>
        <v>4.9665417029077101</v>
      </c>
      <c r="AD112" s="33">
        <f t="shared" si="32"/>
        <v>4.769640228410605</v>
      </c>
      <c r="AE112" s="33">
        <f t="shared" si="32"/>
        <v>4.5184194336117267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7.6927530671033173</v>
      </c>
      <c r="V113" s="94">
        <f>+'CO2'!V113+'abs CO2'!V113+'CH4'!V113*PCG!$C$5+N2O!V113*PCG!$C$6+HFC!V113+PFC!V113+'SF6'!V113</f>
        <v>6.3241711481298166</v>
      </c>
      <c r="W113" s="94">
        <f>+'CO2'!W113+'abs CO2'!W113+'CH4'!W113*PCG!$C$5+N2O!W113*PCG!$C$6+HFC!W113+PFC!W113+'SF6'!W113</f>
        <v>6.6002802845130191</v>
      </c>
      <c r="X113" s="94">
        <f>+'CO2'!X113+'abs CO2'!X113+'CH4'!X113*PCG!$C$5+N2O!X113*PCG!$C$6+HFC!X113+PFC!X113+'SF6'!X113</f>
        <v>6.7409442112915023</v>
      </c>
      <c r="Y113" s="94">
        <f>+'CO2'!Y113+'abs CO2'!Y113+'CH4'!Y113*PCG!$C$5+N2O!Y113*PCG!$C$6+HFC!Y113+PFC!Y113+'SF6'!Y113</f>
        <v>7.2136963860354602</v>
      </c>
      <c r="Z113" s="94">
        <f>+'CO2'!Z113+'abs CO2'!Z113+'CH4'!Z113*PCG!$C$5+N2O!Z113*PCG!$C$6+HFC!Z113+PFC!Z113+'SF6'!Z113</f>
        <v>6.6129766143149329</v>
      </c>
      <c r="AA113" s="94">
        <f>+'CO2'!AA113+'abs CO2'!AA113+'CH4'!AA113*PCG!$C$5+N2O!AA113*PCG!$C$6+HFC!AA113+PFC!AA113+'SF6'!AA113</f>
        <v>5.423823339757889</v>
      </c>
      <c r="AB113" s="94">
        <f>+'CO2'!AB113+'abs CO2'!AB113+'CH4'!AB113*PCG!$C$5+N2O!AB113*PCG!$C$6+HFC!AB113+PFC!AB113+'SF6'!AB113</f>
        <v>5.3790109592049848</v>
      </c>
      <c r="AC113" s="94">
        <f>+'CO2'!AC113+'abs CO2'!AC113+'CH4'!AC113*PCG!$C$5+N2O!AC113*PCG!$C$6+HFC!AC113+PFC!AC113+'SF6'!AC113</f>
        <v>4.9665417029077101</v>
      </c>
      <c r="AD113" s="94">
        <f>+'CO2'!AD113+'abs CO2'!AD113+'CH4'!AD113*PCG!$C$5+N2O!AD113*PCG!$C$6+HFC!AD113+PFC!AD113+'SF6'!AD113</f>
        <v>4.769640228410605</v>
      </c>
      <c r="AE113" s="94">
        <f>+'CO2'!AE113+'abs CO2'!AE113+'CH4'!AE113*PCG!$C$5+N2O!AE113*PCG!$C$6+HFC!AE113+PFC!AE113+'SF6'!AE113</f>
        <v>4.5184194336117267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1.9780062214017837</v>
      </c>
      <c r="D149" s="33">
        <f t="shared" ref="D149:AE149" si="38">+D150+D151+D152+D153</f>
        <v>1.9711731000515251</v>
      </c>
      <c r="E149" s="33">
        <f t="shared" si="38"/>
        <v>2.0726201841917216</v>
      </c>
      <c r="F149" s="33">
        <f t="shared" si="38"/>
        <v>2.0830644620823273</v>
      </c>
      <c r="G149" s="33">
        <f t="shared" si="38"/>
        <v>2.1764998261495214</v>
      </c>
      <c r="H149" s="33">
        <f t="shared" si="38"/>
        <v>2.2103079201456266</v>
      </c>
      <c r="I149" s="33">
        <f t="shared" si="38"/>
        <v>2.2999886217339798</v>
      </c>
      <c r="J149" s="33">
        <f t="shared" si="38"/>
        <v>2.3351577831693446</v>
      </c>
      <c r="K149" s="33">
        <f t="shared" si="38"/>
        <v>2.3516006505321396</v>
      </c>
      <c r="L149" s="33">
        <f t="shared" si="38"/>
        <v>2.1674337061728224</v>
      </c>
      <c r="M149" s="33">
        <f t="shared" si="38"/>
        <v>2.4667632014436309</v>
      </c>
      <c r="N149" s="33">
        <f t="shared" si="38"/>
        <v>2.5194576384656457</v>
      </c>
      <c r="O149" s="33">
        <f t="shared" si="38"/>
        <v>2.6889004413949698</v>
      </c>
      <c r="P149" s="33">
        <f t="shared" si="38"/>
        <v>2.6522464705517326</v>
      </c>
      <c r="Q149" s="33">
        <f t="shared" si="38"/>
        <v>2.7440065972280347</v>
      </c>
      <c r="R149" s="33">
        <f t="shared" si="38"/>
        <v>3.0079737939004318</v>
      </c>
      <c r="S149" s="33">
        <f t="shared" si="38"/>
        <v>3.1859533083278513</v>
      </c>
      <c r="T149" s="33">
        <f t="shared" si="38"/>
        <v>3.3670708879388656</v>
      </c>
      <c r="U149" s="33">
        <f t="shared" si="38"/>
        <v>3.7374456015017183</v>
      </c>
      <c r="V149" s="33">
        <f t="shared" si="38"/>
        <v>3.6959093204633851</v>
      </c>
      <c r="W149" s="33">
        <f t="shared" si="38"/>
        <v>3.9752649570226928</v>
      </c>
      <c r="X149" s="33">
        <f t="shared" si="38"/>
        <v>4.6051257304695739</v>
      </c>
      <c r="Y149" s="33">
        <f t="shared" si="38"/>
        <v>4.7426578465160443</v>
      </c>
      <c r="Z149" s="33">
        <f t="shared" si="38"/>
        <v>4.9236599061861215</v>
      </c>
      <c r="AA149" s="33">
        <f t="shared" si="38"/>
        <v>4.9265001811334947</v>
      </c>
      <c r="AB149" s="33">
        <f t="shared" si="38"/>
        <v>5.1254614311984072</v>
      </c>
      <c r="AC149" s="33">
        <f t="shared" si="38"/>
        <v>5.9042504609588988</v>
      </c>
      <c r="AD149" s="33">
        <f t="shared" si="38"/>
        <v>6.1791385051265539</v>
      </c>
      <c r="AE149" s="33">
        <f t="shared" si="38"/>
        <v>6.7459664151702396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1.64960362215019</v>
      </c>
      <c r="D150" s="94">
        <f>+'CO2'!D150+'abs CO2'!D150+'CH4'!D150*PCG!$C$5+N2O!D150*PCG!$C$6+HFC!D150+PFC!D150+'SF6'!D150</f>
        <v>1.6822130946144493</v>
      </c>
      <c r="E150" s="94">
        <f>+'CO2'!E150+'abs CO2'!E150+'CH4'!E150*PCG!$C$5+N2O!E150*PCG!$C$6+HFC!E150+PFC!E150+'SF6'!E150</f>
        <v>1.7157398969959712</v>
      </c>
      <c r="F150" s="94">
        <f>+'CO2'!F150+'abs CO2'!F150+'CH4'!F150*PCG!$C$5+N2O!F150*PCG!$C$6+HFC!F150+PFC!F150+'SF6'!F150</f>
        <v>1.7502002442946543</v>
      </c>
      <c r="G150" s="94">
        <f>+'CO2'!G150+'abs CO2'!G150+'CH4'!G150*PCG!$C$5+N2O!G150*PCG!$C$6+HFC!G150+PFC!G150+'SF6'!G150</f>
        <v>1.7856112293369657</v>
      </c>
      <c r="H150" s="94">
        <f>+'CO2'!H150+'abs CO2'!H150+'CH4'!H150*PCG!$C$5+N2O!H150*PCG!$C$6+HFC!H150+PFC!H150+'SF6'!H150</f>
        <v>1.8219908356595709</v>
      </c>
      <c r="I150" s="94">
        <f>+'CO2'!I150+'abs CO2'!I150+'CH4'!I150*PCG!$C$5+N2O!I150*PCG!$C$6+HFC!I150+PFC!I150+'SF6'!I150</f>
        <v>1.8593579519410148</v>
      </c>
      <c r="J150" s="94">
        <f>+'CO2'!J150+'abs CO2'!J150+'CH4'!J150*PCG!$C$5+N2O!J150*PCG!$C$6+HFC!J150+PFC!J150+'SF6'!J150</f>
        <v>1.8977323880052879</v>
      </c>
      <c r="K150" s="94">
        <f>+'CO2'!K150+'abs CO2'!K150+'CH4'!K150*PCG!$C$5+N2O!K150*PCG!$C$6+HFC!K150+PFC!K150+'SF6'!K150</f>
        <v>1.9371348924247334</v>
      </c>
      <c r="L150" s="94">
        <f>+'CO2'!L150+'abs CO2'!L150+'CH4'!L150*PCG!$C$5+N2O!L150*PCG!$C$6+HFC!L150+PFC!L150+'SF6'!L150</f>
        <v>2.0557169180240993</v>
      </c>
      <c r="M150" s="94">
        <f>+'CO2'!M150+'abs CO2'!M150+'CH4'!M150*PCG!$C$5+N2O!M150*PCG!$C$6+HFC!M150+PFC!M150+'SF6'!M150</f>
        <v>2.0431358812782179</v>
      </c>
      <c r="N150" s="94">
        <f>+'CO2'!N150+'abs CO2'!N150+'CH4'!N150*PCG!$C$5+N2O!N150*PCG!$C$6+HFC!N150+PFC!N150+'SF6'!N150</f>
        <v>2.0867645072656478</v>
      </c>
      <c r="O150" s="94">
        <f>+'CO2'!O150+'abs CO2'!O150+'CH4'!O150*PCG!$C$5+N2O!O150*PCG!$C$6+HFC!O150+PFC!O150+'SF6'!O150</f>
        <v>2.2126408385158638</v>
      </c>
      <c r="P150" s="94">
        <f>+'CO2'!P150+'abs CO2'!P150+'CH4'!P150*PCG!$C$5+N2O!P150*PCG!$C$6+HFC!P150+PFC!P150+'SF6'!P150</f>
        <v>2.1978487516253979</v>
      </c>
      <c r="Q150" s="94">
        <f>+'CO2'!Q150+'abs CO2'!Q150+'CH4'!Q150*PCG!$C$5+N2O!Q150*PCG!$C$6+HFC!Q150+PFC!Q150+'SF6'!Q150</f>
        <v>2.2674251808698394</v>
      </c>
      <c r="R150" s="94">
        <f>+'CO2'!R150+'abs CO2'!R150+'CH4'!R150*PCG!$C$5+N2O!R150*PCG!$C$6+HFC!R150+PFC!R150+'SF6'!R150</f>
        <v>2.4662847055138086</v>
      </c>
      <c r="S150" s="94">
        <f>+'CO2'!S150+'abs CO2'!S150+'CH4'!S150*PCG!$C$5+N2O!S150*PCG!$C$6+HFC!S150+PFC!S150+'SF6'!S150</f>
        <v>2.700319008266582</v>
      </c>
      <c r="T150" s="94">
        <f>+'CO2'!T150+'abs CO2'!T150+'CH4'!T150*PCG!$C$5+N2O!T150*PCG!$C$6+HFC!T150+PFC!T150+'SF6'!T150</f>
        <v>2.9078051809804144</v>
      </c>
      <c r="U150" s="94">
        <f>+'CO2'!U150+'abs CO2'!U150+'CH4'!U150*PCG!$C$5+N2O!U150*PCG!$C$6+HFC!U150+PFC!U150+'SF6'!U150</f>
        <v>3.2567374547123338</v>
      </c>
      <c r="V150" s="94">
        <f>+'CO2'!V150+'abs CO2'!V150+'CH4'!V150*PCG!$C$5+N2O!V150*PCG!$C$6+HFC!V150+PFC!V150+'SF6'!V150</f>
        <v>3.3487458339615643</v>
      </c>
      <c r="W150" s="94">
        <f>+'CO2'!W150+'abs CO2'!W150+'CH4'!W150*PCG!$C$5+N2O!W150*PCG!$C$6+HFC!W150+PFC!W150+'SF6'!W150</f>
        <v>3.5084121952970047</v>
      </c>
      <c r="X150" s="94">
        <f>+'CO2'!X150+'abs CO2'!X150+'CH4'!X150*PCG!$C$5+N2O!X150*PCG!$C$6+HFC!X150+PFC!X150+'SF6'!X150</f>
        <v>4.157561423939832</v>
      </c>
      <c r="Y150" s="94">
        <f>+'CO2'!Y150+'abs CO2'!Y150+'CH4'!Y150*PCG!$C$5+N2O!Y150*PCG!$C$6+HFC!Y150+PFC!Y150+'SF6'!Y150</f>
        <v>4.3111301805185427</v>
      </c>
      <c r="Z150" s="94">
        <f>+'CO2'!Z150+'abs CO2'!Z150+'CH4'!Z150*PCG!$C$5+N2O!Z150*PCG!$C$6+HFC!Z150+PFC!Z150+'SF6'!Z150</f>
        <v>4.3400517333419435</v>
      </c>
      <c r="AA150" s="94">
        <f>+'CO2'!AA150+'abs CO2'!AA150+'CH4'!AA150*PCG!$C$5+N2O!AA150*PCG!$C$6+HFC!AA150+PFC!AA150+'SF6'!AA150</f>
        <v>4.4233049672425571</v>
      </c>
      <c r="AB150" s="94">
        <f>+'CO2'!AB150+'abs CO2'!AB150+'CH4'!AB150*PCG!$C$5+N2O!AB150*PCG!$C$6+HFC!AB150+PFC!AB150+'SF6'!AB150</f>
        <v>4.5705159326442173</v>
      </c>
      <c r="AC150" s="94">
        <f>+'CO2'!AC150+'abs CO2'!AC150+'CH4'!AC150*PCG!$C$5+N2O!AC150*PCG!$C$6+HFC!AC150+PFC!AC150+'SF6'!AC150</f>
        <v>5.3796310531166736</v>
      </c>
      <c r="AD150" s="94">
        <f>+'CO2'!AD150+'abs CO2'!AD150+'CH4'!AD150*PCG!$C$5+N2O!AD150*PCG!$C$6+HFC!AD150+PFC!AD150+'SF6'!AD150</f>
        <v>5.7620127191522608</v>
      </c>
      <c r="AE150" s="94">
        <f>+'CO2'!AE150+'abs CO2'!AE150+'CH4'!AE150*PCG!$C$5+N2O!AE150*PCG!$C$6+HFC!AE150+PFC!AE150+'SF6'!AE150</f>
        <v>6.2429987201984183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0.32840259925159365</v>
      </c>
      <c r="D151" s="94">
        <f>+'CO2'!D151+'abs CO2'!D151+'CH4'!D151*PCG!$C$5+N2O!D151*PCG!$C$6+HFC!D151+PFC!D151+'SF6'!D151</f>
        <v>0.28896000543707573</v>
      </c>
      <c r="E151" s="94">
        <f>+'CO2'!E151+'abs CO2'!E151+'CH4'!E151*PCG!$C$5+N2O!E151*PCG!$C$6+HFC!E151+PFC!E151+'SF6'!E151</f>
        <v>0.35688028719575049</v>
      </c>
      <c r="F151" s="94">
        <f>+'CO2'!F151+'abs CO2'!F151+'CH4'!F151*PCG!$C$5+N2O!F151*PCG!$C$6+HFC!F151+PFC!F151+'SF6'!F151</f>
        <v>0.33286421778767322</v>
      </c>
      <c r="G151" s="94">
        <f>+'CO2'!G151+'abs CO2'!G151+'CH4'!G151*PCG!$C$5+N2O!G151*PCG!$C$6+HFC!G151+PFC!G151+'SF6'!G151</f>
        <v>0.39088859681255583</v>
      </c>
      <c r="H151" s="94">
        <f>+'CO2'!H151+'abs CO2'!H151+'CH4'!H151*PCG!$C$5+N2O!H151*PCG!$C$6+HFC!H151+PFC!H151+'SF6'!H151</f>
        <v>0.38831708448605584</v>
      </c>
      <c r="I151" s="94">
        <f>+'CO2'!I151+'abs CO2'!I151+'CH4'!I151*PCG!$C$5+N2O!I151*PCG!$C$6+HFC!I151+PFC!I151+'SF6'!I151</f>
        <v>0.44063066979296478</v>
      </c>
      <c r="J151" s="94">
        <f>+'CO2'!J151+'abs CO2'!J151+'CH4'!J151*PCG!$C$5+N2O!J151*PCG!$C$6+HFC!J151+PFC!J151+'SF6'!J151</f>
        <v>0.43742539516405693</v>
      </c>
      <c r="K151" s="94">
        <f>+'CO2'!K151+'abs CO2'!K151+'CH4'!K151*PCG!$C$5+N2O!K151*PCG!$C$6+HFC!K151+PFC!K151+'SF6'!K151</f>
        <v>0.41446575810740643</v>
      </c>
      <c r="L151" s="94">
        <f>+'CO2'!L151+'abs CO2'!L151+'CH4'!L151*PCG!$C$5+N2O!L151*PCG!$C$6+HFC!L151+PFC!L151+'SF6'!L151</f>
        <v>0.11171678814872296</v>
      </c>
      <c r="M151" s="94">
        <f>+'CO2'!M151+'abs CO2'!M151+'CH4'!M151*PCG!$C$5+N2O!M151*PCG!$C$6+HFC!M151+PFC!M151+'SF6'!M151</f>
        <v>0.42362732016541316</v>
      </c>
      <c r="N151" s="94">
        <f>+'CO2'!N151+'abs CO2'!N151+'CH4'!N151*PCG!$C$5+N2O!N151*PCG!$C$6+HFC!N151+PFC!N151+'SF6'!N151</f>
        <v>0.43269313119999775</v>
      </c>
      <c r="O151" s="94">
        <f>+'CO2'!O151+'abs CO2'!O151+'CH4'!O151*PCG!$C$5+N2O!O151*PCG!$C$6+HFC!O151+PFC!O151+'SF6'!O151</f>
        <v>0.47625960287910585</v>
      </c>
      <c r="P151" s="94">
        <f>+'CO2'!P151+'abs CO2'!P151+'CH4'!P151*PCG!$C$5+N2O!P151*PCG!$C$6+HFC!P151+PFC!P151+'SF6'!P151</f>
        <v>0.45439771892633457</v>
      </c>
      <c r="Q151" s="94">
        <f>+'CO2'!Q151+'abs CO2'!Q151+'CH4'!Q151*PCG!$C$5+N2O!Q151*PCG!$C$6+HFC!Q151+PFC!Q151+'SF6'!Q151</f>
        <v>0.47658141635819534</v>
      </c>
      <c r="R151" s="94">
        <f>+'CO2'!R151+'abs CO2'!R151+'CH4'!R151*PCG!$C$5+N2O!R151*PCG!$C$6+HFC!R151+PFC!R151+'SF6'!R151</f>
        <v>0.54168908838662311</v>
      </c>
      <c r="S151" s="94">
        <f>+'CO2'!S151+'abs CO2'!S151+'CH4'!S151*PCG!$C$5+N2O!S151*PCG!$C$6+HFC!S151+PFC!S151+'SF6'!S151</f>
        <v>0.48563430006126929</v>
      </c>
      <c r="T151" s="94">
        <f>+'CO2'!T151+'abs CO2'!T151+'CH4'!T151*PCG!$C$5+N2O!T151*PCG!$C$6+HFC!T151+PFC!T151+'SF6'!T151</f>
        <v>0.45926570695845137</v>
      </c>
      <c r="U151" s="94">
        <f>+'CO2'!U151+'abs CO2'!U151+'CH4'!U151*PCG!$C$5+N2O!U151*PCG!$C$6+HFC!U151+PFC!U151+'SF6'!U151</f>
        <v>0.48070814678938451</v>
      </c>
      <c r="V151" s="94">
        <f>+'CO2'!V151+'abs CO2'!V151+'CH4'!V151*PCG!$C$5+N2O!V151*PCG!$C$6+HFC!V151+PFC!V151+'SF6'!V151</f>
        <v>0.34716348650182072</v>
      </c>
      <c r="W151" s="94">
        <f>+'CO2'!W151+'abs CO2'!W151+'CH4'!W151*PCG!$C$5+N2O!W151*PCG!$C$6+HFC!W151+PFC!W151+'SF6'!W151</f>
        <v>0.46685276172568813</v>
      </c>
      <c r="X151" s="94">
        <f>+'CO2'!X151+'abs CO2'!X151+'CH4'!X151*PCG!$C$5+N2O!X151*PCG!$C$6+HFC!X151+PFC!X151+'SF6'!X151</f>
        <v>0.44756430652974166</v>
      </c>
      <c r="Y151" s="94">
        <f>+'CO2'!Y151+'abs CO2'!Y151+'CH4'!Y151*PCG!$C$5+N2O!Y151*PCG!$C$6+HFC!Y151+PFC!Y151+'SF6'!Y151</f>
        <v>0.43152766599750131</v>
      </c>
      <c r="Z151" s="94">
        <f>+'CO2'!Z151+'abs CO2'!Z151+'CH4'!Z151*PCG!$C$5+N2O!Z151*PCG!$C$6+HFC!Z151+PFC!Z151+'SF6'!Z151</f>
        <v>0.58360817284417776</v>
      </c>
      <c r="AA151" s="94">
        <f>+'CO2'!AA151+'abs CO2'!AA151+'CH4'!AA151*PCG!$C$5+N2O!AA151*PCG!$C$6+HFC!AA151+PFC!AA151+'SF6'!AA151</f>
        <v>0.50319521389093724</v>
      </c>
      <c r="AB151" s="94">
        <f>+'CO2'!AB151+'abs CO2'!AB151+'CH4'!AB151*PCG!$C$5+N2O!AB151*PCG!$C$6+HFC!AB151+PFC!AB151+'SF6'!AB151</f>
        <v>0.55494549855419006</v>
      </c>
      <c r="AC151" s="94">
        <f>+'CO2'!AC151+'abs CO2'!AC151+'CH4'!AC151*PCG!$C$5+N2O!AC151*PCG!$C$6+HFC!AC151+PFC!AC151+'SF6'!AC151</f>
        <v>0.52461940784222494</v>
      </c>
      <c r="AD151" s="94">
        <f>+'CO2'!AD151+'abs CO2'!AD151+'CH4'!AD151*PCG!$C$5+N2O!AD151*PCG!$C$6+HFC!AD151+PFC!AD151+'SF6'!AD151</f>
        <v>0.41712578597429284</v>
      </c>
      <c r="AE151" s="94">
        <f>+'CO2'!AE151+'abs CO2'!AE151+'CH4'!AE151*PCG!$C$5+N2O!AE151*PCG!$C$6+HFC!AE151+PFC!AE151+'SF6'!AE151</f>
        <v>0.50296769497182114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6.3535071421232027E-4</v>
      </c>
      <c r="D160" s="33">
        <f t="shared" ref="D160:AE160" si="40">+D161+D168+D169+D170+D171+D172</f>
        <v>2.1715747656714524E-3</v>
      </c>
      <c r="E160" s="33">
        <f t="shared" si="40"/>
        <v>4.8962081099846646E-3</v>
      </c>
      <c r="F160" s="33">
        <f t="shared" si="40"/>
        <v>7.7715729146588764E-3</v>
      </c>
      <c r="G160" s="33">
        <f t="shared" si="40"/>
        <v>0.24160858488385004</v>
      </c>
      <c r="H160" s="33">
        <f t="shared" si="40"/>
        <v>0.53915365972293117</v>
      </c>
      <c r="I160" s="33">
        <f t="shared" si="40"/>
        <v>1.1636913501825981</v>
      </c>
      <c r="J160" s="33">
        <f t="shared" si="40"/>
        <v>2.5845777549560705</v>
      </c>
      <c r="K160" s="33">
        <f t="shared" si="40"/>
        <v>2.6815550424806323</v>
      </c>
      <c r="L160" s="33">
        <f t="shared" si="40"/>
        <v>7.30148758015814</v>
      </c>
      <c r="M160" s="33">
        <f t="shared" si="40"/>
        <v>10.966526718064918</v>
      </c>
      <c r="N160" s="33">
        <f t="shared" si="40"/>
        <v>25.180816074431657</v>
      </c>
      <c r="O160" s="33">
        <f t="shared" si="40"/>
        <v>25.559901222919095</v>
      </c>
      <c r="P160" s="33">
        <f t="shared" si="40"/>
        <v>28.429094058158384</v>
      </c>
      <c r="Q160" s="33">
        <f t="shared" si="40"/>
        <v>41.609828072855485</v>
      </c>
      <c r="R160" s="33">
        <f t="shared" si="40"/>
        <v>49.443937123372102</v>
      </c>
      <c r="S160" s="33">
        <f t="shared" si="40"/>
        <v>57.528070439721049</v>
      </c>
      <c r="T160" s="33">
        <f t="shared" si="40"/>
        <v>70.65724612566035</v>
      </c>
      <c r="U160" s="33">
        <f t="shared" si="40"/>
        <v>69.359426004048515</v>
      </c>
      <c r="V160" s="33">
        <f t="shared" si="40"/>
        <v>70.63539581363959</v>
      </c>
      <c r="W160" s="33">
        <f t="shared" si="40"/>
        <v>97.548954277685255</v>
      </c>
      <c r="X160" s="33">
        <f t="shared" si="40"/>
        <v>129.12465283741719</v>
      </c>
      <c r="Y160" s="33">
        <f t="shared" si="40"/>
        <v>133.24268779459459</v>
      </c>
      <c r="Z160" s="33">
        <f t="shared" si="40"/>
        <v>160.24699930899598</v>
      </c>
      <c r="AA160" s="33">
        <f t="shared" si="40"/>
        <v>202.9043885672402</v>
      </c>
      <c r="AB160" s="33">
        <f t="shared" si="40"/>
        <v>198.71372199458227</v>
      </c>
      <c r="AC160" s="33">
        <f t="shared" si="40"/>
        <v>252.66599854307594</v>
      </c>
      <c r="AD160" s="33">
        <f t="shared" si="40"/>
        <v>220.85694579540259</v>
      </c>
      <c r="AE160" s="33">
        <f t="shared" si="40"/>
        <v>284.88713012240055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6.3535071421232027E-4</v>
      </c>
      <c r="D161" s="33">
        <f t="shared" ref="D161:AE161" si="41">+D162+D163+D164+D165+D166+D167</f>
        <v>2.1715747656714524E-3</v>
      </c>
      <c r="E161" s="33">
        <f t="shared" si="41"/>
        <v>4.8962081099846646E-3</v>
      </c>
      <c r="F161" s="33">
        <f t="shared" si="41"/>
        <v>7.7715729146588764E-3</v>
      </c>
      <c r="G161" s="33">
        <f t="shared" si="41"/>
        <v>0.24160858488385004</v>
      </c>
      <c r="H161" s="33">
        <f t="shared" si="41"/>
        <v>0.53915365972293117</v>
      </c>
      <c r="I161" s="33">
        <f t="shared" si="41"/>
        <v>1.1636913501825981</v>
      </c>
      <c r="J161" s="33">
        <f t="shared" si="41"/>
        <v>2.5803871820342072</v>
      </c>
      <c r="K161" s="33">
        <f t="shared" si="41"/>
        <v>2.6669331260307643</v>
      </c>
      <c r="L161" s="33">
        <f t="shared" si="41"/>
        <v>7.2473900994837281</v>
      </c>
      <c r="M161" s="33">
        <f t="shared" si="41"/>
        <v>10.861532034600689</v>
      </c>
      <c r="N161" s="33">
        <f t="shared" si="41"/>
        <v>25.037960313818992</v>
      </c>
      <c r="O161" s="33">
        <f t="shared" si="41"/>
        <v>25.395243047176674</v>
      </c>
      <c r="P161" s="33">
        <f t="shared" si="41"/>
        <v>28.243772727315697</v>
      </c>
      <c r="Q161" s="33">
        <f t="shared" si="41"/>
        <v>41.238689360914968</v>
      </c>
      <c r="R161" s="33">
        <f t="shared" si="41"/>
        <v>48.666870661692109</v>
      </c>
      <c r="S161" s="33">
        <f t="shared" si="41"/>
        <v>56.847886932171562</v>
      </c>
      <c r="T161" s="33">
        <f t="shared" si="41"/>
        <v>70.095693970390329</v>
      </c>
      <c r="U161" s="33">
        <f t="shared" si="41"/>
        <v>67.93996485852594</v>
      </c>
      <c r="V161" s="33">
        <f t="shared" si="41"/>
        <v>68.643868752900232</v>
      </c>
      <c r="W161" s="33">
        <f t="shared" si="41"/>
        <v>93.405816643143609</v>
      </c>
      <c r="X161" s="33">
        <f t="shared" si="41"/>
        <v>126.07917581254969</v>
      </c>
      <c r="Y161" s="33">
        <f t="shared" si="41"/>
        <v>128.00751191656215</v>
      </c>
      <c r="Z161" s="33">
        <f t="shared" si="41"/>
        <v>155.29492567699839</v>
      </c>
      <c r="AA161" s="33">
        <f t="shared" si="41"/>
        <v>196.89062119736596</v>
      </c>
      <c r="AB161" s="33">
        <f t="shared" si="41"/>
        <v>192.59239089255985</v>
      </c>
      <c r="AC161" s="33">
        <f t="shared" si="41"/>
        <v>243.73306735341762</v>
      </c>
      <c r="AD161" s="33">
        <f t="shared" si="41"/>
        <v>212.20907302770752</v>
      </c>
      <c r="AE161" s="33">
        <f t="shared" si="41"/>
        <v>276.88654545443222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6.3535071421232027E-4</v>
      </c>
      <c r="D162" s="94">
        <f>+'CO2'!D162+'abs CO2'!D162+'CH4'!D162*PCG!$C$5+N2O!D162*PCG!$C$6+HFC!D162+PFC!D162+'SF6'!D162</f>
        <v>2.1241792559736276E-3</v>
      </c>
      <c r="E162" s="94">
        <f>+'CO2'!E162+'abs CO2'!E162+'CH4'!E162*PCG!$C$5+N2O!E162*PCG!$C$6+HFC!E162+PFC!E162+'SF6'!E162</f>
        <v>4.4842951614078013E-3</v>
      </c>
      <c r="F162" s="94">
        <f>+'CO2'!F162+'abs CO2'!F162+'CH4'!F162*PCG!$C$5+N2O!F162*PCG!$C$6+HFC!F162+PFC!F162+'SF6'!F162</f>
        <v>5.5007952367270461E-3</v>
      </c>
      <c r="G162" s="94">
        <f>+'CO2'!G162+'abs CO2'!G162+'CH4'!G162*PCG!$C$5+N2O!G162*PCG!$C$6+HFC!G162+PFC!G162+'SF6'!G162</f>
        <v>9.3985602891310215E-3</v>
      </c>
      <c r="H162" s="94">
        <f>+'CO2'!H162+'abs CO2'!H162+'CH4'!H162*PCG!$C$5+N2O!H162*PCG!$C$6+HFC!H162+PFC!H162+'SF6'!H162</f>
        <v>1.9581342185346937E-2</v>
      </c>
      <c r="I162" s="94">
        <f>+'CO2'!I162+'abs CO2'!I162+'CH4'!I162*PCG!$C$5+N2O!I162*PCG!$C$6+HFC!I162+PFC!I162+'SF6'!I162</f>
        <v>2.8139739800615737E-2</v>
      </c>
      <c r="J162" s="94">
        <f>+'CO2'!J162+'abs CO2'!J162+'CH4'!J162*PCG!$C$5+N2O!J162*PCG!$C$6+HFC!J162+PFC!J162+'SF6'!J162</f>
        <v>5.01255630664433E-2</v>
      </c>
      <c r="K162" s="94">
        <f>+'CO2'!K162+'abs CO2'!K162+'CH4'!K162*PCG!$C$5+N2O!K162*PCG!$C$6+HFC!K162+PFC!K162+'SF6'!K162</f>
        <v>6.0368259824248767E-2</v>
      </c>
      <c r="L162" s="94">
        <f>+'CO2'!L162+'abs CO2'!L162+'CH4'!L162*PCG!$C$5+N2O!L162*PCG!$C$6+HFC!L162+PFC!L162+'SF6'!L162</f>
        <v>8.4926629405028667E-2</v>
      </c>
      <c r="M162" s="94">
        <f>+'CO2'!M162+'abs CO2'!M162+'CH4'!M162*PCG!$C$5+N2O!M162*PCG!$C$6+HFC!M162+PFC!M162+'SF6'!M162</f>
        <v>0.12895504602300023</v>
      </c>
      <c r="N162" s="94">
        <f>+'CO2'!N162+'abs CO2'!N162+'CH4'!N162*PCG!$C$5+N2O!N162*PCG!$C$6+HFC!N162+PFC!N162+'SF6'!N162</f>
        <v>0.20342417006571195</v>
      </c>
      <c r="O162" s="94">
        <f>+'CO2'!O162+'abs CO2'!O162+'CH4'!O162*PCG!$C$5+N2O!O162*PCG!$C$6+HFC!O162+PFC!O162+'SF6'!O162</f>
        <v>0.19592322598397471</v>
      </c>
      <c r="P162" s="94">
        <f>+'CO2'!P162+'abs CO2'!P162+'CH4'!P162*PCG!$C$5+N2O!P162*PCG!$C$6+HFC!P162+PFC!P162+'SF6'!P162</f>
        <v>0.25972729350284207</v>
      </c>
      <c r="Q162" s="94">
        <f>+'CO2'!Q162+'abs CO2'!Q162+'CH4'!Q162*PCG!$C$5+N2O!Q162*PCG!$C$6+HFC!Q162+PFC!Q162+'SF6'!Q162</f>
        <v>3.1279137654603413</v>
      </c>
      <c r="R162" s="94">
        <f>+'CO2'!R162+'abs CO2'!R162+'CH4'!R162*PCG!$C$5+N2O!R162*PCG!$C$6+HFC!R162+PFC!R162+'SF6'!R162</f>
        <v>3.4481678905907724</v>
      </c>
      <c r="S162" s="94">
        <f>+'CO2'!S162+'abs CO2'!S162+'CH4'!S162*PCG!$C$5+N2O!S162*PCG!$C$6+HFC!S162+PFC!S162+'SF6'!S162</f>
        <v>4.2287704693874666</v>
      </c>
      <c r="T162" s="94">
        <f>+'CO2'!T162+'abs CO2'!T162+'CH4'!T162*PCG!$C$5+N2O!T162*PCG!$C$6+HFC!T162+PFC!T162+'SF6'!T162</f>
        <v>7.5719563282976754</v>
      </c>
      <c r="U162" s="94">
        <f>+'CO2'!U162+'abs CO2'!U162+'CH4'!U162*PCG!$C$5+N2O!U162*PCG!$C$6+HFC!U162+PFC!U162+'SF6'!U162</f>
        <v>10.455314693471408</v>
      </c>
      <c r="V162" s="94">
        <f>+'CO2'!V162+'abs CO2'!V162+'CH4'!V162*PCG!$C$5+N2O!V162*PCG!$C$6+HFC!V162+PFC!V162+'SF6'!V162</f>
        <v>12.286082340500627</v>
      </c>
      <c r="W162" s="94">
        <f>+'CO2'!W162+'abs CO2'!W162+'CH4'!W162*PCG!$C$5+N2O!W162*PCG!$C$6+HFC!W162+PFC!W162+'SF6'!W162</f>
        <v>15.576657736617898</v>
      </c>
      <c r="X162" s="94">
        <f>+'CO2'!X162+'abs CO2'!X162+'CH4'!X162*PCG!$C$5+N2O!X162*PCG!$C$6+HFC!X162+PFC!X162+'SF6'!X162</f>
        <v>19.373751497735725</v>
      </c>
      <c r="Y162" s="94">
        <f>+'CO2'!Y162+'abs CO2'!Y162+'CH4'!Y162*PCG!$C$5+N2O!Y162*PCG!$C$6+HFC!Y162+PFC!Y162+'SF6'!Y162</f>
        <v>20.766468494998726</v>
      </c>
      <c r="Z162" s="94">
        <f>+'CO2'!Z162+'abs CO2'!Z162+'CH4'!Z162*PCG!$C$5+N2O!Z162*PCG!$C$6+HFC!Z162+PFC!Z162+'SF6'!Z162</f>
        <v>25.264218201188129</v>
      </c>
      <c r="AA162" s="94">
        <f>+'CO2'!AA162+'abs CO2'!AA162+'CH4'!AA162*PCG!$C$5+N2O!AA162*PCG!$C$6+HFC!AA162+PFC!AA162+'SF6'!AA162</f>
        <v>27.287557125120358</v>
      </c>
      <c r="AB162" s="94">
        <f>+'CO2'!AB162+'abs CO2'!AB162+'CH4'!AB162*PCG!$C$5+N2O!AB162*PCG!$C$6+HFC!AB162+PFC!AB162+'SF6'!AB162</f>
        <v>28.82833493998147</v>
      </c>
      <c r="AC162" s="94">
        <f>+'CO2'!AC162+'abs CO2'!AC162+'CH4'!AC162*PCG!$C$5+N2O!AC162*PCG!$C$6+HFC!AC162+PFC!AC162+'SF6'!AC162</f>
        <v>31.456310327776464</v>
      </c>
      <c r="AD162" s="94">
        <f>+'CO2'!AD162+'abs CO2'!AD162+'CH4'!AD162*PCG!$C$5+N2O!AD162*PCG!$C$6+HFC!AD162+PFC!AD162+'SF6'!AD162</f>
        <v>32.740890393230799</v>
      </c>
      <c r="AE162" s="94">
        <f>+'CO2'!AE162+'abs CO2'!AE162+'CH4'!AE162*PCG!$C$5+N2O!AE162*PCG!$C$6+HFC!AE162+PFC!AE162+'SF6'!AE162</f>
        <v>34.710386590635416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4.7395509697824524E-5</v>
      </c>
      <c r="E163" s="94">
        <f>+'CO2'!E163+'abs CO2'!E163+'CH4'!E163*PCG!$C$5+N2O!E163*PCG!$C$6+HFC!E163+PFC!E163+'SF6'!E163</f>
        <v>4.1190629754674833E-4</v>
      </c>
      <c r="F163" s="94">
        <f>+'CO2'!F163+'abs CO2'!F163+'CH4'!F163*PCG!$C$5+N2O!F163*PCG!$C$6+HFC!F163+PFC!F163+'SF6'!F163</f>
        <v>2.2488864253278483E-3</v>
      </c>
      <c r="G163" s="94">
        <f>+'CO2'!G163+'abs CO2'!G163+'CH4'!G163*PCG!$C$5+N2O!G163*PCG!$C$6+HFC!G163+PFC!G163+'SF6'!G163</f>
        <v>2.0203650852551533E-2</v>
      </c>
      <c r="H163" s="94">
        <f>+'CO2'!H163+'abs CO2'!H163+'CH4'!H163*PCG!$C$5+N2O!H163*PCG!$C$6+HFC!H163+PFC!H163+'SF6'!H163</f>
        <v>3.3968128806353338E-2</v>
      </c>
      <c r="I163" s="94">
        <f>+'CO2'!I163+'abs CO2'!I163+'CH4'!I163*PCG!$C$5+N2O!I163*PCG!$C$6+HFC!I163+PFC!I163+'SF6'!I163</f>
        <v>0.10529782366113735</v>
      </c>
      <c r="J163" s="94">
        <f>+'CO2'!J163+'abs CO2'!J163+'CH4'!J163*PCG!$C$5+N2O!J163*PCG!$C$6+HFC!J163+PFC!J163+'SF6'!J163</f>
        <v>0.20044037076269522</v>
      </c>
      <c r="K163" s="94">
        <f>+'CO2'!K163+'abs CO2'!K163+'CH4'!K163*PCG!$C$5+N2O!K163*PCG!$C$6+HFC!K163+PFC!K163+'SF6'!K163</f>
        <v>0.16404809136804532</v>
      </c>
      <c r="L163" s="94">
        <f>+'CO2'!L163+'abs CO2'!L163+'CH4'!L163*PCG!$C$5+N2O!L163*PCG!$C$6+HFC!L163+PFC!L163+'SF6'!L163</f>
        <v>0.16629128747220079</v>
      </c>
      <c r="M163" s="94">
        <f>+'CO2'!M163+'abs CO2'!M163+'CH4'!M163*PCG!$C$5+N2O!M163*PCG!$C$6+HFC!M163+PFC!M163+'SF6'!M163</f>
        <v>0.41074226787863694</v>
      </c>
      <c r="N163" s="94">
        <f>+'CO2'!N163+'abs CO2'!N163+'CH4'!N163*PCG!$C$5+N2O!N163*PCG!$C$6+HFC!N163+PFC!N163+'SF6'!N163</f>
        <v>0.42860235240182931</v>
      </c>
      <c r="O163" s="94">
        <f>+'CO2'!O163+'abs CO2'!O163+'CH4'!O163*PCG!$C$5+N2O!O163*PCG!$C$6+HFC!O163+PFC!O163+'SF6'!O163</f>
        <v>0.322914236814005</v>
      </c>
      <c r="P163" s="94">
        <f>+'CO2'!P163+'abs CO2'!P163+'CH4'!P163*PCG!$C$5+N2O!P163*PCG!$C$6+HFC!P163+PFC!P163+'SF6'!P163</f>
        <v>0.43644640669637896</v>
      </c>
      <c r="Q163" s="94">
        <f>+'CO2'!Q163+'abs CO2'!Q163+'CH4'!Q163*PCG!$C$5+N2O!Q163*PCG!$C$6+HFC!Q163+PFC!Q163+'SF6'!Q163</f>
        <v>0.56664092235185659</v>
      </c>
      <c r="R163" s="94">
        <f>+'CO2'!R163+'abs CO2'!R163+'CH4'!R163*PCG!$C$5+N2O!R163*PCG!$C$6+HFC!R163+PFC!R163+'SF6'!R163</f>
        <v>0.85361059878620971</v>
      </c>
      <c r="S163" s="94">
        <f>+'CO2'!S163+'abs CO2'!S163+'CH4'!S163*PCG!$C$5+N2O!S163*PCG!$C$6+HFC!S163+PFC!S163+'SF6'!S163</f>
        <v>0.85435148958555784</v>
      </c>
      <c r="T163" s="94">
        <f>+'CO2'!T163+'abs CO2'!T163+'CH4'!T163*PCG!$C$5+N2O!T163*PCG!$C$6+HFC!T163+PFC!T163+'SF6'!T163</f>
        <v>1.0761606750984676</v>
      </c>
      <c r="U163" s="94">
        <f>+'CO2'!U163+'abs CO2'!U163+'CH4'!U163*PCG!$C$5+N2O!U163*PCG!$C$6+HFC!U163+PFC!U163+'SF6'!U163</f>
        <v>0.95479116629406335</v>
      </c>
      <c r="V163" s="94">
        <f>+'CO2'!V163+'abs CO2'!V163+'CH4'!V163*PCG!$C$5+N2O!V163*PCG!$C$6+HFC!V163+PFC!V163+'SF6'!V163</f>
        <v>1.1334485825025509</v>
      </c>
      <c r="W163" s="94">
        <f>+'CO2'!W163+'abs CO2'!W163+'CH4'!W163*PCG!$C$5+N2O!W163*PCG!$C$6+HFC!W163+PFC!W163+'SF6'!W163</f>
        <v>1.6711873380706272</v>
      </c>
      <c r="X163" s="94">
        <f>+'CO2'!X163+'abs CO2'!X163+'CH4'!X163*PCG!$C$5+N2O!X163*PCG!$C$6+HFC!X163+PFC!X163+'SF6'!X163</f>
        <v>2.9312012936066432</v>
      </c>
      <c r="Y163" s="94">
        <f>+'CO2'!Y163+'abs CO2'!Y163+'CH4'!Y163*PCG!$C$5+N2O!Y163*PCG!$C$6+HFC!Y163+PFC!Y163+'SF6'!Y163</f>
        <v>2.9833488000565169</v>
      </c>
      <c r="Z163" s="94">
        <f>+'CO2'!Z163+'abs CO2'!Z163+'CH4'!Z163*PCG!$C$5+N2O!Z163*PCG!$C$6+HFC!Z163+PFC!Z163+'SF6'!Z163</f>
        <v>2.4828271661213601</v>
      </c>
      <c r="AA163" s="94">
        <f>+'CO2'!AA163+'abs CO2'!AA163+'CH4'!AA163*PCG!$C$5+N2O!AA163*PCG!$C$6+HFC!AA163+PFC!AA163+'SF6'!AA163</f>
        <v>2.8331158938752181</v>
      </c>
      <c r="AB163" s="94">
        <f>+'CO2'!AB163+'abs CO2'!AB163+'CH4'!AB163*PCG!$C$5+N2O!AB163*PCG!$C$6+HFC!AB163+PFC!AB163+'SF6'!AB163</f>
        <v>4.1043528909180411</v>
      </c>
      <c r="AC163" s="94">
        <f>+'CO2'!AC163+'abs CO2'!AC163+'CH4'!AC163*PCG!$C$5+N2O!AC163*PCG!$C$6+HFC!AC163+PFC!AC163+'SF6'!AC163</f>
        <v>4.0089701265002313</v>
      </c>
      <c r="AD163" s="94">
        <f>+'CO2'!AD163+'abs CO2'!AD163+'CH4'!AD163*PCG!$C$5+N2O!AD163*PCG!$C$6+HFC!AD163+PFC!AD163+'SF6'!AD163</f>
        <v>3.5670404614808398</v>
      </c>
      <c r="AE163" s="94">
        <f>+'CO2'!AE163+'abs CO2'!AE163+'CH4'!AE163*PCG!$C$5+N2O!AE163*PCG!$C$6+HFC!AE163+PFC!AE163+'SF6'!AE163</f>
        <v>3.8391934130109524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4.0903420052952235</v>
      </c>
      <c r="M164" s="94">
        <f>+'CO2'!M164+'abs CO2'!M164+'CH4'!M164*PCG!$C$5+N2O!M164*PCG!$C$6+HFC!M164+PFC!M164+'SF6'!M164</f>
        <v>6.4806311919389392</v>
      </c>
      <c r="N164" s="94">
        <f>+'CO2'!N164+'abs CO2'!N164+'CH4'!N164*PCG!$C$5+N2O!N164*PCG!$C$6+HFC!N164+PFC!N164+'SF6'!N164</f>
        <v>20.053266090683397</v>
      </c>
      <c r="O164" s="94">
        <f>+'CO2'!O164+'abs CO2'!O164+'CH4'!O164*PCG!$C$5+N2O!O164*PCG!$C$6+HFC!O164+PFC!O164+'SF6'!O164</f>
        <v>19.711104818835658</v>
      </c>
      <c r="P164" s="94">
        <f>+'CO2'!P164+'abs CO2'!P164+'CH4'!P164*PCG!$C$5+N2O!P164*PCG!$C$6+HFC!P164+PFC!P164+'SF6'!P164</f>
        <v>21.294189678620523</v>
      </c>
      <c r="Q164" s="94">
        <f>+'CO2'!Q164+'abs CO2'!Q164+'CH4'!Q164*PCG!$C$5+N2O!Q164*PCG!$C$6+HFC!Q164+PFC!Q164+'SF6'!Q164</f>
        <v>30.1005368732257</v>
      </c>
      <c r="R164" s="94">
        <f>+'CO2'!R164+'abs CO2'!R164+'CH4'!R164*PCG!$C$5+N2O!R164*PCG!$C$6+HFC!R164+PFC!R164+'SF6'!R164</f>
        <v>35.134387920526976</v>
      </c>
      <c r="S164" s="94">
        <f>+'CO2'!S164+'abs CO2'!S164+'CH4'!S164*PCG!$C$5+N2O!S164*PCG!$C$6+HFC!S164+PFC!S164+'SF6'!S164</f>
        <v>39.578597959316383</v>
      </c>
      <c r="T164" s="94">
        <f>+'CO2'!T164+'abs CO2'!T164+'CH4'!T164*PCG!$C$5+N2O!T164*PCG!$C$6+HFC!T164+PFC!T164+'SF6'!T164</f>
        <v>46.724457251075542</v>
      </c>
      <c r="U164" s="94">
        <f>+'CO2'!U164+'abs CO2'!U164+'CH4'!U164*PCG!$C$5+N2O!U164*PCG!$C$6+HFC!U164+PFC!U164+'SF6'!U164</f>
        <v>39.081243516263662</v>
      </c>
      <c r="V164" s="94">
        <f>+'CO2'!V164+'abs CO2'!V164+'CH4'!V164*PCG!$C$5+N2O!V164*PCG!$C$6+HFC!V164+PFC!V164+'SF6'!V164</f>
        <v>33.993577853221566</v>
      </c>
      <c r="W164" s="94">
        <f>+'CO2'!W164+'abs CO2'!W164+'CH4'!W164*PCG!$C$5+N2O!W164*PCG!$C$6+HFC!W164+PFC!W164+'SF6'!W164</f>
        <v>55.60432803310043</v>
      </c>
      <c r="X164" s="94">
        <f>+'CO2'!X164+'abs CO2'!X164+'CH4'!X164*PCG!$C$5+N2O!X164*PCG!$C$6+HFC!X164+PFC!X164+'SF6'!X164</f>
        <v>78.56155035388899</v>
      </c>
      <c r="Y164" s="94">
        <f>+'CO2'!Y164+'abs CO2'!Y164+'CH4'!Y164*PCG!$C$5+N2O!Y164*PCG!$C$6+HFC!Y164+PFC!Y164+'SF6'!Y164</f>
        <v>76.474732644268428</v>
      </c>
      <c r="Z164" s="94">
        <f>+'CO2'!Z164+'abs CO2'!Z164+'CH4'!Z164*PCG!$C$5+N2O!Z164*PCG!$C$6+HFC!Z164+PFC!Z164+'SF6'!Z164</f>
        <v>94.822041240859292</v>
      </c>
      <c r="AA164" s="94">
        <f>+'CO2'!AA164+'abs CO2'!AA164+'CH4'!AA164*PCG!$C$5+N2O!AA164*PCG!$C$6+HFC!AA164+PFC!AA164+'SF6'!AA164</f>
        <v>128.59296695936189</v>
      </c>
      <c r="AB164" s="94">
        <f>+'CO2'!AB164+'abs CO2'!AB164+'CH4'!AB164*PCG!$C$5+N2O!AB164*PCG!$C$6+HFC!AB164+PFC!AB164+'SF6'!AB164</f>
        <v>119.82902012834057</v>
      </c>
      <c r="AC164" s="94">
        <f>+'CO2'!AC164+'abs CO2'!AC164+'CH4'!AC164*PCG!$C$5+N2O!AC164*PCG!$C$6+HFC!AC164+PFC!AC164+'SF6'!AC164</f>
        <v>162.2545937541278</v>
      </c>
      <c r="AD164" s="94">
        <f>+'CO2'!AD164+'abs CO2'!AD164+'CH4'!AD164*PCG!$C$5+N2O!AD164*PCG!$C$6+HFC!AD164+PFC!AD164+'SF6'!AD164</f>
        <v>126.20470363279101</v>
      </c>
      <c r="AE164" s="94">
        <f>+'CO2'!AE164+'abs CO2'!AE164+'CH4'!AE164*PCG!$C$5+N2O!AE164*PCG!$C$6+HFC!AE164+PFC!AE164+'SF6'!AE164</f>
        <v>182.27705089529249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4.3383450756237577E-2</v>
      </c>
      <c r="M165" s="94">
        <f>+'CO2'!M165+'abs CO2'!M165+'CH4'!M165*PCG!$C$5+N2O!M165*PCG!$C$6+HFC!M165+PFC!M165+'SF6'!M165</f>
        <v>6.722663566276818E-2</v>
      </c>
      <c r="N165" s="94">
        <f>+'CO2'!N165+'abs CO2'!N165+'CH4'!N165*PCG!$C$5+N2O!N165*PCG!$C$6+HFC!N165+PFC!N165+'SF6'!N165</f>
        <v>0.10866872111390674</v>
      </c>
      <c r="O165" s="94">
        <f>+'CO2'!O165+'abs CO2'!O165+'CH4'!O165*PCG!$C$5+N2O!O165*PCG!$C$6+HFC!O165+PFC!O165+'SF6'!O165</f>
        <v>0.27309752584679925</v>
      </c>
      <c r="P165" s="94">
        <f>+'CO2'!P165+'abs CO2'!P165+'CH4'!P165*PCG!$C$5+N2O!P165*PCG!$C$6+HFC!P165+PFC!P165+'SF6'!P165</f>
        <v>0.44612261901711586</v>
      </c>
      <c r="Q165" s="94">
        <f>+'CO2'!Q165+'abs CO2'!Q165+'CH4'!Q165*PCG!$C$5+N2O!Q165*PCG!$C$6+HFC!Q165+PFC!Q165+'SF6'!Q165</f>
        <v>0.70024412986950169</v>
      </c>
      <c r="R165" s="94">
        <f>+'CO2'!R165+'abs CO2'!R165+'CH4'!R165*PCG!$C$5+N2O!R165*PCG!$C$6+HFC!R165+PFC!R165+'SF6'!R165</f>
        <v>0.98108428546737991</v>
      </c>
      <c r="S165" s="94">
        <f>+'CO2'!S165+'abs CO2'!S165+'CH4'!S165*PCG!$C$5+N2O!S165*PCG!$C$6+HFC!S165+PFC!S165+'SF6'!S165</f>
        <v>1.7320171326714404</v>
      </c>
      <c r="T165" s="94">
        <f>+'CO2'!T165+'abs CO2'!T165+'CH4'!T165*PCG!$C$5+N2O!T165*PCG!$C$6+HFC!T165+PFC!T165+'SF6'!T165</f>
        <v>2.2123434030268543</v>
      </c>
      <c r="U165" s="94">
        <f>+'CO2'!U165+'abs CO2'!U165+'CH4'!U165*PCG!$C$5+N2O!U165*PCG!$C$6+HFC!U165+PFC!U165+'SF6'!U165</f>
        <v>2.0619451332694707</v>
      </c>
      <c r="V165" s="94">
        <f>+'CO2'!V165+'abs CO2'!V165+'CH4'!V165*PCG!$C$5+N2O!V165*PCG!$C$6+HFC!V165+PFC!V165+'SF6'!V165</f>
        <v>2.4912769965421084</v>
      </c>
      <c r="W165" s="94">
        <f>+'CO2'!W165+'abs CO2'!W165+'CH4'!W165*PCG!$C$5+N2O!W165*PCG!$C$6+HFC!W165+PFC!W165+'SF6'!W165</f>
        <v>3.9596635657380777</v>
      </c>
      <c r="X165" s="94">
        <f>+'CO2'!X165+'abs CO2'!X165+'CH4'!X165*PCG!$C$5+N2O!X165*PCG!$C$6+HFC!X165+PFC!X165+'SF6'!X165</f>
        <v>5.0850396371875135</v>
      </c>
      <c r="Y165" s="94">
        <f>+'CO2'!Y165+'abs CO2'!Y165+'CH4'!Y165*PCG!$C$5+N2O!Y165*PCG!$C$6+HFC!Y165+PFC!Y165+'SF6'!Y165</f>
        <v>5.251451465325788</v>
      </c>
      <c r="Z165" s="94">
        <f>+'CO2'!Z165+'abs CO2'!Z165+'CH4'!Z165*PCG!$C$5+N2O!Z165*PCG!$C$6+HFC!Z165+PFC!Z165+'SF6'!Z165</f>
        <v>6.8352097456574814</v>
      </c>
      <c r="AA165" s="94">
        <f>+'CO2'!AA165+'abs CO2'!AA165+'CH4'!AA165*PCG!$C$5+N2O!AA165*PCG!$C$6+HFC!AA165+PFC!AA165+'SF6'!AA165</f>
        <v>8.3651655542732311</v>
      </c>
      <c r="AB165" s="94">
        <f>+'CO2'!AB165+'abs CO2'!AB165+'CH4'!AB165*PCG!$C$5+N2O!AB165*PCG!$C$6+HFC!AB165+PFC!AB165+'SF6'!AB165</f>
        <v>7.4859449879606847</v>
      </c>
      <c r="AC165" s="94">
        <f>+'CO2'!AC165+'abs CO2'!AC165+'CH4'!AC165*PCG!$C$5+N2O!AC165*PCG!$C$6+HFC!AC165+PFC!AC165+'SF6'!AC165</f>
        <v>9.6449211050958308</v>
      </c>
      <c r="AD165" s="94">
        <f>+'CO2'!AD165+'abs CO2'!AD165+'CH4'!AD165*PCG!$C$5+N2O!AD165*PCG!$C$6+HFC!AD165+PFC!AD165+'SF6'!AD165</f>
        <v>6.3204496327152739</v>
      </c>
      <c r="AE165" s="94">
        <f>+'CO2'!AE165+'abs CO2'!AE165+'CH4'!AE165*PCG!$C$5+N2O!AE165*PCG!$C$6+HFC!AE165+PFC!AE165+'SF6'!AE165</f>
        <v>7.219944348345912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2.1885088460269374E-5</v>
      </c>
      <c r="G166" s="94">
        <f>+'CO2'!G166+'abs CO2'!G166+'CH4'!G166*PCG!$C$5+N2O!G166*PCG!$C$6+HFC!G166+PFC!G166+'SF6'!G166</f>
        <v>1.8179035958241223E-5</v>
      </c>
      <c r="H166" s="94">
        <f>+'CO2'!H166+'abs CO2'!H166+'CH4'!H166*PCG!$C$5+N2O!H166*PCG!$C$6+HFC!H166+PFC!H166+'SF6'!H166</f>
        <v>6.0595998264317797E-4</v>
      </c>
      <c r="I166" s="94">
        <f>+'CO2'!I166+'abs CO2'!I166+'CH4'!I166*PCG!$C$5+N2O!I166*PCG!$C$6+HFC!I166+PFC!I166+'SF6'!I166</f>
        <v>1.1728232187788075E-3</v>
      </c>
      <c r="J166" s="94">
        <f>+'CO2'!J166+'abs CO2'!J166+'CH4'!J166*PCG!$C$5+N2O!J166*PCG!$C$6+HFC!J166+PFC!J166+'SF6'!J166</f>
        <v>1.1491705253141886E-2</v>
      </c>
      <c r="K166" s="94">
        <f>+'CO2'!K166+'abs CO2'!K166+'CH4'!K166*PCG!$C$5+N2O!K166*PCG!$C$6+HFC!K166+PFC!K166+'SF6'!K166</f>
        <v>8.9762287738288475E-3</v>
      </c>
      <c r="L166" s="94">
        <f>+'CO2'!L166+'abs CO2'!L166+'CH4'!L166*PCG!$C$5+N2O!L166*PCG!$C$6+HFC!L166+PFC!L166+'SF6'!L166</f>
        <v>3.0697300725871547E-2</v>
      </c>
      <c r="M166" s="94">
        <f>+'CO2'!M166+'abs CO2'!M166+'CH4'!M166*PCG!$C$5+N2O!M166*PCG!$C$6+HFC!M166+PFC!M166+'SF6'!M166</f>
        <v>2.1606912223811482E-2</v>
      </c>
      <c r="N166" s="94">
        <f>+'CO2'!N166+'abs CO2'!N166+'CH4'!N166*PCG!$C$5+N2O!N166*PCG!$C$6+HFC!N166+PFC!N166+'SF6'!N166</f>
        <v>2.6183324288664673E-2</v>
      </c>
      <c r="O166" s="94">
        <f>+'CO2'!O166+'abs CO2'!O166+'CH4'!O166*PCG!$C$5+N2O!O166*PCG!$C$6+HFC!O166+PFC!O166+'SF6'!O166</f>
        <v>0.1272663566112758</v>
      </c>
      <c r="P166" s="94">
        <f>+'CO2'!P166+'abs CO2'!P166+'CH4'!P166*PCG!$C$5+N2O!P166*PCG!$C$6+HFC!P166+PFC!P166+'SF6'!P166</f>
        <v>0.35201526435537162</v>
      </c>
      <c r="Q166" s="94">
        <f>+'CO2'!Q166+'abs CO2'!Q166+'CH4'!Q166*PCG!$C$5+N2O!Q166*PCG!$C$6+HFC!Q166+PFC!Q166+'SF6'!Q166</f>
        <v>0.46551437888574859</v>
      </c>
      <c r="R166" s="94">
        <f>+'CO2'!R166+'abs CO2'!R166+'CH4'!R166*PCG!$C$5+N2O!R166*PCG!$C$6+HFC!R166+PFC!R166+'SF6'!R166</f>
        <v>0.53147670481605402</v>
      </c>
      <c r="S166" s="94">
        <f>+'CO2'!S166+'abs CO2'!S166+'CH4'!S166*PCG!$C$5+N2O!S166*PCG!$C$6+HFC!S166+PFC!S166+'SF6'!S166</f>
        <v>0.83404169626826596</v>
      </c>
      <c r="T166" s="94">
        <f>+'CO2'!T166+'abs CO2'!T166+'CH4'!T166*PCG!$C$5+N2O!T166*PCG!$C$6+HFC!T166+PFC!T166+'SF6'!T166</f>
        <v>1.0479322113292013</v>
      </c>
      <c r="U166" s="94">
        <f>+'CO2'!U166+'abs CO2'!U166+'CH4'!U166*PCG!$C$5+N2O!U166*PCG!$C$6+HFC!U166+PFC!U166+'SF6'!U166</f>
        <v>1.4811188714289198</v>
      </c>
      <c r="V166" s="94">
        <f>+'CO2'!V166+'abs CO2'!V166+'CH4'!V166*PCG!$C$5+N2O!V166*PCG!$C$6+HFC!V166+PFC!V166+'SF6'!V166</f>
        <v>1.8392941964195955</v>
      </c>
      <c r="W166" s="94">
        <f>+'CO2'!W166+'abs CO2'!W166+'CH4'!W166*PCG!$C$5+N2O!W166*PCG!$C$6+HFC!W166+PFC!W166+'SF6'!W166</f>
        <v>2.2675083784698371</v>
      </c>
      <c r="X166" s="94">
        <f>+'CO2'!X166+'abs CO2'!X166+'CH4'!X166*PCG!$C$5+N2O!X166*PCG!$C$6+HFC!X166+PFC!X166+'SF6'!X166</f>
        <v>3.3086276830798962</v>
      </c>
      <c r="Y166" s="94">
        <f>+'CO2'!Y166+'abs CO2'!Y166+'CH4'!Y166*PCG!$C$5+N2O!Y166*PCG!$C$6+HFC!Y166+PFC!Y166+'SF6'!Y166</f>
        <v>3.5635776605132339</v>
      </c>
      <c r="Z166" s="94">
        <f>+'CO2'!Z166+'abs CO2'!Z166+'CH4'!Z166*PCG!$C$5+N2O!Z166*PCG!$C$6+HFC!Z166+PFC!Z166+'SF6'!Z166</f>
        <v>4.8775994804986897</v>
      </c>
      <c r="AA166" s="94">
        <f>+'CO2'!AA166+'abs CO2'!AA166+'CH4'!AA166*PCG!$C$5+N2O!AA166*PCG!$C$6+HFC!AA166+PFC!AA166+'SF6'!AA166</f>
        <v>6.1759884721807792</v>
      </c>
      <c r="AB166" s="94">
        <f>+'CO2'!AB166+'abs CO2'!AB166+'CH4'!AB166*PCG!$C$5+N2O!AB166*PCG!$C$6+HFC!AB166+PFC!AB166+'SF6'!AB166</f>
        <v>6.2482502112438256</v>
      </c>
      <c r="AC166" s="94">
        <f>+'CO2'!AC166+'abs CO2'!AC166+'CH4'!AC166*PCG!$C$5+N2O!AC166*PCG!$C$6+HFC!AC166+PFC!AC166+'SF6'!AC166</f>
        <v>7.261072614620895</v>
      </c>
      <c r="AD166" s="94">
        <f>+'CO2'!AD166+'abs CO2'!AD166+'CH4'!AD166*PCG!$C$5+N2O!AD166*PCG!$C$6+HFC!AD166+PFC!AD166+'SF6'!AD166</f>
        <v>10.32462919583671</v>
      </c>
      <c r="AE166" s="94">
        <f>+'CO2'!AE166+'abs CO2'!AE166+'CH4'!AE166*PCG!$C$5+N2O!AE166*PCG!$C$6+HFC!AE166+PFC!AE166+'SF6'!AE166</f>
        <v>13.041613951724537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6.651030114612052E-9</v>
      </c>
      <c r="F167" s="94">
        <f>+'CO2'!F167+'abs CO2'!F167+'CH4'!F167*PCG!$C$5+N2O!F167*PCG!$C$6+HFC!F167+PFC!F167+'SF6'!F167</f>
        <v>6.1641437123689741E-9</v>
      </c>
      <c r="G167" s="94">
        <f>+'CO2'!G167+'abs CO2'!G167+'CH4'!G167*PCG!$C$5+N2O!G167*PCG!$C$6+HFC!G167+PFC!G167+'SF6'!G167</f>
        <v>0.21198819470620925</v>
      </c>
      <c r="H167" s="94">
        <f>+'CO2'!H167+'abs CO2'!H167+'CH4'!H167*PCG!$C$5+N2O!H167*PCG!$C$6+HFC!H167+PFC!H167+'SF6'!H167</f>
        <v>0.48499822874858772</v>
      </c>
      <c r="I167" s="94">
        <f>+'CO2'!I167+'abs CO2'!I167+'CH4'!I167*PCG!$C$5+N2O!I167*PCG!$C$6+HFC!I167+PFC!I167+'SF6'!I167</f>
        <v>1.0290809635020661</v>
      </c>
      <c r="J167" s="94">
        <f>+'CO2'!J167+'abs CO2'!J167+'CH4'!J167*PCG!$C$5+N2O!J167*PCG!$C$6+HFC!J167+PFC!J167+'SF6'!J167</f>
        <v>2.3183295429519268</v>
      </c>
      <c r="K167" s="94">
        <f>+'CO2'!K167+'abs CO2'!K167+'CH4'!K167*PCG!$C$5+N2O!K167*PCG!$C$6+HFC!K167+PFC!K167+'SF6'!K167</f>
        <v>2.4335405460646413</v>
      </c>
      <c r="L167" s="94">
        <f>+'CO2'!L167+'abs CO2'!L167+'CH4'!L167*PCG!$C$5+N2O!L167*PCG!$C$6+HFC!L167+PFC!L167+'SF6'!L167</f>
        <v>2.831749425829166</v>
      </c>
      <c r="M167" s="94">
        <f>+'CO2'!M167+'abs CO2'!M167+'CH4'!M167*PCG!$C$5+N2O!M167*PCG!$C$6+HFC!M167+PFC!M167+'SF6'!M167</f>
        <v>3.7523699808735316</v>
      </c>
      <c r="N167" s="94">
        <f>+'CO2'!N167+'abs CO2'!N167+'CH4'!N167*PCG!$C$5+N2O!N167*PCG!$C$6+HFC!N167+PFC!N167+'SF6'!N167</f>
        <v>4.2178156552654826</v>
      </c>
      <c r="O167" s="94">
        <f>+'CO2'!O167+'abs CO2'!O167+'CH4'!O167*PCG!$C$5+N2O!O167*PCG!$C$6+HFC!O167+PFC!O167+'SF6'!O167</f>
        <v>4.7649368830849603</v>
      </c>
      <c r="P167" s="94">
        <f>+'CO2'!P167+'abs CO2'!P167+'CH4'!P167*PCG!$C$5+N2O!P167*PCG!$C$6+HFC!P167+PFC!P167+'SF6'!P167</f>
        <v>5.4552714651234622</v>
      </c>
      <c r="Q167" s="94">
        <f>+'CO2'!Q167+'abs CO2'!Q167+'CH4'!Q167*PCG!$C$5+N2O!Q167*PCG!$C$6+HFC!Q167+PFC!Q167+'SF6'!Q167</f>
        <v>6.2778392911218139</v>
      </c>
      <c r="R167" s="94">
        <f>+'CO2'!R167+'abs CO2'!R167+'CH4'!R167*PCG!$C$5+N2O!R167*PCG!$C$6+HFC!R167+PFC!R167+'SF6'!R167</f>
        <v>7.7181432615047116</v>
      </c>
      <c r="S167" s="94">
        <f>+'CO2'!S167+'abs CO2'!S167+'CH4'!S167*PCG!$C$5+N2O!S167*PCG!$C$6+HFC!S167+PFC!S167+'SF6'!S167</f>
        <v>9.6201081849424508</v>
      </c>
      <c r="T167" s="94">
        <f>+'CO2'!T167+'abs CO2'!T167+'CH4'!T167*PCG!$C$5+N2O!T167*PCG!$C$6+HFC!T167+PFC!T167+'SF6'!T167</f>
        <v>11.462844101562579</v>
      </c>
      <c r="U167" s="94">
        <f>+'CO2'!U167+'abs CO2'!U167+'CH4'!U167*PCG!$C$5+N2O!U167*PCG!$C$6+HFC!U167+PFC!U167+'SF6'!U167</f>
        <v>13.905551477798426</v>
      </c>
      <c r="V167" s="94">
        <f>+'CO2'!V167+'abs CO2'!V167+'CH4'!V167*PCG!$C$5+N2O!V167*PCG!$C$6+HFC!V167+PFC!V167+'SF6'!V167</f>
        <v>16.900188783713777</v>
      </c>
      <c r="W167" s="94">
        <f>+'CO2'!W167+'abs CO2'!W167+'CH4'!W167*PCG!$C$5+N2O!W167*PCG!$C$6+HFC!W167+PFC!W167+'SF6'!W167</f>
        <v>14.326471591146733</v>
      </c>
      <c r="X167" s="94">
        <f>+'CO2'!X167+'abs CO2'!X167+'CH4'!X167*PCG!$C$5+N2O!X167*PCG!$C$6+HFC!X167+PFC!X167+'SF6'!X167</f>
        <v>16.819005347050936</v>
      </c>
      <c r="Y167" s="94">
        <f>+'CO2'!Y167+'abs CO2'!Y167+'CH4'!Y167*PCG!$C$5+N2O!Y167*PCG!$C$6+HFC!Y167+PFC!Y167+'SF6'!Y167</f>
        <v>18.967932851399457</v>
      </c>
      <c r="Z167" s="94">
        <f>+'CO2'!Z167+'abs CO2'!Z167+'CH4'!Z167*PCG!$C$5+N2O!Z167*PCG!$C$6+HFC!Z167+PFC!Z167+'SF6'!Z167</f>
        <v>21.013029842673397</v>
      </c>
      <c r="AA167" s="94">
        <f>+'CO2'!AA167+'abs CO2'!AA167+'CH4'!AA167*PCG!$C$5+N2O!AA167*PCG!$C$6+HFC!AA167+PFC!AA167+'SF6'!AA167</f>
        <v>23.63582719255448</v>
      </c>
      <c r="AB167" s="94">
        <f>+'CO2'!AB167+'abs CO2'!AB167+'CH4'!AB167*PCG!$C$5+N2O!AB167*PCG!$C$6+HFC!AB167+PFC!AB167+'SF6'!AB167</f>
        <v>26.096487734115232</v>
      </c>
      <c r="AC167" s="94">
        <f>+'CO2'!AC167+'abs CO2'!AC167+'CH4'!AC167*PCG!$C$5+N2O!AC167*PCG!$C$6+HFC!AC167+PFC!AC167+'SF6'!AC167</f>
        <v>29.107199425296407</v>
      </c>
      <c r="AD167" s="94">
        <f>+'CO2'!AD167+'abs CO2'!AD167+'CH4'!AD167*PCG!$C$5+N2O!AD167*PCG!$C$6+HFC!AD167+PFC!AD167+'SF6'!AD167</f>
        <v>33.051359711652864</v>
      </c>
      <c r="AE167" s="94">
        <f>+'CO2'!AE167+'abs CO2'!AE167+'CH4'!AE167*PCG!$C$5+N2O!AE167*PCG!$C$6+HFC!AE167+PFC!AE167+'SF6'!AE167</f>
        <v>35.798356255422952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3.9460831300686724E-4</v>
      </c>
      <c r="Q168" s="94">
        <f>+'CO2'!Q168+'abs CO2'!Q168+'CH4'!Q168*PCG!$C$5+N2O!Q168*PCG!$C$6+HFC!Q168+PFC!Q168+'SF6'!Q168</f>
        <v>0.18925522682661841</v>
      </c>
      <c r="R168" s="94">
        <f>+'CO2'!R168+'abs CO2'!R168+'CH4'!R168*PCG!$C$5+N2O!R168*PCG!$C$6+HFC!R168+PFC!R168+'SF6'!R168</f>
        <v>0.57007397902243917</v>
      </c>
      <c r="S168" s="94">
        <f>+'CO2'!S168+'abs CO2'!S168+'CH4'!S168*PCG!$C$5+N2O!S168*PCG!$C$6+HFC!S168+PFC!S168+'SF6'!S168</f>
        <v>0.4276437114436204</v>
      </c>
      <c r="T168" s="94">
        <f>+'CO2'!T168+'abs CO2'!T168+'CH4'!T168*PCG!$C$5+N2O!T168*PCG!$C$6+HFC!T168+PFC!T168+'SF6'!T168</f>
        <v>0.27934373642028826</v>
      </c>
      <c r="U168" s="94">
        <f>+'CO2'!U168+'abs CO2'!U168+'CH4'!U168*PCG!$C$5+N2O!U168*PCG!$C$6+HFC!U168+PFC!U168+'SF6'!U168</f>
        <v>0.76524418812784079</v>
      </c>
      <c r="V168" s="94">
        <f>+'CO2'!V168+'abs CO2'!V168+'CH4'!V168*PCG!$C$5+N2O!V168*PCG!$C$6+HFC!V168+PFC!V168+'SF6'!V168</f>
        <v>0.98681259943757405</v>
      </c>
      <c r="W168" s="94">
        <f>+'CO2'!W168+'abs CO2'!W168+'CH4'!W168*PCG!$C$5+N2O!W168*PCG!$C$6+HFC!W168+PFC!W168+'SF6'!W168</f>
        <v>2.8737313603474632</v>
      </c>
      <c r="X168" s="94">
        <f>+'CO2'!X168+'abs CO2'!X168+'CH4'!X168*PCG!$C$5+N2O!X168*PCG!$C$6+HFC!X168+PFC!X168+'SF6'!X168</f>
        <v>1.3856372553325573</v>
      </c>
      <c r="Y168" s="94">
        <f>+'CO2'!Y168+'abs CO2'!Y168+'CH4'!Y168*PCG!$C$5+N2O!Y168*PCG!$C$6+HFC!Y168+PFC!Y168+'SF6'!Y168</f>
        <v>2.9398077276084118</v>
      </c>
      <c r="Z168" s="94">
        <f>+'CO2'!Z168+'abs CO2'!Z168+'CH4'!Z168*PCG!$C$5+N2O!Z168*PCG!$C$6+HFC!Z168+PFC!Z168+'SF6'!Z168</f>
        <v>2.0121085258303588</v>
      </c>
      <c r="AA168" s="94">
        <f>+'CO2'!AA168+'abs CO2'!AA168+'CH4'!AA168*PCG!$C$5+N2O!AA168*PCG!$C$6+HFC!AA168+PFC!AA168+'SF6'!AA168</f>
        <v>2.6615335721858435</v>
      </c>
      <c r="AB168" s="94">
        <f>+'CO2'!AB168+'abs CO2'!AB168+'CH4'!AB168*PCG!$C$5+N2O!AB168*PCG!$C$6+HFC!AB168+PFC!AB168+'SF6'!AB168</f>
        <v>2.8931645477319576</v>
      </c>
      <c r="AC168" s="94">
        <f>+'CO2'!AC168+'abs CO2'!AC168+'CH4'!AC168*PCG!$C$5+N2O!AC168*PCG!$C$6+HFC!AC168+PFC!AC168+'SF6'!AC168</f>
        <v>4.6637309719251689</v>
      </c>
      <c r="AD168" s="94">
        <f>+'CO2'!AD168+'abs CO2'!AD168+'CH4'!AD168*PCG!$C$5+N2O!AD168*PCG!$C$6+HFC!AD168+PFC!AD168+'SF6'!AD168</f>
        <v>4.1262743756417297</v>
      </c>
      <c r="AE168" s="94">
        <f>+'CO2'!AE168+'abs CO2'!AE168+'CH4'!AE168*PCG!$C$5+N2O!AE168*PCG!$C$6+HFC!AE168+PFC!AE168+'SF6'!AE168</f>
        <v>3.3932190613289461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4.1905729218630425E-3</v>
      </c>
      <c r="K169" s="94">
        <f>+'CO2'!K169+'abs CO2'!K169+'CH4'!K169*PCG!$C$5+N2O!K169*PCG!$C$6+HFC!K169+PFC!K169+'SF6'!K169</f>
        <v>1.0053053806874176E-2</v>
      </c>
      <c r="L169" s="94">
        <f>+'CO2'!L169+'abs CO2'!L169+'CH4'!L169*PCG!$C$5+N2O!L169*PCG!$C$6+HFC!L169+PFC!L169+'SF6'!L169</f>
        <v>2.1502064454941062E-2</v>
      </c>
      <c r="M169" s="94">
        <f>+'CO2'!M169+'abs CO2'!M169+'CH4'!M169*PCG!$C$5+N2O!M169*PCG!$C$6+HFC!M169+PFC!M169+'SF6'!M169</f>
        <v>3.8493550776417182E-2</v>
      </c>
      <c r="N169" s="94">
        <f>+'CO2'!N169+'abs CO2'!N169+'CH4'!N169*PCG!$C$5+N2O!N169*PCG!$C$6+HFC!N169+PFC!N169+'SF6'!N169</f>
        <v>6.1275590893289864E-2</v>
      </c>
      <c r="O169" s="94">
        <f>+'CO2'!O169+'abs CO2'!O169+'CH4'!O169*PCG!$C$5+N2O!O169*PCG!$C$6+HFC!O169+PFC!O169+'SF6'!O169</f>
        <v>8.5242827167729934E-2</v>
      </c>
      <c r="P169" s="94">
        <f>+'CO2'!P169+'abs CO2'!P169+'CH4'!P169*PCG!$C$5+N2O!P169*PCG!$C$6+HFC!P169+PFC!P169+'SF6'!P169</f>
        <v>0.1412996381175381</v>
      </c>
      <c r="Q169" s="94">
        <f>+'CO2'!Q169+'abs CO2'!Q169+'CH4'!Q169*PCG!$C$5+N2O!Q169*PCG!$C$6+HFC!Q169+PFC!Q169+'SF6'!Q169</f>
        <v>0.15773258415861779</v>
      </c>
      <c r="R169" s="94">
        <f>+'CO2'!R169+'abs CO2'!R169+'CH4'!R169*PCG!$C$5+N2O!R169*PCG!$C$6+HFC!R169+PFC!R169+'SF6'!R169</f>
        <v>0.17882671094388397</v>
      </c>
      <c r="S169" s="94">
        <f>+'CO2'!S169+'abs CO2'!S169+'CH4'!S169*PCG!$C$5+N2O!S169*PCG!$C$6+HFC!S169+PFC!S169+'SF6'!S169</f>
        <v>0.2146378949662075</v>
      </c>
      <c r="T169" s="94">
        <f>+'CO2'!T169+'abs CO2'!T169+'CH4'!T169*PCG!$C$5+N2O!T169*PCG!$C$6+HFC!T169+PFC!T169+'SF6'!T169</f>
        <v>0.25307044124301664</v>
      </c>
      <c r="U169" s="94">
        <f>+'CO2'!U169+'abs CO2'!U169+'CH4'!U169*PCG!$C$5+N2O!U169*PCG!$C$6+HFC!U169+PFC!U169+'SF6'!U169</f>
        <v>0.3573287926145044</v>
      </c>
      <c r="V169" s="94">
        <f>+'CO2'!V169+'abs CO2'!V169+'CH4'!V169*PCG!$C$5+N2O!V169*PCG!$C$6+HFC!V169+PFC!V169+'SF6'!V169</f>
        <v>0.41239543362668257</v>
      </c>
      <c r="W169" s="94">
        <f>+'CO2'!W169+'abs CO2'!W169+'CH4'!W169*PCG!$C$5+N2O!W169*PCG!$C$6+HFC!W169+PFC!W169+'SF6'!W169</f>
        <v>0.53391129300314977</v>
      </c>
      <c r="X169" s="94">
        <f>+'CO2'!X169+'abs CO2'!X169+'CH4'!X169*PCG!$C$5+N2O!X169*PCG!$C$6+HFC!X169+PFC!X169+'SF6'!X169</f>
        <v>0.72529979840173664</v>
      </c>
      <c r="Y169" s="94">
        <f>+'CO2'!Y169+'abs CO2'!Y169+'CH4'!Y169*PCG!$C$5+N2O!Y169*PCG!$C$6+HFC!Y169+PFC!Y169+'SF6'!Y169</f>
        <v>1.1223903861013507</v>
      </c>
      <c r="Z169" s="94">
        <f>+'CO2'!Z169+'abs CO2'!Z169+'CH4'!Z169*PCG!$C$5+N2O!Z169*PCG!$C$6+HFC!Z169+PFC!Z169+'SF6'!Z169</f>
        <v>1.4085119164703881</v>
      </c>
      <c r="AA169" s="94">
        <f>+'CO2'!AA169+'abs CO2'!AA169+'CH4'!AA169*PCG!$C$5+N2O!AA169*PCG!$C$6+HFC!AA169+PFC!AA169+'SF6'!AA169</f>
        <v>1.6636244125747557</v>
      </c>
      <c r="AB169" s="94">
        <f>+'CO2'!AB169+'abs CO2'!AB169+'CH4'!AB169*PCG!$C$5+N2O!AB169*PCG!$C$6+HFC!AB169+PFC!AB169+'SF6'!AB169</f>
        <v>1.8044719719275728</v>
      </c>
      <c r="AC169" s="94">
        <f>+'CO2'!AC169+'abs CO2'!AC169+'CH4'!AC169*PCG!$C$5+N2O!AC169*PCG!$C$6+HFC!AC169+PFC!AC169+'SF6'!AC169</f>
        <v>2.040164873472881</v>
      </c>
      <c r="AD169" s="94">
        <f>+'CO2'!AD169+'abs CO2'!AD169+'CH4'!AD169*PCG!$C$5+N2O!AD169*PCG!$C$6+HFC!AD169+PFC!AD169+'SF6'!AD169</f>
        <v>2.0642346407760721</v>
      </c>
      <c r="AE169" s="94">
        <f>+'CO2'!AE169+'abs CO2'!AE169+'CH4'!AE169*PCG!$C$5+N2O!AE169*PCG!$C$6+HFC!AE169+PFC!AE169+'SF6'!AE169</f>
        <v>2.0177946959213919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0.25482286611246702</v>
      </c>
      <c r="V170" s="94">
        <f>+'CO2'!V170+'abs CO2'!V170+'CH4'!V170*PCG!$C$5+N2O!V170*PCG!$C$6+HFC!V170+PFC!V170+'SF6'!V170</f>
        <v>0.54941788318391782</v>
      </c>
      <c r="W170" s="94">
        <f>+'CO2'!W170+'abs CO2'!W170+'CH4'!W170*PCG!$C$5+N2O!W170*PCG!$C$6+HFC!W170+PFC!W170+'SF6'!W170</f>
        <v>0.64363577674599648</v>
      </c>
      <c r="X170" s="94">
        <f>+'CO2'!X170+'abs CO2'!X170+'CH4'!X170*PCG!$C$5+N2O!X170*PCG!$C$6+HFC!X170+PFC!X170+'SF6'!X170</f>
        <v>0.70183178165870053</v>
      </c>
      <c r="Y170" s="94">
        <f>+'CO2'!Y170+'abs CO2'!Y170+'CH4'!Y170*PCG!$C$5+N2O!Y170*PCG!$C$6+HFC!Y170+PFC!Y170+'SF6'!Y170</f>
        <v>0.76266970633764308</v>
      </c>
      <c r="Z170" s="94">
        <f>+'CO2'!Z170+'abs CO2'!Z170+'CH4'!Z170*PCG!$C$5+N2O!Z170*PCG!$C$6+HFC!Z170+PFC!Z170+'SF6'!Z170</f>
        <v>0.86190557133795898</v>
      </c>
      <c r="AA170" s="94">
        <f>+'CO2'!AA170+'abs CO2'!AA170+'CH4'!AA170*PCG!$C$5+N2O!AA170*PCG!$C$6+HFC!AA170+PFC!AA170+'SF6'!AA170</f>
        <v>0.82713358678318849</v>
      </c>
      <c r="AB170" s="94">
        <f>+'CO2'!AB170+'abs CO2'!AB170+'CH4'!AB170*PCG!$C$5+N2O!AB170*PCG!$C$6+HFC!AB170+PFC!AB170+'SF6'!AB170</f>
        <v>0.59064023025545798</v>
      </c>
      <c r="AC170" s="94">
        <f>+'CO2'!AC170+'abs CO2'!AC170+'CH4'!AC170*PCG!$C$5+N2O!AC170*PCG!$C$6+HFC!AC170+PFC!AC170+'SF6'!AC170</f>
        <v>1.0441284382708573</v>
      </c>
      <c r="AD170" s="94">
        <f>+'CO2'!AD170+'abs CO2'!AD170+'CH4'!AD170*PCG!$C$5+N2O!AD170*PCG!$C$6+HFC!AD170+PFC!AD170+'SF6'!AD170</f>
        <v>1.351579089962244</v>
      </c>
      <c r="AE170" s="94">
        <f>+'CO2'!AE170+'abs CO2'!AE170+'CH4'!AE170*PCG!$C$5+N2O!AE170*PCG!$C$6+HFC!AE170+PFC!AE170+'SF6'!AE170</f>
        <v>0.9984134242118764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4.5688626429937745E-3</v>
      </c>
      <c r="L171" s="94">
        <f>+'CO2'!L171+'abs CO2'!L171+'CH4'!L171*PCG!$C$5+N2O!L171*PCG!$C$6+HFC!L171+PFC!L171+'SF6'!L171</f>
        <v>3.2595416219470687E-2</v>
      </c>
      <c r="M171" s="94">
        <f>+'CO2'!M171+'abs CO2'!M171+'CH4'!M171*PCG!$C$5+N2O!M171*PCG!$C$6+HFC!M171+PFC!M171+'SF6'!M171</f>
        <v>6.6501132687811076E-2</v>
      </c>
      <c r="N171" s="94">
        <f>+'CO2'!N171+'abs CO2'!N171+'CH4'!N171*PCG!$C$5+N2O!N171*PCG!$C$6+HFC!N171+PFC!N171+'SF6'!N171</f>
        <v>8.1580169719377219E-2</v>
      </c>
      <c r="O171" s="94">
        <f>+'CO2'!O171+'abs CO2'!O171+'CH4'!O171*PCG!$C$5+N2O!O171*PCG!$C$6+HFC!O171+PFC!O171+'SF6'!O171</f>
        <v>7.9415348574693137E-2</v>
      </c>
      <c r="P171" s="94">
        <f>+'CO2'!P171+'abs CO2'!P171+'CH4'!P171*PCG!$C$5+N2O!P171*PCG!$C$6+HFC!P171+PFC!P171+'SF6'!P171</f>
        <v>4.3627084412142247E-2</v>
      </c>
      <c r="Q171" s="94">
        <f>+'CO2'!Q171+'abs CO2'!Q171+'CH4'!Q171*PCG!$C$5+N2O!Q171*PCG!$C$6+HFC!Q171+PFC!Q171+'SF6'!Q171</f>
        <v>2.4150900955282353E-2</v>
      </c>
      <c r="R171" s="94">
        <f>+'CO2'!R171+'abs CO2'!R171+'CH4'!R171*PCG!$C$5+N2O!R171*PCG!$C$6+HFC!R171+PFC!R171+'SF6'!R171</f>
        <v>2.8165771713670712E-2</v>
      </c>
      <c r="S171" s="94">
        <f>+'CO2'!S171+'abs CO2'!S171+'CH4'!S171*PCG!$C$5+N2O!S171*PCG!$C$6+HFC!S171+PFC!S171+'SF6'!S171</f>
        <v>3.7901901139654234E-2</v>
      </c>
      <c r="T171" s="94">
        <f>+'CO2'!T171+'abs CO2'!T171+'CH4'!T171*PCG!$C$5+N2O!T171*PCG!$C$6+HFC!T171+PFC!T171+'SF6'!T171</f>
        <v>2.9137977606725728E-2</v>
      </c>
      <c r="U171" s="94">
        <f>+'CO2'!U171+'abs CO2'!U171+'CH4'!U171*PCG!$C$5+N2O!U171*PCG!$C$6+HFC!U171+PFC!U171+'SF6'!U171</f>
        <v>4.2065298667766045E-2</v>
      </c>
      <c r="V171" s="94">
        <f>+'CO2'!V171+'abs CO2'!V171+'CH4'!V171*PCG!$C$5+N2O!V171*PCG!$C$6+HFC!V171+PFC!V171+'SF6'!V171</f>
        <v>4.2901144491185518E-2</v>
      </c>
      <c r="W171" s="94">
        <f>+'CO2'!W171+'abs CO2'!W171+'CH4'!W171*PCG!$C$5+N2O!W171*PCG!$C$6+HFC!W171+PFC!W171+'SF6'!W171</f>
        <v>9.1859204445047873E-2</v>
      </c>
      <c r="X171" s="94">
        <f>+'CO2'!X171+'abs CO2'!X171+'CH4'!X171*PCG!$C$5+N2O!X171*PCG!$C$6+HFC!X171+PFC!X171+'SF6'!X171</f>
        <v>0.23270818947448826</v>
      </c>
      <c r="Y171" s="94">
        <f>+'CO2'!Y171+'abs CO2'!Y171+'CH4'!Y171*PCG!$C$5+N2O!Y171*PCG!$C$6+HFC!Y171+PFC!Y171+'SF6'!Y171</f>
        <v>0.41030805798500658</v>
      </c>
      <c r="Z171" s="94">
        <f>+'CO2'!Z171+'abs CO2'!Z171+'CH4'!Z171*PCG!$C$5+N2O!Z171*PCG!$C$6+HFC!Z171+PFC!Z171+'SF6'!Z171</f>
        <v>0.66954761835887078</v>
      </c>
      <c r="AA171" s="94">
        <f>+'CO2'!AA171+'abs CO2'!AA171+'CH4'!AA171*PCG!$C$5+N2O!AA171*PCG!$C$6+HFC!AA171+PFC!AA171+'SF6'!AA171</f>
        <v>0.8614757983304393</v>
      </c>
      <c r="AB171" s="94">
        <f>+'CO2'!AB171+'abs CO2'!AB171+'CH4'!AB171*PCG!$C$5+N2O!AB171*PCG!$C$6+HFC!AB171+PFC!AB171+'SF6'!AB171</f>
        <v>0.83305435210744849</v>
      </c>
      <c r="AC171" s="94">
        <f>+'CO2'!AC171+'abs CO2'!AC171+'CH4'!AC171*PCG!$C$5+N2O!AC171*PCG!$C$6+HFC!AC171+PFC!AC171+'SF6'!AC171</f>
        <v>1.1849069059893989</v>
      </c>
      <c r="AD171" s="94">
        <f>+'CO2'!AD171+'abs CO2'!AD171+'CH4'!AD171*PCG!$C$5+N2O!AD171*PCG!$C$6+HFC!AD171+PFC!AD171+'SF6'!AD171</f>
        <v>1.1057846613149953</v>
      </c>
      <c r="AE171" s="94">
        <f>+'CO2'!AE171+'abs CO2'!AE171+'CH4'!AE171*PCG!$C$5+N2O!AE171*PCG!$C$6+HFC!AE171+PFC!AE171+'SF6'!AE171</f>
        <v>1.591157486506142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4.7112531182273883E-2</v>
      </c>
      <c r="D173" s="33">
        <f t="shared" ref="D173:AE173" si="42">+D174+D178+D182+D186</f>
        <v>4.4979189361504426E-2</v>
      </c>
      <c r="E173" s="33">
        <f t="shared" si="42"/>
        <v>4.5723150225944503E-2</v>
      </c>
      <c r="F173" s="33">
        <f t="shared" si="42"/>
        <v>4.7084367429488259E-2</v>
      </c>
      <c r="G173" s="33">
        <f t="shared" si="42"/>
        <v>4.7540310070997696E-2</v>
      </c>
      <c r="H173" s="33">
        <f t="shared" si="42"/>
        <v>4.9246297381866339E-2</v>
      </c>
      <c r="I173" s="33">
        <f t="shared" si="42"/>
        <v>4.9644816054758949E-2</v>
      </c>
      <c r="J173" s="33">
        <f t="shared" si="42"/>
        <v>5.2463038230309456E-2</v>
      </c>
      <c r="K173" s="33">
        <f t="shared" si="42"/>
        <v>5.0224162342226548E-2</v>
      </c>
      <c r="L173" s="33">
        <f t="shared" si="42"/>
        <v>5.2317698508029656E-2</v>
      </c>
      <c r="M173" s="33">
        <f t="shared" si="42"/>
        <v>5.6127020078205997E-2</v>
      </c>
      <c r="N173" s="33">
        <f t="shared" si="42"/>
        <v>5.1025517707215494E-2</v>
      </c>
      <c r="O173" s="33">
        <f t="shared" si="42"/>
        <v>5.3512515321858287E-2</v>
      </c>
      <c r="P173" s="33">
        <f t="shared" si="42"/>
        <v>5.9929394092313286E-2</v>
      </c>
      <c r="Q173" s="33">
        <f t="shared" si="42"/>
        <v>5.8201852413964361E-2</v>
      </c>
      <c r="R173" s="33">
        <f t="shared" si="42"/>
        <v>5.4932785305807863E-2</v>
      </c>
      <c r="S173" s="33">
        <f t="shared" si="42"/>
        <v>5.6100363393011082E-2</v>
      </c>
      <c r="T173" s="33">
        <f t="shared" si="42"/>
        <v>5.6516796759991383E-2</v>
      </c>
      <c r="U173" s="33">
        <f t="shared" si="42"/>
        <v>5.7517417644789313E-2</v>
      </c>
      <c r="V173" s="33">
        <f t="shared" si="42"/>
        <v>6.2121029609030161E-2</v>
      </c>
      <c r="W173" s="33">
        <f t="shared" si="42"/>
        <v>7.5317658188462838E-2</v>
      </c>
      <c r="X173" s="33">
        <f t="shared" si="42"/>
        <v>5.9653174361442803E-2</v>
      </c>
      <c r="Y173" s="33">
        <f t="shared" si="42"/>
        <v>5.7340222290793663E-2</v>
      </c>
      <c r="Z173" s="33">
        <f t="shared" si="42"/>
        <v>5.4257487581499106E-2</v>
      </c>
      <c r="AA173" s="33">
        <f t="shared" si="42"/>
        <v>5.5041751607219927E-2</v>
      </c>
      <c r="AB173" s="33">
        <f t="shared" si="42"/>
        <v>5.8067815826395253E-2</v>
      </c>
      <c r="AC173" s="33">
        <f t="shared" si="42"/>
        <v>4.792757172413066E-2</v>
      </c>
      <c r="AD173" s="33">
        <f t="shared" si="42"/>
        <v>4.7394446865898159E-2</v>
      </c>
      <c r="AE173" s="33">
        <f t="shared" si="42"/>
        <v>4.2280277696699085E-2</v>
      </c>
    </row>
    <row r="174" spans="1:31" x14ac:dyDescent="0.2">
      <c r="A174" s="13" t="s">
        <v>360</v>
      </c>
      <c r="B174" s="4" t="s">
        <v>361</v>
      </c>
      <c r="C174" s="33">
        <f>+C175+C176+C177</f>
        <v>1.6861066771653544E-2</v>
      </c>
      <c r="D174" s="33">
        <f t="shared" ref="D174:AE174" si="43">+D175+D176+D177</f>
        <v>1.4727724950884084E-2</v>
      </c>
      <c r="E174" s="33">
        <f t="shared" si="43"/>
        <v>1.5471685815324163E-2</v>
      </c>
      <c r="F174" s="33">
        <f t="shared" si="43"/>
        <v>1.6832903018867924E-2</v>
      </c>
      <c r="G174" s="33">
        <f t="shared" si="43"/>
        <v>1.7288845660377358E-2</v>
      </c>
      <c r="H174" s="33">
        <f t="shared" si="43"/>
        <v>1.8994832971246007E-2</v>
      </c>
      <c r="I174" s="33">
        <f t="shared" si="43"/>
        <v>1.939335164413861E-2</v>
      </c>
      <c r="J174" s="33">
        <f t="shared" si="43"/>
        <v>2.2211573819689117E-2</v>
      </c>
      <c r="K174" s="33">
        <f t="shared" si="43"/>
        <v>1.9972697931606213E-2</v>
      </c>
      <c r="L174" s="33">
        <f t="shared" si="43"/>
        <v>2.2066234097409321E-2</v>
      </c>
      <c r="M174" s="33">
        <f t="shared" si="43"/>
        <v>2.5875555667585658E-2</v>
      </c>
      <c r="N174" s="33">
        <f t="shared" si="43"/>
        <v>2.0774053296595155E-2</v>
      </c>
      <c r="O174" s="33">
        <f t="shared" si="43"/>
        <v>2.3261050911237948E-2</v>
      </c>
      <c r="P174" s="33">
        <f t="shared" si="43"/>
        <v>2.9610193295838021E-2</v>
      </c>
      <c r="Q174" s="33">
        <f t="shared" si="43"/>
        <v>2.7827294848143981E-2</v>
      </c>
      <c r="R174" s="33">
        <f t="shared" si="43"/>
        <v>2.4508269590543086E-2</v>
      </c>
      <c r="S174" s="33">
        <f t="shared" si="43"/>
        <v>2.562551444061114E-2</v>
      </c>
      <c r="T174" s="33">
        <f t="shared" si="43"/>
        <v>2.6013374460567822E-2</v>
      </c>
      <c r="U174" s="33">
        <f t="shared" si="43"/>
        <v>2.6976131432176656E-2</v>
      </c>
      <c r="V174" s="33">
        <f t="shared" si="43"/>
        <v>3.1539490296529971E-2</v>
      </c>
      <c r="W174" s="33">
        <f t="shared" si="43"/>
        <v>4.4718726916426511E-2</v>
      </c>
      <c r="X174" s="33">
        <f t="shared" si="43"/>
        <v>2.90549878962536E-2</v>
      </c>
      <c r="Y174" s="33">
        <f t="shared" si="43"/>
        <v>3.1831155286276884E-2</v>
      </c>
      <c r="Z174" s="33">
        <f t="shared" si="43"/>
        <v>3.383127261269147E-2</v>
      </c>
      <c r="AA174" s="33">
        <f t="shared" si="43"/>
        <v>3.3349505136094672E-2</v>
      </c>
      <c r="AB174" s="33">
        <f t="shared" si="43"/>
        <v>3.5126087896360271E-2</v>
      </c>
      <c r="AC174" s="33">
        <f t="shared" si="43"/>
        <v>2.9411993820440428E-2</v>
      </c>
      <c r="AD174" s="33">
        <f t="shared" si="43"/>
        <v>3.2373987827145463E-2</v>
      </c>
      <c r="AE174" s="33">
        <f t="shared" si="43"/>
        <v>3.0760903137940554E-2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4.0462370078740159E-3</v>
      </c>
      <c r="D175" s="94">
        <f>+'CO2'!D175+'abs CO2'!D175+'CH4'!D175*PCG!$C$5+N2O!D175*PCG!$C$6+HFC!D175+PFC!D175+'SF6'!D175</f>
        <v>1.499290373280943E-3</v>
      </c>
      <c r="E175" s="94">
        <f>+'CO2'!E175+'abs CO2'!E175+'CH4'!E175*PCG!$C$5+N2O!E175*PCG!$C$6+HFC!E175+PFC!E175+'SF6'!E175</f>
        <v>1.7190035363457757E-3</v>
      </c>
      <c r="F175" s="94">
        <f>+'CO2'!F175+'abs CO2'!F175+'CH4'!F175*PCG!$C$5+N2O!F175*PCG!$C$6+HFC!F175+PFC!F175+'SF6'!F175</f>
        <v>4.4733528301886807E-3</v>
      </c>
      <c r="G175" s="94">
        <f>+'CO2'!G175+'abs CO2'!G175+'CH4'!G175*PCG!$C$5+N2O!G175*PCG!$C$6+HFC!G175+PFC!G175+'SF6'!G175</f>
        <v>3.1451811320754716E-3</v>
      </c>
      <c r="H175" s="94">
        <f>+'CO2'!H175+'abs CO2'!H175+'CH4'!H175*PCG!$C$5+N2O!H175*PCG!$C$6+HFC!H175+PFC!H175+'SF6'!H175</f>
        <v>3.8076392233964123E-3</v>
      </c>
      <c r="I175" s="94">
        <f>+'CO2'!I175+'abs CO2'!I175+'CH4'!I175*PCG!$C$5+N2O!I175*PCG!$C$6+HFC!I175+PFC!I175+'SF6'!I175</f>
        <v>4.4386203981322198E-3</v>
      </c>
      <c r="J175" s="94">
        <f>+'CO2'!J175+'abs CO2'!J175+'CH4'!J175*PCG!$C$5+N2O!J175*PCG!$C$6+HFC!J175+PFC!J175+'SF6'!J175</f>
        <v>7.3670131398963735E-3</v>
      </c>
      <c r="K175" s="94">
        <f>+'CO2'!K175+'abs CO2'!K175+'CH4'!K175*PCG!$C$5+N2O!K175*PCG!$C$6+HFC!K175+PFC!K175+'SF6'!K175</f>
        <v>3.929859979274611E-3</v>
      </c>
      <c r="L175" s="94">
        <f>+'CO2'!L175+'abs CO2'!L175+'CH4'!L175*PCG!$C$5+N2O!L175*PCG!$C$6+HFC!L175+PFC!L175+'SF6'!L175</f>
        <v>4.1147738860103627E-3</v>
      </c>
      <c r="M175" s="94">
        <f>+'CO2'!M175+'abs CO2'!M175+'CH4'!M175*PCG!$C$5+N2O!M175*PCG!$C$6+HFC!M175+PFC!M175+'SF6'!M175</f>
        <v>3.9108959432847578E-3</v>
      </c>
      <c r="N175" s="94">
        <f>+'CO2'!N175+'abs CO2'!N175+'CH4'!N175*PCG!$C$5+N2O!N175*PCG!$C$6+HFC!N175+PFC!N175+'SF6'!N175</f>
        <v>2.5281210785278495E-3</v>
      </c>
      <c r="O175" s="94">
        <f>+'CO2'!O175+'abs CO2'!O175+'CH4'!O175*PCG!$C$5+N2O!O175*PCG!$C$6+HFC!O175+PFC!O175+'SF6'!O175</f>
        <v>3.8423272584136984E-3</v>
      </c>
      <c r="P175" s="94">
        <f>+'CO2'!P175+'abs CO2'!P175+'CH4'!P175*PCG!$C$5+N2O!P175*PCG!$C$6+HFC!P175+PFC!P175+'SF6'!P175</f>
        <v>3.0692031496062995E-3</v>
      </c>
      <c r="Q175" s="94">
        <f>+'CO2'!Q175+'abs CO2'!Q175+'CH4'!Q175*PCG!$C$5+N2O!Q175*PCG!$C$6+HFC!Q175+PFC!Q175+'SF6'!Q175</f>
        <v>4.3092256467941511E-3</v>
      </c>
      <c r="R175" s="94">
        <f>+'CO2'!R175+'abs CO2'!R175+'CH4'!R175*PCG!$C$5+N2O!R175*PCG!$C$6+HFC!R175+PFC!R175+'SF6'!R175</f>
        <v>4.450183450402604E-3</v>
      </c>
      <c r="S175" s="94">
        <f>+'CO2'!S175+'abs CO2'!S175+'CH4'!S175*PCG!$C$5+N2O!S175*PCG!$C$6+HFC!S175+PFC!S175+'SF6'!S175</f>
        <v>4.4986456382454408E-3</v>
      </c>
      <c r="T175" s="94">
        <f>+'CO2'!T175+'abs CO2'!T175+'CH4'!T175*PCG!$C$5+N2O!T175*PCG!$C$6+HFC!T175+PFC!T175+'SF6'!T175</f>
        <v>3.2182307886435332E-3</v>
      </c>
      <c r="U175" s="94">
        <f>+'CO2'!U175+'abs CO2'!U175+'CH4'!U175*PCG!$C$5+N2O!U175*PCG!$C$6+HFC!U175+PFC!U175+'SF6'!U175</f>
        <v>4.0358589274447952E-3</v>
      </c>
      <c r="V175" s="94">
        <f>+'CO2'!V175+'abs CO2'!V175+'CH4'!V175*PCG!$C$5+N2O!V175*PCG!$C$6+HFC!V175+PFC!V175+'SF6'!V175</f>
        <v>5.8426546372239751E-3</v>
      </c>
      <c r="W175" s="94">
        <f>+'CO2'!W175+'abs CO2'!W175+'CH4'!W175*PCG!$C$5+N2O!W175*PCG!$C$6+HFC!W175+PFC!W175+'SF6'!W175</f>
        <v>6.5059573487031694E-3</v>
      </c>
      <c r="X175" s="94">
        <f>+'CO2'!X175+'abs CO2'!X175+'CH4'!X175*PCG!$C$5+N2O!X175*PCG!$C$6+HFC!X175+PFC!X175+'SF6'!X175</f>
        <v>3.6212265129682993E-3</v>
      </c>
      <c r="Y175" s="94">
        <f>+'CO2'!Y175+'abs CO2'!Y175+'CH4'!Y175*PCG!$C$5+N2O!Y175*PCG!$C$6+HFC!Y175+PFC!Y175+'SF6'!Y175</f>
        <v>4.5596753710996675E-3</v>
      </c>
      <c r="Z175" s="94">
        <f>+'CO2'!Z175+'abs CO2'!Z175+'CH4'!Z175*PCG!$C$5+N2O!Z175*PCG!$C$6+HFC!Z175+PFC!Z175+'SF6'!Z175</f>
        <v>6.1645213129102846E-3</v>
      </c>
      <c r="AA175" s="94">
        <f>+'CO2'!AA175+'abs CO2'!AA175+'CH4'!AA175*PCG!$C$5+N2O!AA175*PCG!$C$6+HFC!AA175+PFC!AA175+'SF6'!AA175</f>
        <v>4.2160662721893493E-3</v>
      </c>
      <c r="AB175" s="94">
        <f>+'CO2'!AB175+'abs CO2'!AB175+'CH4'!AB175*PCG!$C$5+N2O!AB175*PCG!$C$6+HFC!AB175+PFC!AB175+'SF6'!AB175</f>
        <v>4.5344516224552749E-3</v>
      </c>
      <c r="AC175" s="94">
        <f>+'CO2'!AC175+'abs CO2'!AC175+'CH4'!AC175*PCG!$C$5+N2O!AC175*PCG!$C$6+HFC!AC175+PFC!AC175+'SF6'!AC175</f>
        <v>4.4208105702992651E-3</v>
      </c>
      <c r="AD175" s="94">
        <f>+'CO2'!AD175+'abs CO2'!AD175+'CH4'!AD175*PCG!$C$5+N2O!AD175*PCG!$C$6+HFC!AD175+PFC!AD175+'SF6'!AD175</f>
        <v>7.3882130249543513E-3</v>
      </c>
      <c r="AE175" s="94">
        <f>+'CO2'!AE175+'abs CO2'!AE175+'CH4'!AE175*PCG!$C$5+N2O!AE175*PCG!$C$6+HFC!AE175+PFC!AE175+'SF6'!AE175</f>
        <v>5.9905232354835747E-3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1.2814829763779527E-2</v>
      </c>
      <c r="D176" s="94">
        <f>+'CO2'!D176+'abs CO2'!D176+'CH4'!D176*PCG!$C$5+N2O!D176*PCG!$C$6+HFC!D176+PFC!D176+'SF6'!D176</f>
        <v>1.3228434577603141E-2</v>
      </c>
      <c r="E176" s="94">
        <f>+'CO2'!E176+'abs CO2'!E176+'CH4'!E176*PCG!$C$5+N2O!E176*PCG!$C$6+HFC!E176+PFC!E176+'SF6'!E176</f>
        <v>1.3752682278978388E-2</v>
      </c>
      <c r="F176" s="94">
        <f>+'CO2'!F176+'abs CO2'!F176+'CH4'!F176*PCG!$C$5+N2O!F176*PCG!$C$6+HFC!F176+PFC!F176+'SF6'!F176</f>
        <v>1.2359550188679245E-2</v>
      </c>
      <c r="G176" s="94">
        <f>+'CO2'!G176+'abs CO2'!G176+'CH4'!G176*PCG!$C$5+N2O!G176*PCG!$C$6+HFC!G176+PFC!G176+'SF6'!G176</f>
        <v>1.3292249433962263E-2</v>
      </c>
      <c r="H176" s="94">
        <f>+'CO2'!H176+'abs CO2'!H176+'CH4'!H176*PCG!$C$5+N2O!H176*PCG!$C$6+HFC!H176+PFC!H176+'SF6'!H176</f>
        <v>1.3580861184566232E-2</v>
      </c>
      <c r="I176" s="94">
        <f>+'CO2'!I176+'abs CO2'!I176+'CH4'!I176*PCG!$C$5+N2O!I176*PCG!$C$6+HFC!I176+PFC!I176+'SF6'!I176</f>
        <v>1.4935971255836815E-2</v>
      </c>
      <c r="J176" s="94">
        <f>+'CO2'!J176+'abs CO2'!J176+'CH4'!J176*PCG!$C$5+N2O!J176*PCG!$C$6+HFC!J176+PFC!J176+'SF6'!J176</f>
        <v>1.4844560679792744E-2</v>
      </c>
      <c r="K176" s="94">
        <f>+'CO2'!K176+'abs CO2'!K176+'CH4'!K176*PCG!$C$5+N2O!K176*PCG!$C$6+HFC!K176+PFC!K176+'SF6'!K176</f>
        <v>1.6042837952331603E-2</v>
      </c>
      <c r="L176" s="94">
        <f>+'CO2'!L176+'abs CO2'!L176+'CH4'!L176*PCG!$C$5+N2O!L176*PCG!$C$6+HFC!L176+PFC!L176+'SF6'!L176</f>
        <v>1.7278092335751293E-2</v>
      </c>
      <c r="M176" s="94">
        <f>+'CO2'!M176+'abs CO2'!M176+'CH4'!M176*PCG!$C$5+N2O!M176*PCG!$C$6+HFC!M176+PFC!M176+'SF6'!M176</f>
        <v>1.7485927940133907E-2</v>
      </c>
      <c r="N176" s="94">
        <f>+'CO2'!N176+'abs CO2'!N176+'CH4'!N176*PCG!$C$5+N2O!N176*PCG!$C$6+HFC!N176+PFC!N176+'SF6'!N176</f>
        <v>1.8245932218067307E-2</v>
      </c>
      <c r="O176" s="94">
        <f>+'CO2'!O176+'abs CO2'!O176+'CH4'!O176*PCG!$C$5+N2O!O176*PCG!$C$6+HFC!O176+PFC!O176+'SF6'!O176</f>
        <v>1.9418723652824248E-2</v>
      </c>
      <c r="P176" s="94">
        <f>+'CO2'!P176+'abs CO2'!P176+'CH4'!P176*PCG!$C$5+N2O!P176*PCG!$C$6+HFC!P176+PFC!P176+'SF6'!P176</f>
        <v>1.9231653813273342E-2</v>
      </c>
      <c r="Q176" s="94">
        <f>+'CO2'!Q176+'abs CO2'!Q176+'CH4'!Q176*PCG!$C$5+N2O!Q176*PCG!$C$6+HFC!Q176+PFC!Q176+'SF6'!Q176</f>
        <v>2.0465356940382453E-2</v>
      </c>
      <c r="R176" s="94">
        <f>+'CO2'!R176+'abs CO2'!R176+'CH4'!R176*PCG!$C$5+N2O!R176*PCG!$C$6+HFC!R176+PFC!R176+'SF6'!R176</f>
        <v>2.0058086140140482E-2</v>
      </c>
      <c r="S176" s="94">
        <f>+'CO2'!S176+'abs CO2'!S176+'CH4'!S176*PCG!$C$5+N2O!S176*PCG!$C$6+HFC!S176+PFC!S176+'SF6'!S176</f>
        <v>2.0593108329226222E-2</v>
      </c>
      <c r="T176" s="94">
        <f>+'CO2'!T176+'abs CO2'!T176+'CH4'!T176*PCG!$C$5+N2O!T176*PCG!$C$6+HFC!T176+PFC!T176+'SF6'!T176</f>
        <v>2.0697140895899052E-2</v>
      </c>
      <c r="U176" s="94">
        <f>+'CO2'!U176+'abs CO2'!U176+'CH4'!U176*PCG!$C$5+N2O!U176*PCG!$C$6+HFC!U176+PFC!U176+'SF6'!U176</f>
        <v>2.190331124290221E-2</v>
      </c>
      <c r="V176" s="94">
        <f>+'CO2'!V176+'abs CO2'!V176+'CH4'!V176*PCG!$C$5+N2O!V176*PCG!$C$6+HFC!V176+PFC!V176+'SF6'!V176</f>
        <v>2.362893319873817E-2</v>
      </c>
      <c r="W176" s="94">
        <f>+'CO2'!W176+'abs CO2'!W176+'CH4'!W176*PCG!$C$5+N2O!W176*PCG!$C$6+HFC!W176+PFC!W176+'SF6'!W176</f>
        <v>2.4327662939481267E-2</v>
      </c>
      <c r="X176" s="94">
        <f>+'CO2'!X176+'abs CO2'!X176+'CH4'!X176*PCG!$C$5+N2O!X176*PCG!$C$6+HFC!X176+PFC!X176+'SF6'!X176</f>
        <v>2.5433761383285302E-2</v>
      </c>
      <c r="Y176" s="94">
        <f>+'CO2'!Y176+'abs CO2'!Y176+'CH4'!Y176*PCG!$C$5+N2O!Y176*PCG!$C$6+HFC!Y176+PFC!Y176+'SF6'!Y176</f>
        <v>2.6773575159042714E-2</v>
      </c>
      <c r="Z176" s="94">
        <f>+'CO2'!Z176+'abs CO2'!Z176+'CH4'!Z176*PCG!$C$5+N2O!Z176*PCG!$C$6+HFC!Z176+PFC!Z176+'SF6'!Z176</f>
        <v>2.7666751299781182E-2</v>
      </c>
      <c r="AA176" s="94">
        <f>+'CO2'!AA176+'abs CO2'!AA176+'CH4'!AA176*PCG!$C$5+N2O!AA176*PCG!$C$6+HFC!AA176+PFC!AA176+'SF6'!AA176</f>
        <v>2.6142906319526628E-2</v>
      </c>
      <c r="AB176" s="94">
        <f>+'CO2'!AB176+'abs CO2'!AB176+'CH4'!AB176*PCG!$C$5+N2O!AB176*PCG!$C$6+HFC!AB176+PFC!AB176+'SF6'!AB176</f>
        <v>2.5781272301048739E-2</v>
      </c>
      <c r="AC176" s="94">
        <f>+'CO2'!AC176+'abs CO2'!AC176+'CH4'!AC176*PCG!$C$5+N2O!AC176*PCG!$C$6+HFC!AC176+PFC!AC176+'SF6'!AC176</f>
        <v>2.4943770579333707E-2</v>
      </c>
      <c r="AD176" s="94">
        <f>+'CO2'!AD176+'abs CO2'!AD176+'CH4'!AD176*PCG!$C$5+N2O!AD176*PCG!$C$6+HFC!AD176+PFC!AD176+'SF6'!AD176</f>
        <v>2.465232306755934E-2</v>
      </c>
      <c r="AE176" s="94">
        <f>+'CO2'!AE176+'abs CO2'!AE176+'CH4'!AE176*PCG!$C$5+N2O!AE176*PCG!$C$6+HFC!AE176+PFC!AE176+'SF6'!AE176</f>
        <v>2.4172422784577159E-2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8.5141509433962271E-4</v>
      </c>
      <c r="H177" s="94">
        <f>+'CO2'!H177+'abs CO2'!H177+'CH4'!H177*PCG!$C$5+N2O!H177*PCG!$C$6+HFC!H177+PFC!H177+'SF6'!H177</f>
        <v>1.6063325632833623E-3</v>
      </c>
      <c r="I177" s="94">
        <f>+'CO2'!I177+'abs CO2'!I177+'CH4'!I177*PCG!$C$5+N2O!I177*PCG!$C$6+HFC!I177+PFC!I177+'SF6'!I177</f>
        <v>1.8759990169574837E-5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6.7336787564766833E-4</v>
      </c>
      <c r="M177" s="94">
        <f>+'CO2'!M177+'abs CO2'!M177+'CH4'!M177*PCG!$C$5+N2O!M177*PCG!$C$6+HFC!M177+PFC!M177+'SF6'!M177</f>
        <v>4.4787317841669949E-3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7.309336332958381E-3</v>
      </c>
      <c r="Q177" s="94">
        <f>+'CO2'!Q177+'abs CO2'!Q177+'CH4'!Q177*PCG!$C$5+N2O!Q177*PCG!$C$6+HFC!Q177+PFC!Q177+'SF6'!Q177</f>
        <v>3.0527122609673792E-3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5.3376047313947756E-4</v>
      </c>
      <c r="T177" s="94">
        <f>+'CO2'!T177+'abs CO2'!T177+'CH4'!T177*PCG!$C$5+N2O!T177*PCG!$C$6+HFC!T177+PFC!T177+'SF6'!T177</f>
        <v>2.0980027760252365E-3</v>
      </c>
      <c r="U177" s="94">
        <f>+'CO2'!U177+'abs CO2'!U177+'CH4'!U177*PCG!$C$5+N2O!U177*PCG!$C$6+HFC!U177+PFC!U177+'SF6'!U177</f>
        <v>1.0369612618296529E-3</v>
      </c>
      <c r="V177" s="94">
        <f>+'CO2'!V177+'abs CO2'!V177+'CH4'!V177*PCG!$C$5+N2O!V177*PCG!$C$6+HFC!V177+PFC!V177+'SF6'!V177</f>
        <v>2.0679024605678234E-3</v>
      </c>
      <c r="W177" s="94">
        <f>+'CO2'!W177+'abs CO2'!W177+'CH4'!W177*PCG!$C$5+N2O!W177*PCG!$C$6+HFC!W177+PFC!W177+'SF6'!W177</f>
        <v>1.3885106628242072E-2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4.979047561345047E-4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2.9905325443786981E-3</v>
      </c>
      <c r="AB177" s="94">
        <f>+'CO2'!AB177+'abs CO2'!AB177+'CH4'!AB177*PCG!$C$5+N2O!AB177*PCG!$C$6+HFC!AB177+PFC!AB177+'SF6'!AB177</f>
        <v>4.8103639728562615E-3</v>
      </c>
      <c r="AC177" s="94">
        <f>+'CO2'!AC177+'abs CO2'!AC177+'CH4'!AC177*PCG!$C$5+N2O!AC177*PCG!$C$6+HFC!AC177+PFC!AC177+'SF6'!AC177</f>
        <v>4.7412670807453414E-5</v>
      </c>
      <c r="AD177" s="94">
        <f>+'CO2'!AD177+'abs CO2'!AD177+'CH4'!AD177*PCG!$C$5+N2O!AD177*PCG!$C$6+HFC!AD177+PFC!AD177+'SF6'!AD177</f>
        <v>3.3345173463177112E-4</v>
      </c>
      <c r="AE177" s="94">
        <f>+'CO2'!AE177+'abs CO2'!AE177+'CH4'!AE177*PCG!$C$5+N2O!AE177*PCG!$C$6+HFC!AE177+PFC!AE177+'SF6'!AE177</f>
        <v>5.979571178798196E-4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3.0251464410620339E-2</v>
      </c>
      <c r="D182" s="33">
        <f t="shared" ref="D182:AE182" si="45">+D183+D184+D185</f>
        <v>3.0251464410620342E-2</v>
      </c>
      <c r="E182" s="33">
        <f t="shared" si="45"/>
        <v>3.0251464410620342E-2</v>
      </c>
      <c r="F182" s="33">
        <f t="shared" si="45"/>
        <v>3.0251464410620335E-2</v>
      </c>
      <c r="G182" s="33">
        <f t="shared" si="45"/>
        <v>3.0251464410620339E-2</v>
      </c>
      <c r="H182" s="33">
        <f t="shared" si="45"/>
        <v>3.0251464410620332E-2</v>
      </c>
      <c r="I182" s="33">
        <f t="shared" si="45"/>
        <v>3.0251464410620339E-2</v>
      </c>
      <c r="J182" s="33">
        <f t="shared" si="45"/>
        <v>3.0251464410620335E-2</v>
      </c>
      <c r="K182" s="33">
        <f t="shared" si="45"/>
        <v>3.0251464410620335E-2</v>
      </c>
      <c r="L182" s="33">
        <f t="shared" si="45"/>
        <v>3.0251464410620339E-2</v>
      </c>
      <c r="M182" s="33">
        <f t="shared" si="45"/>
        <v>3.0251464410620339E-2</v>
      </c>
      <c r="N182" s="33">
        <f t="shared" si="45"/>
        <v>3.0251464410620339E-2</v>
      </c>
      <c r="O182" s="33">
        <f t="shared" si="45"/>
        <v>3.0251464410620339E-2</v>
      </c>
      <c r="P182" s="33">
        <f t="shared" si="45"/>
        <v>3.0319200796475265E-2</v>
      </c>
      <c r="Q182" s="33">
        <f t="shared" si="45"/>
        <v>3.037455756582038E-2</v>
      </c>
      <c r="R182" s="33">
        <f t="shared" si="45"/>
        <v>3.0424515715264777E-2</v>
      </c>
      <c r="S182" s="33">
        <f t="shared" si="45"/>
        <v>3.0474848952399942E-2</v>
      </c>
      <c r="T182" s="33">
        <f t="shared" si="45"/>
        <v>3.0503422299423558E-2</v>
      </c>
      <c r="U182" s="33">
        <f t="shared" si="45"/>
        <v>3.0541286212612657E-2</v>
      </c>
      <c r="V182" s="33">
        <f t="shared" si="45"/>
        <v>3.058153931250019E-2</v>
      </c>
      <c r="W182" s="33">
        <f t="shared" si="45"/>
        <v>3.0598931272036327E-2</v>
      </c>
      <c r="X182" s="33">
        <f t="shared" si="45"/>
        <v>3.0598186465189203E-2</v>
      </c>
      <c r="Y182" s="33">
        <f t="shared" si="45"/>
        <v>2.5509067004516779E-2</v>
      </c>
      <c r="Z182" s="33">
        <f t="shared" si="45"/>
        <v>2.0426214968807633E-2</v>
      </c>
      <c r="AA182" s="33">
        <f t="shared" si="45"/>
        <v>2.1692246471125255E-2</v>
      </c>
      <c r="AB182" s="33">
        <f t="shared" si="45"/>
        <v>2.2941727930034982E-2</v>
      </c>
      <c r="AC182" s="33">
        <f t="shared" si="45"/>
        <v>1.8515577903690229E-2</v>
      </c>
      <c r="AD182" s="33">
        <f t="shared" si="45"/>
        <v>1.5020459038752697E-2</v>
      </c>
      <c r="AE182" s="33">
        <f t="shared" si="45"/>
        <v>1.1519374558758531E-2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3.0251464410620339E-2</v>
      </c>
      <c r="D183" s="94">
        <f>+'CO2'!D183+'abs CO2'!D183+'CH4'!D183*PCG!$C$5+N2O!D183*PCG!$C$6+HFC!D183+PFC!D183+'SF6'!D183</f>
        <v>3.0251464410620342E-2</v>
      </c>
      <c r="E183" s="94">
        <f>+'CO2'!E183+'abs CO2'!E183+'CH4'!E183*PCG!$C$5+N2O!E183*PCG!$C$6+HFC!E183+PFC!E183+'SF6'!E183</f>
        <v>3.0251464410620342E-2</v>
      </c>
      <c r="F183" s="94">
        <f>+'CO2'!F183+'abs CO2'!F183+'CH4'!F183*PCG!$C$5+N2O!F183*PCG!$C$6+HFC!F183+PFC!F183+'SF6'!F183</f>
        <v>3.0251464410620335E-2</v>
      </c>
      <c r="G183" s="94">
        <f>+'CO2'!G183+'abs CO2'!G183+'CH4'!G183*PCG!$C$5+N2O!G183*PCG!$C$6+HFC!G183+PFC!G183+'SF6'!G183</f>
        <v>3.0251464410620339E-2</v>
      </c>
      <c r="H183" s="94">
        <f>+'CO2'!H183+'abs CO2'!H183+'CH4'!H183*PCG!$C$5+N2O!H183*PCG!$C$6+HFC!H183+PFC!H183+'SF6'!H183</f>
        <v>3.0251464410620332E-2</v>
      </c>
      <c r="I183" s="94">
        <f>+'CO2'!I183+'abs CO2'!I183+'CH4'!I183*PCG!$C$5+N2O!I183*PCG!$C$6+HFC!I183+PFC!I183+'SF6'!I183</f>
        <v>3.0251464410620339E-2</v>
      </c>
      <c r="J183" s="94">
        <f>+'CO2'!J183+'abs CO2'!J183+'CH4'!J183*PCG!$C$5+N2O!J183*PCG!$C$6+HFC!J183+PFC!J183+'SF6'!J183</f>
        <v>3.0251464410620335E-2</v>
      </c>
      <c r="K183" s="94">
        <f>+'CO2'!K183+'abs CO2'!K183+'CH4'!K183*PCG!$C$5+N2O!K183*PCG!$C$6+HFC!K183+PFC!K183+'SF6'!K183</f>
        <v>3.0251464410620335E-2</v>
      </c>
      <c r="L183" s="94">
        <f>+'CO2'!L183+'abs CO2'!L183+'CH4'!L183*PCG!$C$5+N2O!L183*PCG!$C$6+HFC!L183+PFC!L183+'SF6'!L183</f>
        <v>3.0251464410620339E-2</v>
      </c>
      <c r="M183" s="94">
        <f>+'CO2'!M183+'abs CO2'!M183+'CH4'!M183*PCG!$C$5+N2O!M183*PCG!$C$6+HFC!M183+PFC!M183+'SF6'!M183</f>
        <v>3.0251464410620339E-2</v>
      </c>
      <c r="N183" s="94">
        <f>+'CO2'!N183+'abs CO2'!N183+'CH4'!N183*PCG!$C$5+N2O!N183*PCG!$C$6+HFC!N183+PFC!N183+'SF6'!N183</f>
        <v>3.0251464410620339E-2</v>
      </c>
      <c r="O183" s="94">
        <f>+'CO2'!O183+'abs CO2'!O183+'CH4'!O183*PCG!$C$5+N2O!O183*PCG!$C$6+HFC!O183+PFC!O183+'SF6'!O183</f>
        <v>3.0251464410620339E-2</v>
      </c>
      <c r="P183" s="94">
        <f>+'CO2'!P183+'abs CO2'!P183+'CH4'!P183*PCG!$C$5+N2O!P183*PCG!$C$6+HFC!P183+PFC!P183+'SF6'!P183</f>
        <v>3.0319200796475265E-2</v>
      </c>
      <c r="Q183" s="94">
        <f>+'CO2'!Q183+'abs CO2'!Q183+'CH4'!Q183*PCG!$C$5+N2O!Q183*PCG!$C$6+HFC!Q183+PFC!Q183+'SF6'!Q183</f>
        <v>3.037455756582038E-2</v>
      </c>
      <c r="R183" s="94">
        <f>+'CO2'!R183+'abs CO2'!R183+'CH4'!R183*PCG!$C$5+N2O!R183*PCG!$C$6+HFC!R183+PFC!R183+'SF6'!R183</f>
        <v>3.0424515715264777E-2</v>
      </c>
      <c r="S183" s="94">
        <f>+'CO2'!S183+'abs CO2'!S183+'CH4'!S183*PCG!$C$5+N2O!S183*PCG!$C$6+HFC!S183+PFC!S183+'SF6'!S183</f>
        <v>3.0474848952399942E-2</v>
      </c>
      <c r="T183" s="94">
        <f>+'CO2'!T183+'abs CO2'!T183+'CH4'!T183*PCG!$C$5+N2O!T183*PCG!$C$6+HFC!T183+PFC!T183+'SF6'!T183</f>
        <v>3.0503422299423558E-2</v>
      </c>
      <c r="U183" s="94">
        <f>+'CO2'!U183+'abs CO2'!U183+'CH4'!U183*PCG!$C$5+N2O!U183*PCG!$C$6+HFC!U183+PFC!U183+'SF6'!U183</f>
        <v>3.0541286212612657E-2</v>
      </c>
      <c r="V183" s="94">
        <f>+'CO2'!V183+'abs CO2'!V183+'CH4'!V183*PCG!$C$5+N2O!V183*PCG!$C$6+HFC!V183+PFC!V183+'SF6'!V183</f>
        <v>3.058153931250019E-2</v>
      </c>
      <c r="W183" s="94">
        <f>+'CO2'!W183+'abs CO2'!W183+'CH4'!W183*PCG!$C$5+N2O!W183*PCG!$C$6+HFC!W183+PFC!W183+'SF6'!W183</f>
        <v>3.0598931272036327E-2</v>
      </c>
      <c r="X183" s="94">
        <f>+'CO2'!X183+'abs CO2'!X183+'CH4'!X183*PCG!$C$5+N2O!X183*PCG!$C$6+HFC!X183+PFC!X183+'SF6'!X183</f>
        <v>3.0598186465189203E-2</v>
      </c>
      <c r="Y183" s="94">
        <f>+'CO2'!Y183+'abs CO2'!Y183+'CH4'!Y183*PCG!$C$5+N2O!Y183*PCG!$C$6+HFC!Y183+PFC!Y183+'SF6'!Y183</f>
        <v>2.5509067004516779E-2</v>
      </c>
      <c r="Z183" s="94">
        <f>+'CO2'!Z183+'abs CO2'!Z183+'CH4'!Z183*PCG!$C$5+N2O!Z183*PCG!$C$6+HFC!Z183+PFC!Z183+'SF6'!Z183</f>
        <v>2.0426214968807633E-2</v>
      </c>
      <c r="AA183" s="94">
        <f>+'CO2'!AA183+'abs CO2'!AA183+'CH4'!AA183*PCG!$C$5+N2O!AA183*PCG!$C$6+HFC!AA183+PFC!AA183+'SF6'!AA183</f>
        <v>2.1692246471125255E-2</v>
      </c>
      <c r="AB183" s="94">
        <f>+'CO2'!AB183+'abs CO2'!AB183+'CH4'!AB183*PCG!$C$5+N2O!AB183*PCG!$C$6+HFC!AB183+PFC!AB183+'SF6'!AB183</f>
        <v>2.2941727930034982E-2</v>
      </c>
      <c r="AC183" s="94">
        <f>+'CO2'!AC183+'abs CO2'!AC183+'CH4'!AC183*PCG!$C$5+N2O!AC183*PCG!$C$6+HFC!AC183+PFC!AC183+'SF6'!AC183</f>
        <v>1.8515577903690229E-2</v>
      </c>
      <c r="AD183" s="94">
        <f>+'CO2'!AD183+'abs CO2'!AD183+'CH4'!AD183*PCG!$C$5+N2O!AD183*PCG!$C$6+HFC!AD183+PFC!AD183+'SF6'!AD183</f>
        <v>1.5020459038752697E-2</v>
      </c>
      <c r="AE183" s="94">
        <f>+'CO2'!AE183+'abs CO2'!AE183+'CH4'!AE183*PCG!$C$5+N2O!AE183*PCG!$C$6+HFC!AE183+PFC!AE183+'SF6'!AE183</f>
        <v>1.1519374558758531E-2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1874.9832923649265</v>
      </c>
      <c r="D191" s="32">
        <f t="shared" si="47"/>
        <v>1898.4539684910183</v>
      </c>
      <c r="E191" s="32">
        <f t="shared" si="47"/>
        <v>1960.6079369924714</v>
      </c>
      <c r="F191" s="32">
        <f t="shared" si="47"/>
        <v>2026.4748781902592</v>
      </c>
      <c r="G191" s="32">
        <f t="shared" si="47"/>
        <v>2105.2280497917527</v>
      </c>
      <c r="H191" s="32">
        <f t="shared" si="47"/>
        <v>2138.2268288415435</v>
      </c>
      <c r="I191" s="32">
        <f t="shared" si="47"/>
        <v>2155.0939271469601</v>
      </c>
      <c r="J191" s="32">
        <f t="shared" si="47"/>
        <v>2277.9215921484324</v>
      </c>
      <c r="K191" s="32">
        <f t="shared" si="47"/>
        <v>2303.645773516942</v>
      </c>
      <c r="L191" s="32">
        <f t="shared" si="47"/>
        <v>2295.3976250678647</v>
      </c>
      <c r="M191" s="32">
        <f t="shared" si="47"/>
        <v>2289.8472046063762</v>
      </c>
      <c r="N191" s="32">
        <f t="shared" si="47"/>
        <v>2310.5905599951734</v>
      </c>
      <c r="O191" s="32">
        <f t="shared" si="47"/>
        <v>2336.0694384163567</v>
      </c>
      <c r="P191" s="32">
        <f t="shared" si="47"/>
        <v>2318.7982603292139</v>
      </c>
      <c r="Q191" s="32">
        <f t="shared" si="47"/>
        <v>2351.1238782820114</v>
      </c>
      <c r="R191" s="32">
        <f t="shared" si="47"/>
        <v>2369.9020606958566</v>
      </c>
      <c r="S191" s="32">
        <f t="shared" si="47"/>
        <v>2379.3011853924172</v>
      </c>
      <c r="T191" s="32">
        <f t="shared" si="47"/>
        <v>2406.5489566169567</v>
      </c>
      <c r="U191" s="32">
        <f t="shared" si="47"/>
        <v>2359.2998329716529</v>
      </c>
      <c r="V191" s="32">
        <f t="shared" si="47"/>
        <v>2286.5681777365344</v>
      </c>
      <c r="W191" s="32">
        <f t="shared" si="47"/>
        <v>2241.7528046828124</v>
      </c>
      <c r="X191" s="32">
        <f t="shared" si="47"/>
        <v>2172.3013249251449</v>
      </c>
      <c r="Y191" s="32">
        <f t="shared" si="47"/>
        <v>2271.8155556141619</v>
      </c>
      <c r="Z191" s="32">
        <f t="shared" si="47"/>
        <v>2405.9725682461462</v>
      </c>
      <c r="AA191" s="32">
        <f t="shared" si="47"/>
        <v>2300.7622595906109</v>
      </c>
      <c r="AB191" s="32">
        <f t="shared" si="47"/>
        <v>2201.4455989602629</v>
      </c>
      <c r="AC191" s="32">
        <f t="shared" si="47"/>
        <v>2245.8377339053918</v>
      </c>
      <c r="AD191" s="32">
        <f t="shared" si="47"/>
        <v>2299.4440497904829</v>
      </c>
      <c r="AE191" s="32">
        <f t="shared" si="47"/>
        <v>2367.3525981295647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1312.668675841785</v>
      </c>
      <c r="D192" s="33">
        <f t="shared" si="48"/>
        <v>1330.8814781511669</v>
      </c>
      <c r="E192" s="33">
        <f t="shared" si="48"/>
        <v>1369.4315170204586</v>
      </c>
      <c r="F192" s="33">
        <f t="shared" si="48"/>
        <v>1414.9541124294351</v>
      </c>
      <c r="G192" s="33">
        <f t="shared" si="48"/>
        <v>1461.0390978335274</v>
      </c>
      <c r="H192" s="33">
        <f t="shared" si="48"/>
        <v>1484.3024136902447</v>
      </c>
      <c r="I192" s="33">
        <f t="shared" si="48"/>
        <v>1493.6799254035293</v>
      </c>
      <c r="J192" s="33">
        <f t="shared" si="48"/>
        <v>1587.9066256605274</v>
      </c>
      <c r="K192" s="33">
        <f t="shared" si="48"/>
        <v>1598.081856998911</v>
      </c>
      <c r="L192" s="33">
        <f t="shared" si="48"/>
        <v>1602.4366286402026</v>
      </c>
      <c r="M192" s="33">
        <f t="shared" si="48"/>
        <v>1608.5692953629327</v>
      </c>
      <c r="N192" s="33">
        <f t="shared" si="48"/>
        <v>1629.9934306134589</v>
      </c>
      <c r="O192" s="33">
        <f t="shared" si="48"/>
        <v>1636.3727543273883</v>
      </c>
      <c r="P192" s="33">
        <f t="shared" si="48"/>
        <v>1641.6646532457148</v>
      </c>
      <c r="Q192" s="33">
        <f t="shared" si="48"/>
        <v>1657.1967413275786</v>
      </c>
      <c r="R192" s="33">
        <f t="shared" si="48"/>
        <v>1669.8463739629376</v>
      </c>
      <c r="S192" s="33">
        <f t="shared" si="48"/>
        <v>1685.6792348158097</v>
      </c>
      <c r="T192" s="33">
        <f t="shared" si="48"/>
        <v>1698.0732943390358</v>
      </c>
      <c r="U192" s="33">
        <f t="shared" si="48"/>
        <v>1653.4929968807353</v>
      </c>
      <c r="V192" s="33">
        <f t="shared" si="48"/>
        <v>1588.7044732170793</v>
      </c>
      <c r="W192" s="33">
        <f t="shared" si="48"/>
        <v>1549.4999184974936</v>
      </c>
      <c r="X192" s="33">
        <f t="shared" si="48"/>
        <v>1503.5679047195458</v>
      </c>
      <c r="Y192" s="33">
        <f t="shared" si="48"/>
        <v>1611.7049552413255</v>
      </c>
      <c r="Z192" s="33">
        <f t="shared" si="48"/>
        <v>1719.0279453751202</v>
      </c>
      <c r="AA192" s="33">
        <f t="shared" si="48"/>
        <v>1641.2024636471849</v>
      </c>
      <c r="AB192" s="33">
        <f t="shared" si="48"/>
        <v>1555.0561835606675</v>
      </c>
      <c r="AC192" s="33">
        <f t="shared" si="48"/>
        <v>1578.5217816264749</v>
      </c>
      <c r="AD192" s="33">
        <f t="shared" si="48"/>
        <v>1601.8644878155965</v>
      </c>
      <c r="AE192" s="33">
        <f t="shared" si="48"/>
        <v>1625.3494580442512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1249.9835145882391</v>
      </c>
      <c r="D193" s="33">
        <f t="shared" si="49"/>
        <v>1269.5647613718347</v>
      </c>
      <c r="E193" s="33">
        <f t="shared" si="49"/>
        <v>1309.0552300722766</v>
      </c>
      <c r="F193" s="33">
        <f t="shared" si="49"/>
        <v>1354.4391488496472</v>
      </c>
      <c r="G193" s="33">
        <f t="shared" si="49"/>
        <v>1400.4413166532213</v>
      </c>
      <c r="H193" s="33">
        <f t="shared" si="49"/>
        <v>1425.4534030153138</v>
      </c>
      <c r="I193" s="33">
        <f t="shared" si="49"/>
        <v>1441.0128090444928</v>
      </c>
      <c r="J193" s="33">
        <f t="shared" si="49"/>
        <v>1534.2138006605273</v>
      </c>
      <c r="K193" s="33">
        <f t="shared" si="49"/>
        <v>1543.9258385688984</v>
      </c>
      <c r="L193" s="33">
        <f t="shared" si="49"/>
        <v>1547.7332367079966</v>
      </c>
      <c r="M193" s="33">
        <f t="shared" si="49"/>
        <v>1553.6309212350247</v>
      </c>
      <c r="N193" s="33">
        <f t="shared" si="49"/>
        <v>1574.0288974395369</v>
      </c>
      <c r="O193" s="33">
        <f t="shared" si="49"/>
        <v>1579.9155669827219</v>
      </c>
      <c r="P193" s="33">
        <f t="shared" si="49"/>
        <v>1585.1134146969557</v>
      </c>
      <c r="Q193" s="33">
        <f t="shared" si="49"/>
        <v>1600.2758520822545</v>
      </c>
      <c r="R193" s="33">
        <f t="shared" si="49"/>
        <v>1612.4533032638988</v>
      </c>
      <c r="S193" s="33">
        <f t="shared" si="49"/>
        <v>1627.7791499401835</v>
      </c>
      <c r="T193" s="33">
        <f t="shared" si="49"/>
        <v>1639.9392943390358</v>
      </c>
      <c r="U193" s="33">
        <f t="shared" si="49"/>
        <v>1597.6821736367683</v>
      </c>
      <c r="V193" s="33">
        <f t="shared" si="49"/>
        <v>1535.2198608980227</v>
      </c>
      <c r="W193" s="33">
        <f t="shared" si="49"/>
        <v>1498.250874999354</v>
      </c>
      <c r="X193" s="33">
        <f t="shared" si="49"/>
        <v>1454.7393290888406</v>
      </c>
      <c r="Y193" s="33">
        <f t="shared" si="49"/>
        <v>1565.0921901111883</v>
      </c>
      <c r="Z193" s="33">
        <f t="shared" si="49"/>
        <v>1675.2622699742776</v>
      </c>
      <c r="AA193" s="33">
        <f t="shared" si="49"/>
        <v>1601.0588724635422</v>
      </c>
      <c r="AB193" s="33">
        <f t="shared" si="49"/>
        <v>1518.2169129232275</v>
      </c>
      <c r="AC193" s="33">
        <f t="shared" si="49"/>
        <v>1541.530578315429</v>
      </c>
      <c r="AD193" s="33">
        <f t="shared" si="49"/>
        <v>1564.7935856937474</v>
      </c>
      <c r="AE193" s="33">
        <f t="shared" si="49"/>
        <v>1588.0565930720661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373.94078727272819</v>
      </c>
      <c r="D194" s="94">
        <f>+'CO2'!D194+'abs CO2'!D194+'CH4'!D194*PCG!$C$5+N2O!D194*PCG!$C$6+HFC!D194+PFC!D194+'SF6'!D194</f>
        <v>376.96838396260762</v>
      </c>
      <c r="E194" s="94">
        <f>+'CO2'!E194+'abs CO2'!E194+'CH4'!E194*PCG!$C$5+N2O!E194*PCG!$C$6+HFC!E194+PFC!E194+'SF6'!E194</f>
        <v>391.37165288549818</v>
      </c>
      <c r="F194" s="94">
        <f>+'CO2'!F194+'abs CO2'!F194+'CH4'!F194*PCG!$C$5+N2O!F194*PCG!$C$6+HFC!F194+PFC!F194+'SF6'!F194</f>
        <v>407.07225750431849</v>
      </c>
      <c r="G194" s="94">
        <f>+'CO2'!G194+'abs CO2'!G194+'CH4'!G194*PCG!$C$5+N2O!G194*PCG!$C$6+HFC!G194+PFC!G194+'SF6'!G194</f>
        <v>422.66037115583936</v>
      </c>
      <c r="H194" s="94">
        <f>+'CO2'!H194+'abs CO2'!H194+'CH4'!H194*PCG!$C$5+N2O!H194*PCG!$C$6+HFC!H194+PFC!H194+'SF6'!H194</f>
        <v>433.9924540782863</v>
      </c>
      <c r="I194" s="94">
        <f>+'CO2'!I194+'abs CO2'!I194+'CH4'!I194*PCG!$C$5+N2O!I194*PCG!$C$6+HFC!I194+PFC!I194+'SF6'!I194</f>
        <v>441.84222030737772</v>
      </c>
      <c r="J194" s="94">
        <f>+'CO2'!J194+'abs CO2'!J194+'CH4'!J194*PCG!$C$5+N2O!J194*PCG!$C$6+HFC!J194+PFC!J194+'SF6'!J194</f>
        <v>473.62116897189173</v>
      </c>
      <c r="K194" s="94">
        <f>+'CO2'!K194+'abs CO2'!K194+'CH4'!K194*PCG!$C$5+N2O!K194*PCG!$C$6+HFC!K194+PFC!K194+'SF6'!K194</f>
        <v>472.10814677785908</v>
      </c>
      <c r="L194" s="94">
        <f>+'CO2'!L194+'abs CO2'!L194+'CH4'!L194*PCG!$C$5+N2O!L194*PCG!$C$6+HFC!L194+PFC!L194+'SF6'!L194</f>
        <v>464.73467834901641</v>
      </c>
      <c r="M194" s="94">
        <f>+'CO2'!M194+'abs CO2'!M194+'CH4'!M194*PCG!$C$5+N2O!M194*PCG!$C$6+HFC!M194+PFC!M194+'SF6'!M194</f>
        <v>459.49532905192257</v>
      </c>
      <c r="N194" s="94">
        <f>+'CO2'!N194+'abs CO2'!N194+'CH4'!N194*PCG!$C$5+N2O!N194*PCG!$C$6+HFC!N194+PFC!N194+'SF6'!N194</f>
        <v>468.79974624479217</v>
      </c>
      <c r="O194" s="94">
        <f>+'CO2'!O194+'abs CO2'!O194+'CH4'!O194*PCG!$C$5+N2O!O194*PCG!$C$6+HFC!O194+PFC!O194+'SF6'!O194</f>
        <v>463.63597656796702</v>
      </c>
      <c r="P194" s="94">
        <f>+'CO2'!P194+'abs CO2'!P194+'CH4'!P194*PCG!$C$5+N2O!P194*PCG!$C$6+HFC!P194+PFC!P194+'SF6'!P194</f>
        <v>457.82615278773812</v>
      </c>
      <c r="Q194" s="94">
        <f>+'CO2'!Q194+'abs CO2'!Q194+'CH4'!Q194*PCG!$C$5+N2O!Q194*PCG!$C$6+HFC!Q194+PFC!Q194+'SF6'!Q194</f>
        <v>462.02333733076949</v>
      </c>
      <c r="R194" s="94">
        <f>+'CO2'!R194+'abs CO2'!R194+'CH4'!R194*PCG!$C$5+N2O!R194*PCG!$C$6+HFC!R194+PFC!R194+'SF6'!R194</f>
        <v>463.27760827396628</v>
      </c>
      <c r="S194" s="94">
        <f>+'CO2'!S194+'abs CO2'!S194+'CH4'!S194*PCG!$C$5+N2O!S194*PCG!$C$6+HFC!S194+PFC!S194+'SF6'!S194</f>
        <v>467.7220043192653</v>
      </c>
      <c r="T194" s="94">
        <f>+'CO2'!T194+'abs CO2'!T194+'CH4'!T194*PCG!$C$5+N2O!T194*PCG!$C$6+HFC!T194+PFC!T194+'SF6'!T194</f>
        <v>469.04208777253905</v>
      </c>
      <c r="U194" s="94">
        <f>+'CO2'!U194+'abs CO2'!U194+'CH4'!U194*PCG!$C$5+N2O!U194*PCG!$C$6+HFC!U194+PFC!U194+'SF6'!U194</f>
        <v>470.70176239871967</v>
      </c>
      <c r="V194" s="94">
        <f>+'CO2'!V194+'abs CO2'!V194+'CH4'!V194*PCG!$C$5+N2O!V194*PCG!$C$6+HFC!V194+PFC!V194+'SF6'!V194</f>
        <v>452.77907622028516</v>
      </c>
      <c r="W194" s="94">
        <f>+'CO2'!W194+'abs CO2'!W194+'CH4'!W194*PCG!$C$5+N2O!W194*PCG!$C$6+HFC!W194+PFC!W194+'SF6'!W194</f>
        <v>460.97397105025857</v>
      </c>
      <c r="X194" s="94">
        <f>+'CO2'!X194+'abs CO2'!X194+'CH4'!X194*PCG!$C$5+N2O!X194*PCG!$C$6+HFC!X194+PFC!X194+'SF6'!X194</f>
        <v>463.25195833577686</v>
      </c>
      <c r="Y194" s="94">
        <f>+'CO2'!Y194+'abs CO2'!Y194+'CH4'!Y194*PCG!$C$5+N2O!Y194*PCG!$C$6+HFC!Y194+PFC!Y194+'SF6'!Y194</f>
        <v>503.14393811997206</v>
      </c>
      <c r="Z194" s="94">
        <f>+'CO2'!Z194+'abs CO2'!Z194+'CH4'!Z194*PCG!$C$5+N2O!Z194*PCG!$C$6+HFC!Z194+PFC!Z194+'SF6'!Z194</f>
        <v>542.50947574084603</v>
      </c>
      <c r="AA194" s="94">
        <f>+'CO2'!AA194+'abs CO2'!AA194+'CH4'!AA194*PCG!$C$5+N2O!AA194*PCG!$C$6+HFC!AA194+PFC!AA194+'SF6'!AA194</f>
        <v>508.30702504798603</v>
      </c>
      <c r="AB194" s="94">
        <f>+'CO2'!AB194+'abs CO2'!AB194+'CH4'!AB194*PCG!$C$5+N2O!AB194*PCG!$C$6+HFC!AB194+PFC!AB194+'SF6'!AB194</f>
        <v>465.1859331771135</v>
      </c>
      <c r="AC194" s="94">
        <f>+'CO2'!AC194+'abs CO2'!AC194+'CH4'!AC194*PCG!$C$5+N2O!AC194*PCG!$C$6+HFC!AC194+PFC!AC194+'SF6'!AC194</f>
        <v>502.22724739176778</v>
      </c>
      <c r="AD194" s="94">
        <f>+'CO2'!AD194+'abs CO2'!AD194+'CH4'!AD194*PCG!$C$5+N2O!AD194*PCG!$C$6+HFC!AD194+PFC!AD194+'SF6'!AD194</f>
        <v>542.51521168773479</v>
      </c>
      <c r="AE194" s="94">
        <f>+'CO2'!AE194+'abs CO2'!AE194+'CH4'!AE194*PCG!$C$5+N2O!AE194*PCG!$C$6+HFC!AE194+PFC!AE194+'SF6'!AE194</f>
        <v>582.80317598370198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876.042727315511</v>
      </c>
      <c r="D195" s="33">
        <f t="shared" si="50"/>
        <v>892.59637740922722</v>
      </c>
      <c r="E195" s="33">
        <f t="shared" si="50"/>
        <v>917.68357718677839</v>
      </c>
      <c r="F195" s="33">
        <f t="shared" si="50"/>
        <v>947.36689134532878</v>
      </c>
      <c r="G195" s="33">
        <f t="shared" si="50"/>
        <v>977.78094549738194</v>
      </c>
      <c r="H195" s="33">
        <f t="shared" si="50"/>
        <v>991.46094893702752</v>
      </c>
      <c r="I195" s="33">
        <f t="shared" si="50"/>
        <v>999.17058873711517</v>
      </c>
      <c r="J195" s="33">
        <f t="shared" si="50"/>
        <v>1060.5926316886355</v>
      </c>
      <c r="K195" s="33">
        <f t="shared" si="50"/>
        <v>1071.8176917910394</v>
      </c>
      <c r="L195" s="33">
        <f t="shared" si="50"/>
        <v>1082.9985583589803</v>
      </c>
      <c r="M195" s="33">
        <f t="shared" si="50"/>
        <v>1094.1355921831021</v>
      </c>
      <c r="N195" s="33">
        <f t="shared" si="50"/>
        <v>1105.2291511947446</v>
      </c>
      <c r="O195" s="33">
        <f t="shared" si="50"/>
        <v>1116.2795904147549</v>
      </c>
      <c r="P195" s="33">
        <f t="shared" si="50"/>
        <v>1127.2872619092175</v>
      </c>
      <c r="Q195" s="33">
        <f t="shared" si="50"/>
        <v>1138.252514751485</v>
      </c>
      <c r="R195" s="33">
        <f t="shared" si="50"/>
        <v>1149.1756949899325</v>
      </c>
      <c r="S195" s="33">
        <f t="shared" si="50"/>
        <v>1160.0571456209182</v>
      </c>
      <c r="T195" s="33">
        <f t="shared" si="50"/>
        <v>1170.8972065664968</v>
      </c>
      <c r="U195" s="33">
        <f t="shared" si="50"/>
        <v>1126.9804112380486</v>
      </c>
      <c r="V195" s="33">
        <f t="shared" si="50"/>
        <v>1082.4407846777376</v>
      </c>
      <c r="W195" s="33">
        <f t="shared" si="50"/>
        <v>1037.2769039490954</v>
      </c>
      <c r="X195" s="33">
        <f t="shared" si="50"/>
        <v>991.48737075306371</v>
      </c>
      <c r="Y195" s="33">
        <f t="shared" si="50"/>
        <v>1061.9482519912162</v>
      </c>
      <c r="Z195" s="33">
        <f t="shared" si="50"/>
        <v>1132.7527942334316</v>
      </c>
      <c r="AA195" s="33">
        <f t="shared" si="50"/>
        <v>1092.7518474155561</v>
      </c>
      <c r="AB195" s="33">
        <f t="shared" si="50"/>
        <v>1053.0309797461139</v>
      </c>
      <c r="AC195" s="33">
        <f t="shared" si="50"/>
        <v>1039.3033309236612</v>
      </c>
      <c r="AD195" s="33">
        <f t="shared" si="50"/>
        <v>1022.2783740060127</v>
      </c>
      <c r="AE195" s="33">
        <f t="shared" si="50"/>
        <v>1005.2534170883641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137.85375985025817</v>
      </c>
      <c r="D196" s="94">
        <f>+'CO2'!D196+'abs CO2'!D196+'CH4'!D196*PCG!$C$5+N2O!D196*PCG!$C$6+HFC!D196+PFC!D196+'SF6'!D196</f>
        <v>138.0184515031271</v>
      </c>
      <c r="E196" s="94">
        <f>+'CO2'!E196+'abs CO2'!E196+'CH4'!E196*PCG!$C$5+N2O!E196*PCG!$C$6+HFC!E196+PFC!E196+'SF6'!E196</f>
        <v>143.5846205118512</v>
      </c>
      <c r="F196" s="94">
        <f>+'CO2'!F196+'abs CO2'!F196+'CH4'!F196*PCG!$C$5+N2O!F196*PCG!$C$6+HFC!F196+PFC!F196+'SF6'!F196</f>
        <v>148.65391709035049</v>
      </c>
      <c r="G196" s="94">
        <f>+'CO2'!G196+'abs CO2'!G196+'CH4'!G196*PCG!$C$5+N2O!G196*PCG!$C$6+HFC!G196+PFC!G196+'SF6'!G196</f>
        <v>153.38738319454058</v>
      </c>
      <c r="H196" s="94">
        <f>+'CO2'!H196+'abs CO2'!H196+'CH4'!H196*PCG!$C$5+N2O!H196*PCG!$C$6+HFC!H196+PFC!H196+'SF6'!H196</f>
        <v>155.76968843978338</v>
      </c>
      <c r="I196" s="94">
        <f>+'CO2'!I196+'abs CO2'!I196+'CH4'!I196*PCG!$C$5+N2O!I196*PCG!$C$6+HFC!I196+PFC!I196+'SF6'!I196</f>
        <v>159.0077147774187</v>
      </c>
      <c r="J196" s="94">
        <f>+'CO2'!J196+'abs CO2'!J196+'CH4'!J196*PCG!$C$5+N2O!J196*PCG!$C$6+HFC!J196+PFC!J196+'SF6'!J196</f>
        <v>172.67881585682832</v>
      </c>
      <c r="K196" s="94">
        <f>+'CO2'!K196+'abs CO2'!K196+'CH4'!K196*PCG!$C$5+N2O!K196*PCG!$C$6+HFC!K196+PFC!K196+'SF6'!K196</f>
        <v>177.74265868594091</v>
      </c>
      <c r="L196" s="94">
        <f>+'CO2'!L196+'abs CO2'!L196+'CH4'!L196*PCG!$C$5+N2O!L196*PCG!$C$6+HFC!L196+PFC!L196+'SF6'!L196</f>
        <v>182.74939587287932</v>
      </c>
      <c r="M196" s="94">
        <f>+'CO2'!M196+'abs CO2'!M196+'CH4'!M196*PCG!$C$5+N2O!M196*PCG!$C$6+HFC!M196+PFC!M196+'SF6'!M196</f>
        <v>187.69946667769403</v>
      </c>
      <c r="N196" s="94">
        <f>+'CO2'!N196+'abs CO2'!N196+'CH4'!N196*PCG!$C$5+N2O!N196*PCG!$C$6+HFC!N196+PFC!N196+'SF6'!N196</f>
        <v>192.59330482174644</v>
      </c>
      <c r="O196" s="94">
        <f>+'CO2'!O196+'abs CO2'!O196+'CH4'!O196*PCG!$C$5+N2O!O196*PCG!$C$6+HFC!O196+PFC!O196+'SF6'!O196</f>
        <v>197.43133856774861</v>
      </c>
      <c r="P196" s="94">
        <f>+'CO2'!P196+'abs CO2'!P196+'CH4'!P196*PCG!$C$5+N2O!P196*PCG!$C$6+HFC!P196+PFC!P196+'SF6'!P196</f>
        <v>202.21399079833327</v>
      </c>
      <c r="Q196" s="94">
        <f>+'CO2'!Q196+'abs CO2'!Q196+'CH4'!Q196*PCG!$C$5+N2O!Q196*PCG!$C$6+HFC!Q196+PFC!Q196+'SF6'!Q196</f>
        <v>206.94167909318014</v>
      </c>
      <c r="R196" s="94">
        <f>+'CO2'!R196+'abs CO2'!R196+'CH4'!R196*PCG!$C$5+N2O!R196*PCG!$C$6+HFC!R196+PFC!R196+'SF6'!R196</f>
        <v>211.61481580473321</v>
      </c>
      <c r="S196" s="94">
        <f>+'CO2'!S196+'abs CO2'!S196+'CH4'!S196*PCG!$C$5+N2O!S196*PCG!$C$6+HFC!S196+PFC!S196+'SF6'!S196</f>
        <v>216.23380813252965</v>
      </c>
      <c r="T196" s="94">
        <f>+'CO2'!T196+'abs CO2'!T196+'CH4'!T196*PCG!$C$5+N2O!T196*PCG!$C$6+HFC!T196+PFC!T196+'SF6'!T196</f>
        <v>220.7990581961779</v>
      </c>
      <c r="U196" s="94">
        <f>+'CO2'!U196+'abs CO2'!U196+'CH4'!U196*PCG!$C$5+N2O!U196*PCG!$C$6+HFC!U196+PFC!U196+'SF6'!U196</f>
        <v>216.39815508074975</v>
      </c>
      <c r="V196" s="94">
        <f>+'CO2'!V196+'abs CO2'!V196+'CH4'!V196*PCG!$C$5+N2O!V196*PCG!$C$6+HFC!V196+PFC!V196+'SF6'!V196</f>
        <v>212.03678460869907</v>
      </c>
      <c r="W196" s="94">
        <f>+'CO2'!W196+'abs CO2'!W196+'CH4'!W196*PCG!$C$5+N2O!W196*PCG!$C$6+HFC!W196+PFC!W196+'SF6'!W196</f>
        <v>207.71464044573457</v>
      </c>
      <c r="X196" s="94">
        <f>+'CO2'!X196+'abs CO2'!X196+'CH4'!X196*PCG!$C$5+N2O!X196*PCG!$C$6+HFC!X196+PFC!X196+'SF6'!X196</f>
        <v>203.43141995799331</v>
      </c>
      <c r="Y196" s="94">
        <f>+'CO2'!Y196+'abs CO2'!Y196+'CH4'!Y196*PCG!$C$5+N2O!Y196*PCG!$C$6+HFC!Y196+PFC!Y196+'SF6'!Y196</f>
        <v>227.80266543636367</v>
      </c>
      <c r="Z196" s="94">
        <f>+'CO2'!Z196+'abs CO2'!Z196+'CH4'!Z196*PCG!$C$5+N2O!Z196*PCG!$C$6+HFC!Z196+PFC!Z196+'SF6'!Z196</f>
        <v>251.91503739492219</v>
      </c>
      <c r="AA196" s="94">
        <f>+'CO2'!AA196+'abs CO2'!AA196+'CH4'!AA196*PCG!$C$5+N2O!AA196*PCG!$C$6+HFC!AA196+PFC!AA196+'SF6'!AA196</f>
        <v>228.72544275120376</v>
      </c>
      <c r="AB196" s="94">
        <f>+'CO2'!AB196+'abs CO2'!AB196+'CH4'!AB196*PCG!$C$5+N2O!AB196*PCG!$C$6+HFC!AB196+PFC!AB196+'SF6'!AB196</f>
        <v>205.76964105752157</v>
      </c>
      <c r="AC196" s="94">
        <f>+'CO2'!AC196+'abs CO2'!AC196+'CH4'!AC196*PCG!$C$5+N2O!AC196*PCG!$C$6+HFC!AC196+PFC!AC196+'SF6'!AC196</f>
        <v>222.55300992633192</v>
      </c>
      <c r="AD196" s="94">
        <f>+'CO2'!AD196+'abs CO2'!AD196+'CH4'!AD196*PCG!$C$5+N2O!AD196*PCG!$C$6+HFC!AD196+PFC!AD196+'SF6'!AD196</f>
        <v>240.40589975745229</v>
      </c>
      <c r="AE196" s="94">
        <f>+'CO2'!AE196+'abs CO2'!AE196+'CH4'!AE196*PCG!$C$5+N2O!AE196*PCG!$C$6+HFC!AE196+PFC!AE196+'SF6'!AE196</f>
        <v>258.2587895885726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221.51420980294557</v>
      </c>
      <c r="D197" s="94">
        <f>+'CO2'!D197+'abs CO2'!D197+'CH4'!D197*PCG!$C$5+N2O!D197*PCG!$C$6+HFC!D197+PFC!D197+'SF6'!D197</f>
        <v>234.0137089125617</v>
      </c>
      <c r="E197" s="94">
        <f>+'CO2'!E197+'abs CO2'!E197+'CH4'!E197*PCG!$C$5+N2O!E197*PCG!$C$6+HFC!E197+PFC!E197+'SF6'!E197</f>
        <v>235.10165118339609</v>
      </c>
      <c r="F197" s="94">
        <f>+'CO2'!F197+'abs CO2'!F197+'CH4'!F197*PCG!$C$5+N2O!F197*PCG!$C$6+HFC!F197+PFC!F197+'SF6'!F197</f>
        <v>244.69508067935442</v>
      </c>
      <c r="G197" s="94">
        <f>+'CO2'!G197+'abs CO2'!G197+'CH4'!G197*PCG!$C$5+N2O!G197*PCG!$C$6+HFC!G197+PFC!G197+'SF6'!G197</f>
        <v>261.277473164367</v>
      </c>
      <c r="H197" s="94">
        <f>+'CO2'!H197+'abs CO2'!H197+'CH4'!H197*PCG!$C$5+N2O!H197*PCG!$C$6+HFC!H197+PFC!H197+'SF6'!H197</f>
        <v>269.18626634048007</v>
      </c>
      <c r="I197" s="94">
        <f>+'CO2'!I197+'abs CO2'!I197+'CH4'!I197*PCG!$C$5+N2O!I197*PCG!$C$6+HFC!I197+PFC!I197+'SF6'!I197</f>
        <v>270.03274007520287</v>
      </c>
      <c r="J197" s="94">
        <f>+'CO2'!J197+'abs CO2'!J197+'CH4'!J197*PCG!$C$5+N2O!J197*PCG!$C$6+HFC!J197+PFC!J197+'SF6'!J197</f>
        <v>281.28916795231032</v>
      </c>
      <c r="K197" s="94">
        <f>+'CO2'!K197+'abs CO2'!K197+'CH4'!K197*PCG!$C$5+N2O!K197*PCG!$C$6+HFC!K197+PFC!K197+'SF6'!K197</f>
        <v>284.11043168620421</v>
      </c>
      <c r="L197" s="94">
        <f>+'CO2'!L197+'abs CO2'!L197+'CH4'!L197*PCG!$C$5+N2O!L197*PCG!$C$6+HFC!L197+PFC!L197+'SF6'!L197</f>
        <v>286.94414885741531</v>
      </c>
      <c r="M197" s="94">
        <f>+'CO2'!M197+'abs CO2'!M197+'CH4'!M197*PCG!$C$5+N2O!M197*PCG!$C$6+HFC!M197+PFC!M197+'SF6'!M197</f>
        <v>289.7902849166091</v>
      </c>
      <c r="N197" s="94">
        <f>+'CO2'!N197+'abs CO2'!N197+'CH4'!N197*PCG!$C$5+N2O!N197*PCG!$C$6+HFC!N197+PFC!N197+'SF6'!N197</f>
        <v>292.64880665474607</v>
      </c>
      <c r="O197" s="94">
        <f>+'CO2'!O197+'abs CO2'!O197+'CH4'!O197*PCG!$C$5+N2O!O197*PCG!$C$6+HFC!O197+PFC!O197+'SF6'!O197</f>
        <v>295.51968213534684</v>
      </c>
      <c r="P197" s="94">
        <f>+'CO2'!P197+'abs CO2'!P197+'CH4'!P197*PCG!$C$5+N2O!P197*PCG!$C$6+HFC!P197+PFC!P197+'SF6'!P197</f>
        <v>298.40288063115662</v>
      </c>
      <c r="Q197" s="94">
        <f>+'CO2'!Q197+'abs CO2'!Q197+'CH4'!Q197*PCG!$C$5+N2O!Q197*PCG!$C$6+HFC!Q197+PFC!Q197+'SF6'!Q197</f>
        <v>301.29837256485786</v>
      </c>
      <c r="R197" s="94">
        <f>+'CO2'!R197+'abs CO2'!R197+'CH4'!R197*PCG!$C$5+N2O!R197*PCG!$C$6+HFC!R197+PFC!R197+'SF6'!R197</f>
        <v>304.20612945351621</v>
      </c>
      <c r="S197" s="94">
        <f>+'CO2'!S197+'abs CO2'!S197+'CH4'!S197*PCG!$C$5+N2O!S197*PCG!$C$6+HFC!S197+PFC!S197+'SF6'!S197</f>
        <v>307.12612385646935</v>
      </c>
      <c r="T197" s="94">
        <f>+'CO2'!T197+'abs CO2'!T197+'CH4'!T197*PCG!$C$5+N2O!T197*PCG!$C$6+HFC!T197+PFC!T197+'SF6'!T197</f>
        <v>310.05832932640266</v>
      </c>
      <c r="U197" s="94">
        <f>+'CO2'!U197+'abs CO2'!U197+'CH4'!U197*PCG!$C$5+N2O!U197*PCG!$C$6+HFC!U197+PFC!U197+'SF6'!U197</f>
        <v>295.31621041957874</v>
      </c>
      <c r="V197" s="94">
        <f>+'CO2'!V197+'abs CO2'!V197+'CH4'!V197*PCG!$C$5+N2O!V197*PCG!$C$6+HFC!V197+PFC!V197+'SF6'!V197</f>
        <v>280.32057605646634</v>
      </c>
      <c r="W197" s="94">
        <f>+'CO2'!W197+'abs CO2'!W197+'CH4'!W197*PCG!$C$5+N2O!W197*PCG!$C$6+HFC!W197+PFC!W197+'SF6'!W197</f>
        <v>265.07087784640697</v>
      </c>
      <c r="X197" s="94">
        <f>+'CO2'!X197+'abs CO2'!X197+'CH4'!X197*PCG!$C$5+N2O!X197*PCG!$C$6+HFC!X197+PFC!X197+'SF6'!X197</f>
        <v>249.56657737934412</v>
      </c>
      <c r="Y197" s="94">
        <f>+'CO2'!Y197+'abs CO2'!Y197+'CH4'!Y197*PCG!$C$5+N2O!Y197*PCG!$C$6+HFC!Y197+PFC!Y197+'SF6'!Y197</f>
        <v>273.26929624648403</v>
      </c>
      <c r="Z197" s="94">
        <f>+'CO2'!Z197+'abs CO2'!Z197+'CH4'!Z197*PCG!$C$5+N2O!Z197*PCG!$C$6+HFC!Z197+PFC!Z197+'SF6'!Z197</f>
        <v>297.29479184391755</v>
      </c>
      <c r="AA197" s="94">
        <f>+'CO2'!AA197+'abs CO2'!AA197+'CH4'!AA197*PCG!$C$5+N2O!AA197*PCG!$C$6+HFC!AA197+PFC!AA197+'SF6'!AA197</f>
        <v>330.98497130551732</v>
      </c>
      <c r="AB197" s="94">
        <f>+'CO2'!AB197+'abs CO2'!AB197+'CH4'!AB197*PCG!$C$5+N2O!AB197*PCG!$C$6+HFC!AB197+PFC!AB197+'SF6'!AB197</f>
        <v>365.1343335964234</v>
      </c>
      <c r="AC197" s="94">
        <f>+'CO2'!AC197+'abs CO2'!AC197+'CH4'!AC197*PCG!$C$5+N2O!AC197*PCG!$C$6+HFC!AC197+PFC!AC197+'SF6'!AC197</f>
        <v>358.10111361345571</v>
      </c>
      <c r="AD197" s="94">
        <f>+'CO2'!AD197+'abs CO2'!AD197+'CH4'!AD197*PCG!$C$5+N2O!AD197*PCG!$C$6+HFC!AD197+PFC!AD197+'SF6'!AD197</f>
        <v>348.43985544345844</v>
      </c>
      <c r="AE197" s="94">
        <f>+'CO2'!AE197+'abs CO2'!AE197+'CH4'!AE197*PCG!$C$5+N2O!AE197*PCG!$C$6+HFC!AE197+PFC!AE197+'SF6'!AE197</f>
        <v>338.77859727346117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112.04846949337073</v>
      </c>
      <c r="D198" s="94">
        <f>+'CO2'!D198+'abs CO2'!D198+'CH4'!D198*PCG!$C$5+N2O!D198*PCG!$C$6+HFC!D198+PFC!D198+'SF6'!D198</f>
        <v>106.01468112377547</v>
      </c>
      <c r="E198" s="94">
        <f>+'CO2'!E198+'abs CO2'!E198+'CH4'!E198*PCG!$C$5+N2O!E198*PCG!$C$6+HFC!E198+PFC!E198+'SF6'!E198</f>
        <v>106.89491003368836</v>
      </c>
      <c r="F198" s="94">
        <f>+'CO2'!F198+'abs CO2'!F198+'CH4'!F198*PCG!$C$5+N2O!F198*PCG!$C$6+HFC!F198+PFC!F198+'SF6'!F198</f>
        <v>104.10383770407887</v>
      </c>
      <c r="G198" s="94">
        <f>+'CO2'!G198+'abs CO2'!G198+'CH4'!G198*PCG!$C$5+N2O!G198*PCG!$C$6+HFC!G198+PFC!G198+'SF6'!G198</f>
        <v>105.60590745965945</v>
      </c>
      <c r="H198" s="94">
        <f>+'CO2'!H198+'abs CO2'!H198+'CH4'!H198*PCG!$C$5+N2O!H198*PCG!$C$6+HFC!H198+PFC!H198+'SF6'!H198</f>
        <v>102.84488562887776</v>
      </c>
      <c r="I198" s="94">
        <f>+'CO2'!I198+'abs CO2'!I198+'CH4'!I198*PCG!$C$5+N2O!I198*PCG!$C$6+HFC!I198+PFC!I198+'SF6'!I198</f>
        <v>105.27059603090787</v>
      </c>
      <c r="J198" s="94">
        <f>+'CO2'!J198+'abs CO2'!J198+'CH4'!J198*PCG!$C$5+N2O!J198*PCG!$C$6+HFC!J198+PFC!J198+'SF6'!J198</f>
        <v>135.11886932311708</v>
      </c>
      <c r="K198" s="94">
        <f>+'CO2'!K198+'abs CO2'!K198+'CH4'!K198*PCG!$C$5+N2O!K198*PCG!$C$6+HFC!K198+PFC!K198+'SF6'!K198</f>
        <v>131.84323018962425</v>
      </c>
      <c r="L198" s="94">
        <f>+'CO2'!L198+'abs CO2'!L198+'CH4'!L198*PCG!$C$5+N2O!L198*PCG!$C$6+HFC!L198+PFC!L198+'SF6'!L198</f>
        <v>128.55872154051494</v>
      </c>
      <c r="M198" s="94">
        <f>+'CO2'!M198+'abs CO2'!M198+'CH4'!M198*PCG!$C$5+N2O!M198*PCG!$C$6+HFC!M198+PFC!M198+'SF6'!M198</f>
        <v>125.26533688127275</v>
      </c>
      <c r="N198" s="94">
        <f>+'CO2'!N198+'abs CO2'!N198+'CH4'!N198*PCG!$C$5+N2O!N198*PCG!$C$6+HFC!N198+PFC!N198+'SF6'!N198</f>
        <v>121.96306976078803</v>
      </c>
      <c r="O198" s="94">
        <f>+'CO2'!O198+'abs CO2'!O198+'CH4'!O198*PCG!$C$5+N2O!O198*PCG!$C$6+HFC!O198+PFC!O198+'SF6'!O198</f>
        <v>118.65191377095907</v>
      </c>
      <c r="P198" s="94">
        <f>+'CO2'!P198+'abs CO2'!P198+'CH4'!P198*PCG!$C$5+N2O!P198*PCG!$C$6+HFC!P198+PFC!P198+'SF6'!P198</f>
        <v>115.33186254629805</v>
      </c>
      <c r="Q198" s="94">
        <f>+'CO2'!Q198+'abs CO2'!Q198+'CH4'!Q198*PCG!$C$5+N2O!Q198*PCG!$C$6+HFC!Q198+PFC!Q198+'SF6'!Q198</f>
        <v>112.00290976354445</v>
      </c>
      <c r="R198" s="94">
        <f>+'CO2'!R198+'abs CO2'!R198+'CH4'!R198*PCG!$C$5+N2O!R198*PCG!$C$6+HFC!R198+PFC!R198+'SF6'!R198</f>
        <v>108.66504914128272</v>
      </c>
      <c r="S198" s="94">
        <f>+'CO2'!S198+'abs CO2'!S198+'CH4'!S198*PCG!$C$5+N2O!S198*PCG!$C$6+HFC!S198+PFC!S198+'SF6'!S198</f>
        <v>105.31827443956662</v>
      </c>
      <c r="T198" s="94">
        <f>+'CO2'!T198+'abs CO2'!T198+'CH4'!T198*PCG!$C$5+N2O!T198*PCG!$C$6+HFC!T198+PFC!T198+'SF6'!T198</f>
        <v>101.96257945954852</v>
      </c>
      <c r="U198" s="94">
        <f>+'CO2'!U198+'abs CO2'!U198+'CH4'!U198*PCG!$C$5+N2O!U198*PCG!$C$6+HFC!U198+PFC!U198+'SF6'!U198</f>
        <v>86.823256724077623</v>
      </c>
      <c r="V198" s="94">
        <f>+'CO2'!V198+'abs CO2'!V198+'CH4'!V198*PCG!$C$5+N2O!V198*PCG!$C$6+HFC!V198+PFC!V198+'SF6'!V198</f>
        <v>71.64472355907489</v>
      </c>
      <c r="W198" s="94">
        <f>+'CO2'!W198+'abs CO2'!W198+'CH4'!W198*PCG!$C$5+N2O!W198*PCG!$C$6+HFC!W198+PFC!W198+'SF6'!W198</f>
        <v>56.42695435092795</v>
      </c>
      <c r="X198" s="94">
        <f>+'CO2'!X198+'abs CO2'!X198+'CH4'!X198*PCG!$C$5+N2O!X198*PCG!$C$6+HFC!X198+PFC!X198+'SF6'!X198</f>
        <v>41.169923652903677</v>
      </c>
      <c r="Y198" s="94">
        <f>+'CO2'!Y198+'abs CO2'!Y198+'CH4'!Y198*PCG!$C$5+N2O!Y198*PCG!$C$6+HFC!Y198+PFC!Y198+'SF6'!Y198</f>
        <v>56.478433574609113</v>
      </c>
      <c r="Z198" s="94">
        <f>+'CO2'!Z198+'abs CO2'!Z198+'CH4'!Z198*PCG!$C$5+N2O!Z198*PCG!$C$6+HFC!Z198+PFC!Z198+'SF6'!Z198</f>
        <v>71.826060732281817</v>
      </c>
      <c r="AA198" s="94">
        <f>+'CO2'!AA198+'abs CO2'!AA198+'CH4'!AA198*PCG!$C$5+N2O!AA198*PCG!$C$6+HFC!AA198+PFC!AA198+'SF6'!AA198</f>
        <v>71.685911336477062</v>
      </c>
      <c r="AB198" s="94">
        <f>+'CO2'!AB198+'abs CO2'!AB198+'CH4'!AB198*PCG!$C$5+N2O!AB198*PCG!$C$6+HFC!AB198+PFC!AB198+'SF6'!AB198</f>
        <v>71.545206686502183</v>
      </c>
      <c r="AC198" s="94">
        <f>+'CO2'!AC198+'abs CO2'!AC198+'CH4'!AC198*PCG!$C$5+N2O!AC198*PCG!$C$6+HFC!AC198+PFC!AC198+'SF6'!AC198</f>
        <v>57.10011188173516</v>
      </c>
      <c r="AD198" s="94">
        <f>+'CO2'!AD198+'abs CO2'!AD198+'CH4'!AD198*PCG!$C$5+N2O!AD198*PCG!$C$6+HFC!AD198+PFC!AD198+'SF6'!AD198</f>
        <v>42.563581179739579</v>
      </c>
      <c r="AE198" s="94">
        <f>+'CO2'!AE198+'abs CO2'!AE198+'CH4'!AE198*PCG!$C$5+N2O!AE198*PCG!$C$6+HFC!AE198+PFC!AE198+'SF6'!AE198</f>
        <v>28.027050477744002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246.61873741530906</v>
      </c>
      <c r="D199" s="94">
        <f>+'CO2'!D199+'abs CO2'!D199+'CH4'!D199*PCG!$C$5+N2O!D199*PCG!$C$6+HFC!D199+PFC!D199+'SF6'!D199</f>
        <v>250.57321739526887</v>
      </c>
      <c r="E199" s="94">
        <f>+'CO2'!E199+'abs CO2'!E199+'CH4'!E199*PCG!$C$5+N2O!E199*PCG!$C$6+HFC!E199+PFC!E199+'SF6'!E199</f>
        <v>267.15481364233392</v>
      </c>
      <c r="F199" s="94">
        <f>+'CO2'!F199+'abs CO2'!F199+'CH4'!F199*PCG!$C$5+N2O!F199*PCG!$C$6+HFC!F199+PFC!F199+'SF6'!F199</f>
        <v>273.1392702995575</v>
      </c>
      <c r="G199" s="94">
        <f>+'CO2'!G199+'abs CO2'!G199+'CH4'!G199*PCG!$C$5+N2O!G199*PCG!$C$6+HFC!G199+PFC!G199+'SF6'!G199</f>
        <v>271.46084142664802</v>
      </c>
      <c r="H199" s="94">
        <f>+'CO2'!H199+'abs CO2'!H199+'CH4'!H199*PCG!$C$5+N2O!H199*PCG!$C$6+HFC!H199+PFC!H199+'SF6'!H199</f>
        <v>277.83555588819422</v>
      </c>
      <c r="I199" s="94">
        <f>+'CO2'!I199+'abs CO2'!I199+'CH4'!I199*PCG!$C$5+N2O!I199*PCG!$C$6+HFC!I199+PFC!I199+'SF6'!I199</f>
        <v>271.70271050493227</v>
      </c>
      <c r="J199" s="94">
        <f>+'CO2'!J199+'abs CO2'!J199+'CH4'!J199*PCG!$C$5+N2O!J199*PCG!$C$6+HFC!J199+PFC!J199+'SF6'!J199</f>
        <v>275.38655570704753</v>
      </c>
      <c r="K199" s="94">
        <f>+'CO2'!K199+'abs CO2'!K199+'CH4'!K199*PCG!$C$5+N2O!K199*PCG!$C$6+HFC!K199+PFC!K199+'SF6'!K199</f>
        <v>278.18687846734235</v>
      </c>
      <c r="L199" s="94">
        <f>+'CO2'!L199+'abs CO2'!L199+'CH4'!L199*PCG!$C$5+N2O!L199*PCG!$C$6+HFC!L199+PFC!L199+'SF6'!L199</f>
        <v>280.99572025894639</v>
      </c>
      <c r="M199" s="94">
        <f>+'CO2'!M199+'abs CO2'!M199+'CH4'!M199*PCG!$C$5+N2O!M199*PCG!$C$6+HFC!M199+PFC!M199+'SF6'!M199</f>
        <v>283.81304438726289</v>
      </c>
      <c r="N199" s="94">
        <f>+'CO2'!N199+'abs CO2'!N199+'CH4'!N199*PCG!$C$5+N2O!N199*PCG!$C$6+HFC!N199+PFC!N199+'SF6'!N199</f>
        <v>286.63881545039544</v>
      </c>
      <c r="O199" s="94">
        <f>+'CO2'!O199+'abs CO2'!O199+'CH4'!O199*PCG!$C$5+N2O!O199*PCG!$C$6+HFC!O199+PFC!O199+'SF6'!O199</f>
        <v>289.47299927607213</v>
      </c>
      <c r="P199" s="94">
        <f>+'CO2'!P199+'abs CO2'!P199+'CH4'!P199*PCG!$C$5+N2O!P199*PCG!$C$6+HFC!P199+PFC!P199+'SF6'!P199</f>
        <v>292.31556286255739</v>
      </c>
      <c r="Q199" s="94">
        <f>+'CO2'!Q199+'abs CO2'!Q199+'CH4'!Q199*PCG!$C$5+N2O!Q199*PCG!$C$6+HFC!Q199+PFC!Q199+'SF6'!Q199</f>
        <v>295.16647432324993</v>
      </c>
      <c r="R199" s="94">
        <f>+'CO2'!R199+'abs CO2'!R199+'CH4'!R199*PCG!$C$5+N2O!R199*PCG!$C$6+HFC!R199+PFC!R199+'SF6'!R199</f>
        <v>298.0257028346756</v>
      </c>
      <c r="S199" s="94">
        <f>+'CO2'!S199+'abs CO2'!S199+'CH4'!S199*PCG!$C$5+N2O!S199*PCG!$C$6+HFC!S199+PFC!S199+'SF6'!S199</f>
        <v>300.89321858762725</v>
      </c>
      <c r="T199" s="94">
        <f>+'CO2'!T199+'abs CO2'!T199+'CH4'!T199*PCG!$C$5+N2O!T199*PCG!$C$6+HFC!T199+PFC!T199+'SF6'!T199</f>
        <v>303.76899274121394</v>
      </c>
      <c r="U199" s="94">
        <f>+'CO2'!U199+'abs CO2'!U199+'CH4'!U199*PCG!$C$5+N2O!U199*PCG!$C$6+HFC!U199+PFC!U199+'SF6'!U199</f>
        <v>283.64564421452286</v>
      </c>
      <c r="V199" s="94">
        <f>+'CO2'!V199+'abs CO2'!V199+'CH4'!V199*PCG!$C$5+N2O!V199*PCG!$C$6+HFC!V199+PFC!V199+'SF6'!V199</f>
        <v>263.15042114572526</v>
      </c>
      <c r="W199" s="94">
        <f>+'CO2'!W199+'abs CO2'!W199+'CH4'!W199*PCG!$C$5+N2O!W199*PCG!$C$6+HFC!W199+PFC!W199+'SF6'!W199</f>
        <v>242.28278295386372</v>
      </c>
      <c r="X199" s="94">
        <f>+'CO2'!X199+'abs CO2'!X199+'CH4'!X199*PCG!$C$5+N2O!X199*PCG!$C$6+HFC!X199+PFC!X199+'SF6'!X199</f>
        <v>221.04219983935027</v>
      </c>
      <c r="Y199" s="94">
        <f>+'CO2'!Y199+'abs CO2'!Y199+'CH4'!Y199*PCG!$C$5+N2O!Y199*PCG!$C$6+HFC!Y199+PFC!Y199+'SF6'!Y199</f>
        <v>237.86012078863575</v>
      </c>
      <c r="Z199" s="94">
        <f>+'CO2'!Z199+'abs CO2'!Z199+'CH4'!Z199*PCG!$C$5+N2O!Z199*PCG!$C$6+HFC!Z199+PFC!Z199+'SF6'!Z199</f>
        <v>254.92079681490173</v>
      </c>
      <c r="AA199" s="94">
        <f>+'CO2'!AA199+'abs CO2'!AA199+'CH4'!AA199*PCG!$C$5+N2O!AA199*PCG!$C$6+HFC!AA199+PFC!AA199+'SF6'!AA199</f>
        <v>231.14178854084298</v>
      </c>
      <c r="AB199" s="94">
        <f>+'CO2'!AB199+'abs CO2'!AB199+'CH4'!AB199*PCG!$C$5+N2O!AB199*PCG!$C$6+HFC!AB199+PFC!AB199+'SF6'!AB199</f>
        <v>206.95615803030117</v>
      </c>
      <c r="AC199" s="94">
        <f>+'CO2'!AC199+'abs CO2'!AC199+'CH4'!AC199*PCG!$C$5+N2O!AC199*PCG!$C$6+HFC!AC199+PFC!AC199+'SF6'!AC199</f>
        <v>239.5863920752947</v>
      </c>
      <c r="AD199" s="94">
        <f>+'CO2'!AD199+'abs CO2'!AD199+'CH4'!AD199*PCG!$C$5+N2O!AD199*PCG!$C$6+HFC!AD199+PFC!AD199+'SF6'!AD199</f>
        <v>270.59107421227691</v>
      </c>
      <c r="AE199" s="94">
        <f>+'CO2'!AE199+'abs CO2'!AE199+'CH4'!AE199*PCG!$C$5+N2O!AE199*PCG!$C$6+HFC!AE199+PFC!AE199+'SF6'!AE199</f>
        <v>301.59575634925903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158.00755075362747</v>
      </c>
      <c r="D200" s="94">
        <f>+'CO2'!D200+'abs CO2'!D200+'CH4'!D200*PCG!$C$5+N2O!D200*PCG!$C$6+HFC!D200+PFC!D200+'SF6'!D200</f>
        <v>163.97631847449406</v>
      </c>
      <c r="E200" s="94">
        <f>+'CO2'!E200+'abs CO2'!E200+'CH4'!E200*PCG!$C$5+N2O!E200*PCG!$C$6+HFC!E200+PFC!E200+'SF6'!E200</f>
        <v>164.94758181550876</v>
      </c>
      <c r="F200" s="94">
        <f>+'CO2'!F200+'abs CO2'!F200+'CH4'!F200*PCG!$C$5+N2O!F200*PCG!$C$6+HFC!F200+PFC!F200+'SF6'!F200</f>
        <v>176.77478557198751</v>
      </c>
      <c r="G200" s="94">
        <f>+'CO2'!G200+'abs CO2'!G200+'CH4'!G200*PCG!$C$5+N2O!G200*PCG!$C$6+HFC!G200+PFC!G200+'SF6'!G200</f>
        <v>186.04934025216681</v>
      </c>
      <c r="H200" s="94">
        <f>+'CO2'!H200+'abs CO2'!H200+'CH4'!H200*PCG!$C$5+N2O!H200*PCG!$C$6+HFC!H200+PFC!H200+'SF6'!H200</f>
        <v>185.824552639692</v>
      </c>
      <c r="I200" s="94">
        <f>+'CO2'!I200+'abs CO2'!I200+'CH4'!I200*PCG!$C$5+N2O!I200*PCG!$C$6+HFC!I200+PFC!I200+'SF6'!I200</f>
        <v>193.15682734865348</v>
      </c>
      <c r="J200" s="94">
        <f>+'CO2'!J200+'abs CO2'!J200+'CH4'!J200*PCG!$C$5+N2O!J200*PCG!$C$6+HFC!J200+PFC!J200+'SF6'!J200</f>
        <v>196.1192228493322</v>
      </c>
      <c r="K200" s="94">
        <f>+'CO2'!K200+'abs CO2'!K200+'CH4'!K200*PCG!$C$5+N2O!K200*PCG!$C$6+HFC!K200+PFC!K200+'SF6'!K200</f>
        <v>199.93449276192763</v>
      </c>
      <c r="L200" s="94">
        <f>+'CO2'!L200+'abs CO2'!L200+'CH4'!L200*PCG!$C$5+N2O!L200*PCG!$C$6+HFC!L200+PFC!L200+'SF6'!L200</f>
        <v>203.75057182922433</v>
      </c>
      <c r="M200" s="94">
        <f>+'CO2'!M200+'abs CO2'!M200+'CH4'!M200*PCG!$C$5+N2O!M200*PCG!$C$6+HFC!M200+PFC!M200+'SF6'!M200</f>
        <v>207.56745932026325</v>
      </c>
      <c r="N200" s="94">
        <f>+'CO2'!N200+'abs CO2'!N200+'CH4'!N200*PCG!$C$5+N2O!N200*PCG!$C$6+HFC!N200+PFC!N200+'SF6'!N200</f>
        <v>211.38515450706871</v>
      </c>
      <c r="O200" s="94">
        <f>+'CO2'!O200+'abs CO2'!O200+'CH4'!O200*PCG!$C$5+N2O!O200*PCG!$C$6+HFC!O200+PFC!O200+'SF6'!O200</f>
        <v>215.20365666462834</v>
      </c>
      <c r="P200" s="94">
        <f>+'CO2'!P200+'abs CO2'!P200+'CH4'!P200*PCG!$C$5+N2O!P200*PCG!$C$6+HFC!P200+PFC!P200+'SF6'!P200</f>
        <v>219.02296507087223</v>
      </c>
      <c r="Q200" s="94">
        <f>+'CO2'!Q200+'abs CO2'!Q200+'CH4'!Q200*PCG!$C$5+N2O!Q200*PCG!$C$6+HFC!Q200+PFC!Q200+'SF6'!Q200</f>
        <v>222.8430790066528</v>
      </c>
      <c r="R200" s="94">
        <f>+'CO2'!R200+'abs CO2'!R200+'CH4'!R200*PCG!$C$5+N2O!R200*PCG!$C$6+HFC!R200+PFC!R200+'SF6'!R200</f>
        <v>226.66399775572486</v>
      </c>
      <c r="S200" s="94">
        <f>+'CO2'!S200+'abs CO2'!S200+'CH4'!S200*PCG!$C$5+N2O!S200*PCG!$C$6+HFC!S200+PFC!S200+'SF6'!S200</f>
        <v>230.48572060472529</v>
      </c>
      <c r="T200" s="94">
        <f>+'CO2'!T200+'abs CO2'!T200+'CH4'!T200*PCG!$C$5+N2O!T200*PCG!$C$6+HFC!T200+PFC!T200+'SF6'!T200</f>
        <v>234.30824684315391</v>
      </c>
      <c r="U200" s="94">
        <f>+'CO2'!U200+'abs CO2'!U200+'CH4'!U200*PCG!$C$5+N2O!U200*PCG!$C$6+HFC!U200+PFC!U200+'SF6'!U200</f>
        <v>244.79714479911968</v>
      </c>
      <c r="V200" s="94">
        <f>+'CO2'!V200+'abs CO2'!V200+'CH4'!V200*PCG!$C$5+N2O!V200*PCG!$C$6+HFC!V200+PFC!V200+'SF6'!V200</f>
        <v>255.28827930777186</v>
      </c>
      <c r="W200" s="94">
        <f>+'CO2'!W200+'abs CO2'!W200+'CH4'!W200*PCG!$C$5+N2O!W200*PCG!$C$6+HFC!W200+PFC!W200+'SF6'!W200</f>
        <v>265.78164835216228</v>
      </c>
      <c r="X200" s="94">
        <f>+'CO2'!X200+'abs CO2'!X200+'CH4'!X200*PCG!$C$5+N2O!X200*PCG!$C$6+HFC!X200+PFC!X200+'SF6'!X200</f>
        <v>276.27724992347231</v>
      </c>
      <c r="Y200" s="94">
        <f>+'CO2'!Y200+'abs CO2'!Y200+'CH4'!Y200*PCG!$C$5+N2O!Y200*PCG!$C$6+HFC!Y200+PFC!Y200+'SF6'!Y200</f>
        <v>266.53773594512364</v>
      </c>
      <c r="Z200" s="94">
        <f>+'CO2'!Z200+'abs CO2'!Z200+'CH4'!Z200*PCG!$C$5+N2O!Z200*PCG!$C$6+HFC!Z200+PFC!Z200+'SF6'!Z200</f>
        <v>256.7961074474083</v>
      </c>
      <c r="AA200" s="94">
        <f>+'CO2'!AA200+'abs CO2'!AA200+'CH4'!AA200*PCG!$C$5+N2O!AA200*PCG!$C$6+HFC!AA200+PFC!AA200+'SF6'!AA200</f>
        <v>230.21373348151491</v>
      </c>
      <c r="AB200" s="94">
        <f>+'CO2'!AB200+'abs CO2'!AB200+'CH4'!AB200*PCG!$C$5+N2O!AB200*PCG!$C$6+HFC!AB200+PFC!AB200+'SF6'!AB200</f>
        <v>203.62564037536569</v>
      </c>
      <c r="AC200" s="94">
        <f>+'CO2'!AC200+'abs CO2'!AC200+'CH4'!AC200*PCG!$C$5+N2O!AC200*PCG!$C$6+HFC!AC200+PFC!AC200+'SF6'!AC200</f>
        <v>161.96270342684355</v>
      </c>
      <c r="AD200" s="94">
        <f>+'CO2'!AD200+'abs CO2'!AD200+'CH4'!AD200*PCG!$C$5+N2O!AD200*PCG!$C$6+HFC!AD200+PFC!AD200+'SF6'!AD200</f>
        <v>120.27796341308547</v>
      </c>
      <c r="AE200" s="94">
        <f>+'CO2'!AE200+'abs CO2'!AE200+'CH4'!AE200*PCG!$C$5+N2O!AE200*PCG!$C$6+HFC!AE200+PFC!AE200+'SF6'!AE200</f>
        <v>78.5932233993274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45.966776396127813</v>
      </c>
      <c r="D201" s="94">
        <f>+'CO2'!D201+'abs CO2'!D201+'CH4'!D201*PCG!$C$5+N2O!D201*PCG!$C$6+HFC!D201+PFC!D201+'SF6'!D201</f>
        <v>44.891362189960859</v>
      </c>
      <c r="E201" s="94">
        <f>+'CO2'!E201+'abs CO2'!E201+'CH4'!E201*PCG!$C$5+N2O!E201*PCG!$C$6+HFC!E201+PFC!E201+'SF6'!E201</f>
        <v>44.318803700566427</v>
      </c>
      <c r="F201" s="94">
        <f>+'CO2'!F201+'abs CO2'!F201+'CH4'!F201*PCG!$C$5+N2O!F201*PCG!$C$6+HFC!F201+PFC!F201+'SF6'!F201</f>
        <v>44.51345443784718</v>
      </c>
      <c r="G201" s="94">
        <f>+'CO2'!G201+'abs CO2'!G201+'CH4'!G201*PCG!$C$5+N2O!G201*PCG!$C$6+HFC!G201+PFC!G201+'SF6'!G201</f>
        <v>44.285417221427316</v>
      </c>
      <c r="H201" s="94">
        <f>+'CO2'!H201+'abs CO2'!H201+'CH4'!H201*PCG!$C$5+N2O!H201*PCG!$C$6+HFC!H201+PFC!H201+'SF6'!H201</f>
        <v>43.241991609124369</v>
      </c>
      <c r="I201" s="94">
        <f>+'CO2'!I201+'abs CO2'!I201+'CH4'!I201*PCG!$C$5+N2O!I201*PCG!$C$6+HFC!I201+PFC!I201+'SF6'!I201</f>
        <v>36.715236535964948</v>
      </c>
      <c r="J201" s="94">
        <f>+'CO2'!J201+'abs CO2'!J201+'CH4'!J201*PCG!$C$5+N2O!J201*PCG!$C$6+HFC!J201+PFC!J201+'SF6'!J201</f>
        <v>35.525999999999996</v>
      </c>
      <c r="K201" s="94">
        <f>+'CO2'!K201+'abs CO2'!K201+'CH4'!K201*PCG!$C$5+N2O!K201*PCG!$C$6+HFC!K201+PFC!K201+'SF6'!K201</f>
        <v>36.002612499999998</v>
      </c>
      <c r="L201" s="94">
        <f>+'CO2'!L201+'abs CO2'!L201+'CH4'!L201*PCG!$C$5+N2O!L201*PCG!$C$6+HFC!L201+PFC!L201+'SF6'!L201</f>
        <v>36.479225000000007</v>
      </c>
      <c r="M201" s="94">
        <f>+'CO2'!M201+'abs CO2'!M201+'CH4'!M201*PCG!$C$5+N2O!M201*PCG!$C$6+HFC!M201+PFC!M201+'SF6'!M201</f>
        <v>36.955837500000008</v>
      </c>
      <c r="N201" s="94">
        <f>+'CO2'!N201+'abs CO2'!N201+'CH4'!N201*PCG!$C$5+N2O!N201*PCG!$C$6+HFC!N201+PFC!N201+'SF6'!N201</f>
        <v>37.432450000000003</v>
      </c>
      <c r="O201" s="94">
        <f>+'CO2'!O201+'abs CO2'!O201+'CH4'!O201*PCG!$C$5+N2O!O201*PCG!$C$6+HFC!O201+PFC!O201+'SF6'!O201</f>
        <v>37.909062499999997</v>
      </c>
      <c r="P201" s="94">
        <f>+'CO2'!P201+'abs CO2'!P201+'CH4'!P201*PCG!$C$5+N2O!P201*PCG!$C$6+HFC!P201+PFC!P201+'SF6'!P201</f>
        <v>38.385674999999999</v>
      </c>
      <c r="Q201" s="94">
        <f>+'CO2'!Q201+'abs CO2'!Q201+'CH4'!Q201*PCG!$C$5+N2O!Q201*PCG!$C$6+HFC!Q201+PFC!Q201+'SF6'!Q201</f>
        <v>38.862287500000001</v>
      </c>
      <c r="R201" s="94">
        <f>+'CO2'!R201+'abs CO2'!R201+'CH4'!R201*PCG!$C$5+N2O!R201*PCG!$C$6+HFC!R201+PFC!R201+'SF6'!R201</f>
        <v>39.338899999999995</v>
      </c>
      <c r="S201" s="94">
        <f>+'CO2'!S201+'abs CO2'!S201+'CH4'!S201*PCG!$C$5+N2O!S201*PCG!$C$6+HFC!S201+PFC!S201+'SF6'!S201</f>
        <v>39.815512499999997</v>
      </c>
      <c r="T201" s="94">
        <f>+'CO2'!T201+'abs CO2'!T201+'CH4'!T201*PCG!$C$5+N2O!T201*PCG!$C$6+HFC!T201+PFC!T201+'SF6'!T201</f>
        <v>40.292124999999999</v>
      </c>
      <c r="U201" s="94">
        <f>+'CO2'!U201+'abs CO2'!U201+'CH4'!U201*PCG!$C$5+N2O!U201*PCG!$C$6+HFC!U201+PFC!U201+'SF6'!U201</f>
        <v>38.256506848701648</v>
      </c>
      <c r="V201" s="94">
        <f>+'CO2'!V201+'abs CO2'!V201+'CH4'!V201*PCG!$C$5+N2O!V201*PCG!$C$6+HFC!V201+PFC!V201+'SF6'!V201</f>
        <v>36.220888697403296</v>
      </c>
      <c r="W201" s="94">
        <f>+'CO2'!W201+'abs CO2'!W201+'CH4'!W201*PCG!$C$5+N2O!W201*PCG!$C$6+HFC!W201+PFC!W201+'SF6'!W201</f>
        <v>34.185270546104945</v>
      </c>
      <c r="X201" s="94">
        <f>+'CO2'!X201+'abs CO2'!X201+'CH4'!X201*PCG!$C$5+N2O!X201*PCG!$C$6+HFC!X201+PFC!X201+'SF6'!X201</f>
        <v>32.035829337724273</v>
      </c>
      <c r="Y201" s="94">
        <f>+'CO2'!Y201+'abs CO2'!Y201+'CH4'!Y201*PCG!$C$5+N2O!Y201*PCG!$C$6+HFC!Y201+PFC!Y201+'SF6'!Y201</f>
        <v>29.886388129343604</v>
      </c>
      <c r="Z201" s="94">
        <f>+'CO2'!Z201+'abs CO2'!Z201+'CH4'!Z201*PCG!$C$5+N2O!Z201*PCG!$C$6+HFC!Z201+PFC!Z201+'SF6'!Z201</f>
        <v>27.736946920962939</v>
      </c>
      <c r="AA201" s="94">
        <f>+'CO2'!AA201+'abs CO2'!AA201+'CH4'!AA201*PCG!$C$5+N2O!AA201*PCG!$C$6+HFC!AA201+PFC!AA201+'SF6'!AA201</f>
        <v>24.592894270849325</v>
      </c>
      <c r="AB201" s="94">
        <f>+'CO2'!AB201+'abs CO2'!AB201+'CH4'!AB201*PCG!$C$5+N2O!AB201*PCG!$C$6+HFC!AB201+PFC!AB201+'SF6'!AB201</f>
        <v>21.448841620735713</v>
      </c>
      <c r="AC201" s="94">
        <f>+'CO2'!AC201+'abs CO2'!AC201+'CH4'!AC201*PCG!$C$5+N2O!AC201*PCG!$C$6+HFC!AC201+PFC!AC201+'SF6'!AC201</f>
        <v>21.809178200901215</v>
      </c>
      <c r="AD201" s="94">
        <f>+'CO2'!AD201+'abs CO2'!AD201+'CH4'!AD201*PCG!$C$5+N2O!AD201*PCG!$C$6+HFC!AD201+PFC!AD201+'SF6'!AD201</f>
        <v>22.16951478106672</v>
      </c>
      <c r="AE201" s="94">
        <f>+'CO2'!AE201+'abs CO2'!AE201+'CH4'!AE201*PCG!$C$5+N2O!AE201*PCG!$C$6+HFC!AE201+PFC!AE201+'SF6'!AE201</f>
        <v>22.529851361232225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2.983379525845669</v>
      </c>
      <c r="D202" s="33">
        <f t="shared" si="51"/>
        <v>3.0817364790591495</v>
      </c>
      <c r="E202" s="33">
        <f t="shared" si="51"/>
        <v>3.1381802716640896</v>
      </c>
      <c r="F202" s="33">
        <f t="shared" si="51"/>
        <v>3.1834337427462636</v>
      </c>
      <c r="G202" s="33">
        <f t="shared" si="51"/>
        <v>3.3161073148485718</v>
      </c>
      <c r="H202" s="33">
        <f t="shared" si="51"/>
        <v>3.3103774244715356</v>
      </c>
      <c r="I202" s="33">
        <f t="shared" si="51"/>
        <v>3.4563151659983005</v>
      </c>
      <c r="J202" s="33">
        <f t="shared" si="51"/>
        <v>3.6628499999999997</v>
      </c>
      <c r="K202" s="33">
        <f t="shared" si="51"/>
        <v>3.6194921800126787</v>
      </c>
      <c r="L202" s="33">
        <f t="shared" si="51"/>
        <v>3.6603144322059871</v>
      </c>
      <c r="M202" s="33">
        <f t="shared" si="51"/>
        <v>3.3887453779079562</v>
      </c>
      <c r="N202" s="33">
        <f t="shared" si="51"/>
        <v>3.9083531739220438</v>
      </c>
      <c r="O202" s="33">
        <f t="shared" si="51"/>
        <v>3.8944560946666296</v>
      </c>
      <c r="P202" s="33">
        <f t="shared" si="51"/>
        <v>3.4819560487590788</v>
      </c>
      <c r="Q202" s="33">
        <f t="shared" si="51"/>
        <v>3.345055495324103</v>
      </c>
      <c r="R202" s="33">
        <f t="shared" si="51"/>
        <v>3.3106856990388889</v>
      </c>
      <c r="S202" s="33">
        <f t="shared" si="51"/>
        <v>3.3111486256261591</v>
      </c>
      <c r="T202" s="33">
        <f t="shared" si="51"/>
        <v>3.0385124999999999</v>
      </c>
      <c r="U202" s="33">
        <f t="shared" si="51"/>
        <v>2.9551489869486538</v>
      </c>
      <c r="V202" s="33">
        <f t="shared" si="51"/>
        <v>2.8687513050204663</v>
      </c>
      <c r="W202" s="33">
        <f t="shared" si="51"/>
        <v>2.872995727085264</v>
      </c>
      <c r="X202" s="33">
        <f t="shared" si="51"/>
        <v>2.9701048187574024</v>
      </c>
      <c r="Y202" s="33">
        <f t="shared" si="51"/>
        <v>3.2718712772955594</v>
      </c>
      <c r="Z202" s="33">
        <f t="shared" si="51"/>
        <v>2.9423585071075302</v>
      </c>
      <c r="AA202" s="33">
        <f t="shared" si="51"/>
        <v>2.737597325156786</v>
      </c>
      <c r="AB202" s="33">
        <f t="shared" si="51"/>
        <v>2.8505998142030324</v>
      </c>
      <c r="AC202" s="33">
        <f t="shared" si="51"/>
        <v>2.8308901743136521</v>
      </c>
      <c r="AD202" s="33">
        <f t="shared" si="51"/>
        <v>2.7366966716215595</v>
      </c>
      <c r="AE202" s="33">
        <f t="shared" si="51"/>
        <v>2.7847672084625166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0.39791989325793886</v>
      </c>
      <c r="D203" s="94">
        <f>+'CO2'!D203+'abs CO2'!D203+'CH4'!D203*PCG!$C$5+N2O!D203*PCG!$C$6+HFC!D203+PFC!D203+'SF6'!D203</f>
        <v>0.4110386359404643</v>
      </c>
      <c r="E203" s="94">
        <f>+'CO2'!E203+'abs CO2'!E203+'CH4'!E203*PCG!$C$5+N2O!E203*PCG!$C$6+HFC!E203+PFC!E203+'SF6'!E203</f>
        <v>0.41856704717137028</v>
      </c>
      <c r="F203" s="94">
        <f>+'CO2'!F203+'abs CO2'!F203+'CH4'!F203*PCG!$C$5+N2O!F203*PCG!$C$6+HFC!F203+PFC!F203+'SF6'!F203</f>
        <v>0.42460290557509289</v>
      </c>
      <c r="G203" s="94">
        <f>+'CO2'!G203+'abs CO2'!G203+'CH4'!G203*PCG!$C$5+N2O!G203*PCG!$C$6+HFC!G203+PFC!G203+'SF6'!G203</f>
        <v>0.4422987612956738</v>
      </c>
      <c r="H203" s="94">
        <f>+'CO2'!H203+'abs CO2'!H203+'CH4'!H203*PCG!$C$5+N2O!H203*PCG!$C$6+HFC!H203+PFC!H203+'SF6'!H203</f>
        <v>0.44153451479352501</v>
      </c>
      <c r="I203" s="94">
        <f>+'CO2'!I203+'abs CO2'!I203+'CH4'!I203*PCG!$C$5+N2O!I203*PCG!$C$6+HFC!I203+PFC!I203+'SF6'!I203</f>
        <v>0.46099953090278922</v>
      </c>
      <c r="J203" s="94">
        <f>+'CO2'!J203+'abs CO2'!J203+'CH4'!J203*PCG!$C$5+N2O!J203*PCG!$C$6+HFC!J203+PFC!J203+'SF6'!J203</f>
        <v>0.48854692083022611</v>
      </c>
      <c r="K203" s="94">
        <f>+'CO2'!K203+'abs CO2'!K203+'CH4'!K203*PCG!$C$5+N2O!K203*PCG!$C$6+HFC!K203+PFC!K203+'SF6'!K203</f>
        <v>0.48276390229309862</v>
      </c>
      <c r="L203" s="94">
        <f>+'CO2'!L203+'abs CO2'!L203+'CH4'!L203*PCG!$C$5+N2O!L203*PCG!$C$6+HFC!L203+PFC!L203+'SF6'!L203</f>
        <v>0.48820872957524125</v>
      </c>
      <c r="M203" s="94">
        <f>+'CO2'!M203+'abs CO2'!M203+'CH4'!M203*PCG!$C$5+N2O!M203*PCG!$C$6+HFC!M203+PFC!M203+'SF6'!M203</f>
        <v>0.45198714658110295</v>
      </c>
      <c r="N203" s="94">
        <f>+'CO2'!N203+'abs CO2'!N203+'CH4'!N203*PCG!$C$5+N2O!N203*PCG!$C$6+HFC!N203+PFC!N203+'SF6'!N203</f>
        <v>0.52129186525155435</v>
      </c>
      <c r="O203" s="94">
        <f>+'CO2'!O203+'abs CO2'!O203+'CH4'!O203*PCG!$C$5+N2O!O203*PCG!$C$6+HFC!O203+PFC!O203+'SF6'!O203</f>
        <v>0.51943828804288716</v>
      </c>
      <c r="P203" s="94">
        <f>+'CO2'!P203+'abs CO2'!P203+'CH4'!P203*PCG!$C$5+N2O!P203*PCG!$C$6+HFC!P203+PFC!P203+'SF6'!P203</f>
        <v>0.46441948375921172</v>
      </c>
      <c r="Q203" s="94">
        <f>+'CO2'!Q203+'abs CO2'!Q203+'CH4'!Q203*PCG!$C$5+N2O!Q203*PCG!$C$6+HFC!Q203+PFC!Q203+'SF6'!Q203</f>
        <v>0.44615983789858088</v>
      </c>
      <c r="R203" s="94">
        <f>+'CO2'!R203+'abs CO2'!R203+'CH4'!R203*PCG!$C$5+N2O!R203*PCG!$C$6+HFC!R203+PFC!R203+'SF6'!R203</f>
        <v>0.44157563211764439</v>
      </c>
      <c r="S203" s="94">
        <f>+'CO2'!S203+'abs CO2'!S203+'CH4'!S203*PCG!$C$5+N2O!S203*PCG!$C$6+HFC!S203+PFC!S203+'SF6'!S203</f>
        <v>0.44163737675877934</v>
      </c>
      <c r="T203" s="94">
        <f>+'CO2'!T203+'abs CO2'!T203+'CH4'!T203*PCG!$C$5+N2O!T203*PCG!$C$6+HFC!T203+PFC!T203+'SF6'!T203</f>
        <v>0.40527346895973149</v>
      </c>
      <c r="U203" s="94">
        <f>+'CO2'!U203+'abs CO2'!U203+'CH4'!U203*PCG!$C$5+N2O!U203*PCG!$C$6+HFC!U203+PFC!U203+'SF6'!U203</f>
        <v>0.39415453490269242</v>
      </c>
      <c r="V203" s="94">
        <f>+'CO2'!V203+'abs CO2'!V203+'CH4'!V203*PCG!$C$5+N2O!V203*PCG!$C$6+HFC!V203+PFC!V203+'SF6'!V203</f>
        <v>0.38263090672439265</v>
      </c>
      <c r="W203" s="94">
        <f>+'CO2'!W203+'abs CO2'!W203+'CH4'!W203*PCG!$C$5+N2O!W203*PCG!$C$6+HFC!W203+PFC!W203+'SF6'!W203</f>
        <v>0.38319702309018994</v>
      </c>
      <c r="X203" s="94">
        <f>+'CO2'!X203+'abs CO2'!X203+'CH4'!X203*PCG!$C$5+N2O!X203*PCG!$C$6+HFC!X203+PFC!X203+'SF6'!X203</f>
        <v>0.39614932736719921</v>
      </c>
      <c r="Y203" s="94">
        <f>+'CO2'!Y203+'abs CO2'!Y203+'CH4'!Y203*PCG!$C$5+N2O!Y203*PCG!$C$6+HFC!Y203+PFC!Y203+'SF6'!Y203</f>
        <v>0.43639860706160627</v>
      </c>
      <c r="Z203" s="94">
        <f>+'CO2'!Z203+'abs CO2'!Z203+'CH4'!Z203*PCG!$C$5+N2O!Z203*PCG!$C$6+HFC!Z203+PFC!Z203+'SF6'!Z203</f>
        <v>0.39244855471176943</v>
      </c>
      <c r="AA203" s="94">
        <f>+'CO2'!AA203+'abs CO2'!AA203+'CH4'!AA203*PCG!$C$5+N2O!AA203*PCG!$C$6+HFC!AA203+PFC!AA203+'SF6'!AA203</f>
        <v>0.36513773255208681</v>
      </c>
      <c r="AB203" s="94">
        <f>+'CO2'!AB203+'abs CO2'!AB203+'CH4'!AB203*PCG!$C$5+N2O!AB203*PCG!$C$6+HFC!AB203+PFC!AB203+'SF6'!AB203</f>
        <v>0.3802098807617309</v>
      </c>
      <c r="AC203" s="94">
        <f>+'CO2'!AC203+'abs CO2'!AC203+'CH4'!AC203*PCG!$C$5+N2O!AC203*PCG!$C$6+HFC!AC203+PFC!AC203+'SF6'!AC203</f>
        <v>0.37758103058260006</v>
      </c>
      <c r="AD203" s="94">
        <f>+'CO2'!AD203+'abs CO2'!AD203+'CH4'!AD203*PCG!$C$5+N2O!AD203*PCG!$C$6+HFC!AD203+PFC!AD203+'SF6'!AD203</f>
        <v>0.36501760437010561</v>
      </c>
      <c r="AE203" s="94">
        <f>+'CO2'!AE203+'abs CO2'!AE203+'CH4'!AE203*PCG!$C$5+N2O!AE203*PCG!$C$6+HFC!AE203+PFC!AE203+'SF6'!AE203</f>
        <v>0.3714291999190103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8.8989695028953569E-3</v>
      </c>
      <c r="D204" s="94">
        <f>+'CO2'!D204+'abs CO2'!D204+'CH4'!D204*PCG!$C$5+N2O!D204*PCG!$C$6+HFC!D204+PFC!D204+'SF6'!D204</f>
        <v>9.1923534050981307E-3</v>
      </c>
      <c r="E204" s="94">
        <f>+'CO2'!E204+'abs CO2'!E204+'CH4'!E204*PCG!$C$5+N2O!E204*PCG!$C$6+HFC!E204+PFC!E204+'SF6'!E204</f>
        <v>9.3607166940017569E-3</v>
      </c>
      <c r="F204" s="94">
        <f>+'CO2'!F204+'abs CO2'!F204+'CH4'!F204*PCG!$C$5+N2O!F204*PCG!$C$6+HFC!F204+PFC!F204+'SF6'!F204</f>
        <v>9.4957009477890028E-3</v>
      </c>
      <c r="G204" s="94">
        <f>+'CO2'!G204+'abs CO2'!G204+'CH4'!G204*PCG!$C$5+N2O!G204*PCG!$C$6+HFC!G204+PFC!G204+'SF6'!G204</f>
        <v>9.8914461293022251E-3</v>
      </c>
      <c r="H204" s="94">
        <f>+'CO2'!H204+'abs CO2'!H204+'CH4'!H204*PCG!$C$5+N2O!H204*PCG!$C$6+HFC!H204+PFC!H204+'SF6'!H204</f>
        <v>9.8743547336958559E-3</v>
      </c>
      <c r="I204" s="94">
        <f>+'CO2'!I204+'abs CO2'!I204+'CH4'!I204*PCG!$C$5+N2O!I204*PCG!$C$6+HFC!I204+PFC!I204+'SF6'!I204</f>
        <v>1.0309664924678002E-2</v>
      </c>
      <c r="J204" s="94">
        <f>+'CO2'!J204+'abs CO2'!J204+'CH4'!J204*PCG!$C$5+N2O!J204*PCG!$C$6+HFC!J204+PFC!J204+'SF6'!J204</f>
        <v>1.0925727069351229E-2</v>
      </c>
      <c r="K204" s="94">
        <f>+'CO2'!K204+'abs CO2'!K204+'CH4'!K204*PCG!$C$5+N2O!K204*PCG!$C$6+HFC!K204+PFC!K204+'SF6'!K204</f>
        <v>1.0796397255817086E-2</v>
      </c>
      <c r="L204" s="94">
        <f>+'CO2'!L204+'abs CO2'!L204+'CH4'!L204*PCG!$C$5+N2O!L204*PCG!$C$6+HFC!L204+PFC!L204+'SF6'!L204</f>
        <v>1.0918163854454842E-2</v>
      </c>
      <c r="M204" s="94">
        <f>+'CO2'!M204+'abs CO2'!M204+'CH4'!M204*PCG!$C$5+N2O!M204*PCG!$C$6+HFC!M204+PFC!M204+'SF6'!M204</f>
        <v>1.01081144754898E-2</v>
      </c>
      <c r="N204" s="94">
        <f>+'CO2'!N204+'abs CO2'!N204+'CH4'!N204*PCG!$C$5+N2O!N204*PCG!$C$6+HFC!N204+PFC!N204+'SF6'!N204</f>
        <v>1.1658025872996403E-2</v>
      </c>
      <c r="O204" s="94">
        <f>+'CO2'!O204+'abs CO2'!O204+'CH4'!O204*PCG!$C$5+N2O!O204*PCG!$C$6+HFC!O204+PFC!O204+'SF6'!O204</f>
        <v>1.1616572989311348E-2</v>
      </c>
      <c r="P204" s="94">
        <f>+'CO2'!P204+'abs CO2'!P204+'CH4'!P204*PCG!$C$5+N2O!P204*PCG!$C$6+HFC!P204+PFC!P204+'SF6'!P204</f>
        <v>1.0386147796447665E-2</v>
      </c>
      <c r="Q204" s="94">
        <f>+'CO2'!Q204+'abs CO2'!Q204+'CH4'!Q204*PCG!$C$5+N2O!Q204*PCG!$C$6+HFC!Q204+PFC!Q204+'SF6'!Q204</f>
        <v>9.9777941694976953E-3</v>
      </c>
      <c r="R204" s="94">
        <f>+'CO2'!R204+'abs CO2'!R204+'CH4'!R204*PCG!$C$5+N2O!R204*PCG!$C$6+HFC!R204+PFC!R204+'SF6'!R204</f>
        <v>9.8752742700637976E-3</v>
      </c>
      <c r="S204" s="94">
        <f>+'CO2'!S204+'abs CO2'!S204+'CH4'!S204*PCG!$C$5+N2O!S204*PCG!$C$6+HFC!S204+PFC!S204+'SF6'!S204</f>
        <v>9.8766551099959982E-3</v>
      </c>
      <c r="T204" s="94">
        <f>+'CO2'!T204+'abs CO2'!T204+'CH4'!T204*PCG!$C$5+N2O!T204*PCG!$C$6+HFC!T204+PFC!T204+'SF6'!T204</f>
        <v>9.0634228187919455E-3</v>
      </c>
      <c r="U204" s="94">
        <f>+'CO2'!U204+'abs CO2'!U204+'CH4'!U204*PCG!$C$5+N2O!U204*PCG!$C$6+HFC!U204+PFC!U204+'SF6'!U204</f>
        <v>8.8147620788923305E-3</v>
      </c>
      <c r="V204" s="94">
        <f>+'CO2'!V204+'abs CO2'!V204+'CH4'!V204*PCG!$C$5+N2O!V204*PCG!$C$6+HFC!V204+PFC!V204+'SF6'!V204</f>
        <v>8.5570508725442695E-3</v>
      </c>
      <c r="W204" s="94">
        <f>+'CO2'!W204+'abs CO2'!W204+'CH4'!W204*PCG!$C$5+N2O!W204*PCG!$C$6+HFC!W204+PFC!W204+'SF6'!W204</f>
        <v>8.5697113410447816E-3</v>
      </c>
      <c r="X204" s="94">
        <f>+'CO2'!X204+'abs CO2'!X204+'CH4'!X204*PCG!$C$5+N2O!X204*PCG!$C$6+HFC!X204+PFC!X204+'SF6'!X204</f>
        <v>8.8593730611704752E-3</v>
      </c>
      <c r="Y204" s="94">
        <f>+'CO2'!Y204+'abs CO2'!Y204+'CH4'!Y204*PCG!$C$5+N2O!Y204*PCG!$C$6+HFC!Y204+PFC!Y204+'SF6'!Y204</f>
        <v>9.7594967257138218E-3</v>
      </c>
      <c r="Z204" s="94">
        <f>+'CO2'!Z204+'abs CO2'!Z204+'CH4'!Z204*PCG!$C$5+N2O!Z204*PCG!$C$6+HFC!Z204+PFC!Z204+'SF6'!Z204</f>
        <v>8.7766100137435642E-3</v>
      </c>
      <c r="AA204" s="94">
        <f>+'CO2'!AA204+'abs CO2'!AA204+'CH4'!AA204*PCG!$C$5+N2O!AA204*PCG!$C$6+HFC!AA204+PFC!AA204+'SF6'!AA204</f>
        <v>8.165838404643657E-3</v>
      </c>
      <c r="AB204" s="94">
        <f>+'CO2'!AB204+'abs CO2'!AB204+'CH4'!AB204*PCG!$C$5+N2O!AB204*PCG!$C$6+HFC!AB204+PFC!AB204+'SF6'!AB204</f>
        <v>8.5029077232006926E-3</v>
      </c>
      <c r="AC204" s="94">
        <f>+'CO2'!AC204+'abs CO2'!AC204+'CH4'!AC204*PCG!$C$5+N2O!AC204*PCG!$C$6+HFC!AC204+PFC!AC204+'SF6'!AC204</f>
        <v>8.444116851047432E-3</v>
      </c>
      <c r="AD204" s="94">
        <f>+'CO2'!AD204+'abs CO2'!AD204+'CH4'!AD204*PCG!$C$5+N2O!AD204*PCG!$C$6+HFC!AD204+PFC!AD204+'SF6'!AD204</f>
        <v>8.1631518914886177E-3</v>
      </c>
      <c r="AE204" s="94">
        <f>+'CO2'!AE204+'abs CO2'!AE204+'CH4'!AE204*PCG!$C$5+N2O!AE204*PCG!$C$6+HFC!AE204+PFC!AE204+'SF6'!AE204</f>
        <v>8.3065390259881178E-3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2.5765606630848348</v>
      </c>
      <c r="D205" s="94">
        <f>+'CO2'!D205+'abs CO2'!D205+'CH4'!D205*PCG!$C$5+N2O!D205*PCG!$C$6+HFC!D205+PFC!D205+'SF6'!D205</f>
        <v>2.661505489713587</v>
      </c>
      <c r="E205" s="94">
        <f>+'CO2'!E205+'abs CO2'!E205+'CH4'!E205*PCG!$C$5+N2O!E205*PCG!$C$6+HFC!E205+PFC!E205+'SF6'!E205</f>
        <v>2.7102525077987178</v>
      </c>
      <c r="F205" s="94">
        <f>+'CO2'!F205+'abs CO2'!F205+'CH4'!F205*PCG!$C$5+N2O!F205*PCG!$C$6+HFC!F205+PFC!F205+'SF6'!F205</f>
        <v>2.7493351362233818</v>
      </c>
      <c r="G205" s="94">
        <f>+'CO2'!G205+'abs CO2'!G205+'CH4'!G205*PCG!$C$5+N2O!G205*PCG!$C$6+HFC!G205+PFC!G205+'SF6'!G205</f>
        <v>2.8639171074235956</v>
      </c>
      <c r="H205" s="94">
        <f>+'CO2'!H205+'abs CO2'!H205+'CH4'!H205*PCG!$C$5+N2O!H205*PCG!$C$6+HFC!H205+PFC!H205+'SF6'!H205</f>
        <v>2.8589685549443149</v>
      </c>
      <c r="I205" s="94">
        <f>+'CO2'!I205+'abs CO2'!I205+'CH4'!I205*PCG!$C$5+N2O!I205*PCG!$C$6+HFC!I205+PFC!I205+'SF6'!I205</f>
        <v>2.9850059701708331</v>
      </c>
      <c r="J205" s="94">
        <f>+'CO2'!J205+'abs CO2'!J205+'CH4'!J205*PCG!$C$5+N2O!J205*PCG!$C$6+HFC!J205+PFC!J205+'SF6'!J205</f>
        <v>3.1633773521004223</v>
      </c>
      <c r="K205" s="94">
        <f>+'CO2'!K205+'abs CO2'!K205+'CH4'!K205*PCG!$C$5+N2O!K205*PCG!$C$6+HFC!K205+PFC!K205+'SF6'!K205</f>
        <v>3.1259318804637628</v>
      </c>
      <c r="L205" s="94">
        <f>+'CO2'!L205+'abs CO2'!L205+'CH4'!L205*PCG!$C$5+N2O!L205*PCG!$C$6+HFC!L205+PFC!L205+'SF6'!L205</f>
        <v>3.1611875387762911</v>
      </c>
      <c r="M205" s="94">
        <f>+'CO2'!M205+'abs CO2'!M205+'CH4'!M205*PCG!$C$5+N2O!M205*PCG!$C$6+HFC!M205+PFC!M205+'SF6'!M205</f>
        <v>2.9266501168513632</v>
      </c>
      <c r="N205" s="94">
        <f>+'CO2'!N205+'abs CO2'!N205+'CH4'!N205*PCG!$C$5+N2O!N205*PCG!$C$6+HFC!N205+PFC!N205+'SF6'!N205</f>
        <v>3.3754032827974934</v>
      </c>
      <c r="O205" s="94">
        <f>+'CO2'!O205+'abs CO2'!O205+'CH4'!O205*PCG!$C$5+N2O!O205*PCG!$C$6+HFC!O205+PFC!O205+'SF6'!O205</f>
        <v>3.363401233634431</v>
      </c>
      <c r="P205" s="94">
        <f>+'CO2'!P205+'abs CO2'!P205+'CH4'!P205*PCG!$C$5+N2O!P205*PCG!$C$6+HFC!P205+PFC!P205+'SF6'!P205</f>
        <v>3.0071504172034196</v>
      </c>
      <c r="Q205" s="94">
        <f>+'CO2'!Q205+'abs CO2'!Q205+'CH4'!Q205*PCG!$C$5+N2O!Q205*PCG!$C$6+HFC!Q205+PFC!Q205+'SF6'!Q205</f>
        <v>2.8889178632560242</v>
      </c>
      <c r="R205" s="94">
        <f>+'CO2'!R205+'abs CO2'!R205+'CH4'!R205*PCG!$C$5+N2O!R205*PCG!$C$6+HFC!R205+PFC!R205+'SF6'!R205</f>
        <v>2.8592347926511805</v>
      </c>
      <c r="S205" s="94">
        <f>+'CO2'!S205+'abs CO2'!S205+'CH4'!S205*PCG!$C$5+N2O!S205*PCG!$C$6+HFC!S205+PFC!S205+'SF6'!S205</f>
        <v>2.8596345937573835</v>
      </c>
      <c r="T205" s="94">
        <f>+'CO2'!T205+'abs CO2'!T205+'CH4'!T205*PCG!$C$5+N2O!T205*PCG!$C$6+HFC!T205+PFC!T205+'SF6'!T205</f>
        <v>2.6241756082214764</v>
      </c>
      <c r="U205" s="94">
        <f>+'CO2'!U205+'abs CO2'!U205+'CH4'!U205*PCG!$C$5+N2O!U205*PCG!$C$6+HFC!U205+PFC!U205+'SF6'!U205</f>
        <v>2.552179689967069</v>
      </c>
      <c r="V205" s="94">
        <f>+'CO2'!V205+'abs CO2'!V205+'CH4'!V205*PCG!$C$5+N2O!V205*PCG!$C$6+HFC!V205+PFC!V205+'SF6'!V205</f>
        <v>2.4775633474235295</v>
      </c>
      <c r="W205" s="94">
        <f>+'CO2'!W205+'abs CO2'!W205+'CH4'!W205*PCG!$C$5+N2O!W205*PCG!$C$6+HFC!W205+PFC!W205+'SF6'!W205</f>
        <v>2.4812289926540294</v>
      </c>
      <c r="X205" s="94">
        <f>+'CO2'!X205+'abs CO2'!X205+'CH4'!X205*PCG!$C$5+N2O!X205*PCG!$C$6+HFC!X205+PFC!X205+'SF6'!X205</f>
        <v>2.5650961183290328</v>
      </c>
      <c r="Y205" s="94">
        <f>+'CO2'!Y205+'abs CO2'!Y205+'CH4'!Y205*PCG!$C$5+N2O!Y205*PCG!$C$6+HFC!Y205+PFC!Y205+'SF6'!Y205</f>
        <v>2.8257131735082393</v>
      </c>
      <c r="Z205" s="94">
        <f>+'CO2'!Z205+'abs CO2'!Z205+'CH4'!Z205*PCG!$C$5+N2O!Z205*PCG!$C$6+HFC!Z205+PFC!Z205+'SF6'!Z205</f>
        <v>2.5411333423820173</v>
      </c>
      <c r="AA205" s="94">
        <f>+'CO2'!AA205+'abs CO2'!AA205+'CH4'!AA205*PCG!$C$5+N2O!AA205*PCG!$C$6+HFC!AA205+PFC!AA205+'SF6'!AA205</f>
        <v>2.3642937542000557</v>
      </c>
      <c r="AB205" s="94">
        <f>+'CO2'!AB205+'abs CO2'!AB205+'CH4'!AB205*PCG!$C$5+N2O!AB205*PCG!$C$6+HFC!AB205+PFC!AB205+'SF6'!AB205</f>
        <v>2.4618870257181009</v>
      </c>
      <c r="AC205" s="94">
        <f>+'CO2'!AC205+'abs CO2'!AC205+'CH4'!AC205*PCG!$C$5+N2O!AC205*PCG!$C$6+HFC!AC205+PFC!AC205+'SF6'!AC205</f>
        <v>2.4448650268800045</v>
      </c>
      <c r="AD205" s="94">
        <f>+'CO2'!AD205+'abs CO2'!AD205+'CH4'!AD205*PCG!$C$5+N2O!AD205*PCG!$C$6+HFC!AD205+PFC!AD205+'SF6'!AD205</f>
        <v>2.3635159153599652</v>
      </c>
      <c r="AE205" s="94">
        <f>+'CO2'!AE205+'abs CO2'!AE205+'CH4'!AE205*PCG!$C$5+N2O!AE205*PCG!$C$6+HFC!AE205+PFC!AE205+'SF6'!AE205</f>
        <v>2.4050314695175183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13.735005331572268</v>
      </c>
      <c r="D206" s="33">
        <f t="shared" si="52"/>
        <v>13.343618110312201</v>
      </c>
      <c r="E206" s="33">
        <f t="shared" si="52"/>
        <v>12.919302975951412</v>
      </c>
      <c r="F206" s="33">
        <f t="shared" si="52"/>
        <v>12.81807539919431</v>
      </c>
      <c r="G206" s="33">
        <f t="shared" si="52"/>
        <v>12.99625664403036</v>
      </c>
      <c r="H206" s="33">
        <f t="shared" si="52"/>
        <v>12.296641641335139</v>
      </c>
      <c r="I206" s="33">
        <f t="shared" si="52"/>
        <v>12.4955646570731</v>
      </c>
      <c r="J206" s="33">
        <f t="shared" si="52"/>
        <v>14.503974999999999</v>
      </c>
      <c r="K206" s="33">
        <f t="shared" si="52"/>
        <v>14.53391375</v>
      </c>
      <c r="L206" s="33">
        <f t="shared" si="52"/>
        <v>14.563852499999998</v>
      </c>
      <c r="M206" s="33">
        <f t="shared" si="52"/>
        <v>14.593791250000001</v>
      </c>
      <c r="N206" s="33">
        <f t="shared" si="52"/>
        <v>14.623729999999998</v>
      </c>
      <c r="O206" s="33">
        <f t="shared" si="52"/>
        <v>14.653668749999998</v>
      </c>
      <c r="P206" s="33">
        <f t="shared" si="52"/>
        <v>14.683607499999999</v>
      </c>
      <c r="Q206" s="33">
        <f t="shared" si="52"/>
        <v>14.71354625</v>
      </c>
      <c r="R206" s="33">
        <f t="shared" si="52"/>
        <v>14.743485</v>
      </c>
      <c r="S206" s="33">
        <f t="shared" si="52"/>
        <v>14.773423749999999</v>
      </c>
      <c r="T206" s="33">
        <f t="shared" si="52"/>
        <v>14.803362499999999</v>
      </c>
      <c r="U206" s="33">
        <f t="shared" si="52"/>
        <v>14.599167408316482</v>
      </c>
      <c r="V206" s="33">
        <f t="shared" si="52"/>
        <v>14.394972316632963</v>
      </c>
      <c r="W206" s="33">
        <f t="shared" si="52"/>
        <v>14.190777224949446</v>
      </c>
      <c r="X206" s="33">
        <f t="shared" si="52"/>
        <v>13.822641474223675</v>
      </c>
      <c r="Y206" s="33">
        <f t="shared" si="52"/>
        <v>13.454505723497903</v>
      </c>
      <c r="Z206" s="33">
        <f t="shared" si="52"/>
        <v>13.086369972772131</v>
      </c>
      <c r="AA206" s="33">
        <f t="shared" si="52"/>
        <v>12.813099587636733</v>
      </c>
      <c r="AB206" s="33">
        <f t="shared" si="52"/>
        <v>12.539829202501332</v>
      </c>
      <c r="AC206" s="33">
        <f t="shared" si="52"/>
        <v>12.351134935831006</v>
      </c>
      <c r="AD206" s="33">
        <f t="shared" si="52"/>
        <v>12.164690669160677</v>
      </c>
      <c r="AE206" s="33">
        <f t="shared" si="52"/>
        <v>11.978246402490349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3.5695945065956156</v>
      </c>
      <c r="D208" s="94">
        <f>+'CO2'!D208+'abs CO2'!D208+'CH4'!D208*PCG!$C$5+N2O!D208*PCG!$C$6+HFC!D208+PFC!D208+'SF6'!D208</f>
        <v>3.3370274342248125</v>
      </c>
      <c r="E208" s="94">
        <f>+'CO2'!E208+'abs CO2'!E208+'CH4'!E208*PCG!$C$5+N2O!E208*PCG!$C$6+HFC!E208+PFC!E208+'SF6'!E208</f>
        <v>3.1044603618540108</v>
      </c>
      <c r="F208" s="94">
        <f>+'CO2'!F208+'abs CO2'!F208+'CH4'!F208*PCG!$C$5+N2O!F208*PCG!$C$6+HFC!F208+PFC!F208+'SF6'!F208</f>
        <v>2.8718932894832085</v>
      </c>
      <c r="G208" s="94">
        <f>+'CO2'!G208+'abs CO2'!G208+'CH4'!G208*PCG!$C$5+N2O!G208*PCG!$C$6+HFC!G208+PFC!G208+'SF6'!G208</f>
        <v>2.6393262171124063</v>
      </c>
      <c r="H208" s="94">
        <f>+'CO2'!H208+'abs CO2'!H208+'CH4'!H208*PCG!$C$5+N2O!H208*PCG!$C$6+HFC!H208+PFC!H208+'SF6'!H208</f>
        <v>2.4067591447416046</v>
      </c>
      <c r="I208" s="94">
        <f>+'CO2'!I208+'abs CO2'!I208+'CH4'!I208*PCG!$C$5+N2O!I208*PCG!$C$6+HFC!I208+PFC!I208+'SF6'!I208</f>
        <v>2.1741920723708024</v>
      </c>
      <c r="J208" s="94">
        <f>+'CO2'!J208+'abs CO2'!J208+'CH4'!J208*PCG!$C$5+N2O!J208*PCG!$C$6+HFC!J208+PFC!J208+'SF6'!J208</f>
        <v>1.9416249999999999</v>
      </c>
      <c r="K208" s="94">
        <f>+'CO2'!K208+'abs CO2'!K208+'CH4'!K208*PCG!$C$5+N2O!K208*PCG!$C$6+HFC!K208+PFC!K208+'SF6'!K208</f>
        <v>1.8939624999999998</v>
      </c>
      <c r="L208" s="94">
        <f>+'CO2'!L208+'abs CO2'!L208+'CH4'!L208*PCG!$C$5+N2O!L208*PCG!$C$6+HFC!L208+PFC!L208+'SF6'!L208</f>
        <v>1.8463000000000001</v>
      </c>
      <c r="M208" s="94">
        <f>+'CO2'!M208+'abs CO2'!M208+'CH4'!M208*PCG!$C$5+N2O!M208*PCG!$C$6+HFC!M208+PFC!M208+'SF6'!M208</f>
        <v>1.7986375000000003</v>
      </c>
      <c r="N208" s="94">
        <f>+'CO2'!N208+'abs CO2'!N208+'CH4'!N208*PCG!$C$5+N2O!N208*PCG!$C$6+HFC!N208+PFC!N208+'SF6'!N208</f>
        <v>1.7509749999999997</v>
      </c>
      <c r="O208" s="94">
        <f>+'CO2'!O208+'abs CO2'!O208+'CH4'!O208*PCG!$C$5+N2O!O208*PCG!$C$6+HFC!O208+PFC!O208+'SF6'!O208</f>
        <v>1.7033125</v>
      </c>
      <c r="P208" s="94">
        <f>+'CO2'!P208+'abs CO2'!P208+'CH4'!P208*PCG!$C$5+N2O!P208*PCG!$C$6+HFC!P208+PFC!P208+'SF6'!P208</f>
        <v>1.6556499999999998</v>
      </c>
      <c r="Q208" s="94">
        <f>+'CO2'!Q208+'abs CO2'!Q208+'CH4'!Q208*PCG!$C$5+N2O!Q208*PCG!$C$6+HFC!Q208+PFC!Q208+'SF6'!Q208</f>
        <v>1.6079875000000001</v>
      </c>
      <c r="R208" s="94">
        <f>+'CO2'!R208+'abs CO2'!R208+'CH4'!R208*PCG!$C$5+N2O!R208*PCG!$C$6+HFC!R208+PFC!R208+'SF6'!R208</f>
        <v>1.560325</v>
      </c>
      <c r="S208" s="94">
        <f>+'CO2'!S208+'abs CO2'!S208+'CH4'!S208*PCG!$C$5+N2O!S208*PCG!$C$6+HFC!S208+PFC!S208+'SF6'!S208</f>
        <v>1.5126625</v>
      </c>
      <c r="T208" s="94">
        <f>+'CO2'!T208+'abs CO2'!T208+'CH4'!T208*PCG!$C$5+N2O!T208*PCG!$C$6+HFC!T208+PFC!T208+'SF6'!T208</f>
        <v>1.4650000000000001</v>
      </c>
      <c r="U208" s="94">
        <f>+'CO2'!U208+'abs CO2'!U208+'CH4'!U208*PCG!$C$5+N2O!U208*PCG!$C$6+HFC!U208+PFC!U208+'SF6'!U208</f>
        <v>1.4780227208164822</v>
      </c>
      <c r="V208" s="94">
        <f>+'CO2'!V208+'abs CO2'!V208+'CH4'!V208*PCG!$C$5+N2O!V208*PCG!$C$6+HFC!V208+PFC!V208+'SF6'!V208</f>
        <v>1.4910454416329644</v>
      </c>
      <c r="W208" s="94">
        <f>+'CO2'!W208+'abs CO2'!W208+'CH4'!W208*PCG!$C$5+N2O!W208*PCG!$C$6+HFC!W208+PFC!W208+'SF6'!W208</f>
        <v>1.5040681624494463</v>
      </c>
      <c r="X208" s="94">
        <f>+'CO2'!X208+'abs CO2'!X208+'CH4'!X208*PCG!$C$5+N2O!X208*PCG!$C$6+HFC!X208+PFC!X208+'SF6'!X208</f>
        <v>1.3531502242236748</v>
      </c>
      <c r="Y208" s="94">
        <f>+'CO2'!Y208+'abs CO2'!Y208+'CH4'!Y208*PCG!$C$5+N2O!Y208*PCG!$C$6+HFC!Y208+PFC!Y208+'SF6'!Y208</f>
        <v>1.2022322859979031</v>
      </c>
      <c r="Z208" s="94">
        <f>+'CO2'!Z208+'abs CO2'!Z208+'CH4'!Z208*PCG!$C$5+N2O!Z208*PCG!$C$6+HFC!Z208+PFC!Z208+'SF6'!Z208</f>
        <v>1.0513143477721314</v>
      </c>
      <c r="AA208" s="94">
        <f>+'CO2'!AA208+'abs CO2'!AA208+'CH4'!AA208*PCG!$C$5+N2O!AA208*PCG!$C$6+HFC!AA208+PFC!AA208+'SF6'!AA208</f>
        <v>0.99526177513673242</v>
      </c>
      <c r="AB208" s="94">
        <f>+'CO2'!AB208+'abs CO2'!AB208+'CH4'!AB208*PCG!$C$5+N2O!AB208*PCG!$C$6+HFC!AB208+PFC!AB208+'SF6'!AB208</f>
        <v>0.93920920250133344</v>
      </c>
      <c r="AC208" s="94">
        <f>+'CO2'!AC208+'abs CO2'!AC208+'CH4'!AC208*PCG!$C$5+N2O!AC208*PCG!$C$6+HFC!AC208+PFC!AC208+'SF6'!AC208</f>
        <v>0.96518743583100508</v>
      </c>
      <c r="AD208" s="94">
        <f>+'CO2'!AD208+'abs CO2'!AD208+'CH4'!AD208*PCG!$C$5+N2O!AD208*PCG!$C$6+HFC!AD208+PFC!AD208+'SF6'!AD208</f>
        <v>0.99116566916067683</v>
      </c>
      <c r="AE208" s="94">
        <f>+'CO2'!AE208+'abs CO2'!AE208+'CH4'!AE208*PCG!$C$5+N2O!AE208*PCG!$C$6+HFC!AE208+PFC!AE208+'SF6'!AE208</f>
        <v>1.0171439024903484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9.7207702435813026</v>
      </c>
      <c r="D209" s="94">
        <f>+'CO2'!D209+'abs CO2'!D209+'CH4'!D209*PCG!$C$5+N2O!D209*PCG!$C$6+HFC!D209+PFC!D209+'SF6'!D209</f>
        <v>9.5347416063199457</v>
      </c>
      <c r="E209" s="94">
        <f>+'CO2'!E209+'abs CO2'!E209+'CH4'!E209*PCG!$C$5+N2O!E209*PCG!$C$6+HFC!E209+PFC!E209+'SF6'!E209</f>
        <v>9.3157850559578659</v>
      </c>
      <c r="F209" s="94">
        <f>+'CO2'!F209+'abs CO2'!F209+'CH4'!F209*PCG!$C$5+N2O!F209*PCG!$C$6+HFC!F209+PFC!F209+'SF6'!F209</f>
        <v>9.4199160631994729</v>
      </c>
      <c r="G209" s="94">
        <f>+'CO2'!G209+'abs CO2'!G209+'CH4'!G209*PCG!$C$5+N2O!G209*PCG!$C$6+HFC!G209+PFC!G209+'SF6'!G209</f>
        <v>9.8034558920342345</v>
      </c>
      <c r="H209" s="94">
        <f>+'CO2'!H209+'abs CO2'!H209+'CH4'!H209*PCG!$C$5+N2O!H209*PCG!$C$6+HFC!H209+PFC!H209+'SF6'!H209</f>
        <v>9.3091994733377206</v>
      </c>
      <c r="I209" s="94">
        <f>+'CO2'!I209+'abs CO2'!I209+'CH4'!I209*PCG!$C$5+N2O!I209*PCG!$C$6+HFC!I209+PFC!I209+'SF6'!I209</f>
        <v>9.713481073074389</v>
      </c>
      <c r="J209" s="94">
        <f>+'CO2'!J209+'abs CO2'!J209+'CH4'!J209*PCG!$C$5+N2O!J209*PCG!$C$6+HFC!J209+PFC!J209+'SF6'!J209</f>
        <v>11.927249999999999</v>
      </c>
      <c r="K209" s="94">
        <f>+'CO2'!K209+'abs CO2'!K209+'CH4'!K209*PCG!$C$5+N2O!K209*PCG!$C$6+HFC!K209+PFC!K209+'SF6'!K209</f>
        <v>11.80485</v>
      </c>
      <c r="L209" s="94">
        <f>+'CO2'!L209+'abs CO2'!L209+'CH4'!L209*PCG!$C$5+N2O!L209*PCG!$C$6+HFC!L209+PFC!L209+'SF6'!L209</f>
        <v>11.682449999999999</v>
      </c>
      <c r="M209" s="94">
        <f>+'CO2'!M209+'abs CO2'!M209+'CH4'!M209*PCG!$C$5+N2O!M209*PCG!$C$6+HFC!M209+PFC!M209+'SF6'!M209</f>
        <v>11.56005</v>
      </c>
      <c r="N209" s="94">
        <f>+'CO2'!N209+'abs CO2'!N209+'CH4'!N209*PCG!$C$5+N2O!N209*PCG!$C$6+HFC!N209+PFC!N209+'SF6'!N209</f>
        <v>11.43765</v>
      </c>
      <c r="O209" s="94">
        <f>+'CO2'!O209+'abs CO2'!O209+'CH4'!O209*PCG!$C$5+N2O!O209*PCG!$C$6+HFC!O209+PFC!O209+'SF6'!O209</f>
        <v>11.315249999999999</v>
      </c>
      <c r="P209" s="94">
        <f>+'CO2'!P209+'abs CO2'!P209+'CH4'!P209*PCG!$C$5+N2O!P209*PCG!$C$6+HFC!P209+PFC!P209+'SF6'!P209</f>
        <v>11.19285</v>
      </c>
      <c r="Q209" s="94">
        <f>+'CO2'!Q209+'abs CO2'!Q209+'CH4'!Q209*PCG!$C$5+N2O!Q209*PCG!$C$6+HFC!Q209+PFC!Q209+'SF6'!Q209</f>
        <v>11.070449999999999</v>
      </c>
      <c r="R209" s="94">
        <f>+'CO2'!R209+'abs CO2'!R209+'CH4'!R209*PCG!$C$5+N2O!R209*PCG!$C$6+HFC!R209+PFC!R209+'SF6'!R209</f>
        <v>10.94805</v>
      </c>
      <c r="S209" s="94">
        <f>+'CO2'!S209+'abs CO2'!S209+'CH4'!S209*PCG!$C$5+N2O!S209*PCG!$C$6+HFC!S209+PFC!S209+'SF6'!S209</f>
        <v>10.82565</v>
      </c>
      <c r="T209" s="94">
        <f>+'CO2'!T209+'abs CO2'!T209+'CH4'!T209*PCG!$C$5+N2O!T209*PCG!$C$6+HFC!T209+PFC!T209+'SF6'!T209</f>
        <v>10.703249999999999</v>
      </c>
      <c r="U209" s="94">
        <f>+'CO2'!U209+'abs CO2'!U209+'CH4'!U209*PCG!$C$5+N2O!U209*PCG!$C$6+HFC!U209+PFC!U209+'SF6'!U209</f>
        <v>10.58085</v>
      </c>
      <c r="V209" s="94">
        <f>+'CO2'!V209+'abs CO2'!V209+'CH4'!V209*PCG!$C$5+N2O!V209*PCG!$C$6+HFC!V209+PFC!V209+'SF6'!V209</f>
        <v>10.458449999999999</v>
      </c>
      <c r="W209" s="94">
        <f>+'CO2'!W209+'abs CO2'!W209+'CH4'!W209*PCG!$C$5+N2O!W209*PCG!$C$6+HFC!W209+PFC!W209+'SF6'!W209</f>
        <v>10.33605</v>
      </c>
      <c r="X209" s="94">
        <f>+'CO2'!X209+'abs CO2'!X209+'CH4'!X209*PCG!$C$5+N2O!X209*PCG!$C$6+HFC!X209+PFC!X209+'SF6'!X209</f>
        <v>10.213649999999999</v>
      </c>
      <c r="Y209" s="94">
        <f>+'CO2'!Y209+'abs CO2'!Y209+'CH4'!Y209*PCG!$C$5+N2O!Y209*PCG!$C$6+HFC!Y209+PFC!Y209+'SF6'!Y209</f>
        <v>10.09125</v>
      </c>
      <c r="Z209" s="94">
        <f>+'CO2'!Z209+'abs CO2'!Z209+'CH4'!Z209*PCG!$C$5+N2O!Z209*PCG!$C$6+HFC!Z209+PFC!Z209+'SF6'!Z209</f>
        <v>9.9688499999999998</v>
      </c>
      <c r="AA209" s="94">
        <f>+'CO2'!AA209+'abs CO2'!AA209+'CH4'!AA209*PCG!$C$5+N2O!AA209*PCG!$C$6+HFC!AA209+PFC!AA209+'SF6'!AA209</f>
        <v>9.846449999999999</v>
      </c>
      <c r="AB209" s="94">
        <f>+'CO2'!AB209+'abs CO2'!AB209+'CH4'!AB209*PCG!$C$5+N2O!AB209*PCG!$C$6+HFC!AB209+PFC!AB209+'SF6'!AB209</f>
        <v>9.7240500000000001</v>
      </c>
      <c r="AC209" s="94">
        <f>+'CO2'!AC209+'abs CO2'!AC209+'CH4'!AC209*PCG!$C$5+N2O!AC209*PCG!$C$6+HFC!AC209+PFC!AC209+'SF6'!AC209</f>
        <v>9.6016499999999994</v>
      </c>
      <c r="AD209" s="94">
        <f>+'CO2'!AD209+'abs CO2'!AD209+'CH4'!AD209*PCG!$C$5+N2O!AD209*PCG!$C$6+HFC!AD209+PFC!AD209+'SF6'!AD209</f>
        <v>9.4792500000000004</v>
      </c>
      <c r="AE209" s="94">
        <f>+'CO2'!AE209+'abs CO2'!AE209+'CH4'!AE209*PCG!$C$5+N2O!AE209*PCG!$C$6+HFC!AE209+PFC!AE209+'SF6'!AE209</f>
        <v>9.3568499999999997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3.9950581395348829E-2</v>
      </c>
      <c r="D210" s="94">
        <f>+'CO2'!D210+'abs CO2'!D210+'CH4'!D210*PCG!$C$5+N2O!D210*PCG!$C$6+HFC!D210+PFC!D210+'SF6'!D210</f>
        <v>3.6029069767441857E-2</v>
      </c>
      <c r="E210" s="94">
        <f>+'CO2'!E210+'abs CO2'!E210+'CH4'!E210*PCG!$C$5+N2O!E210*PCG!$C$6+HFC!E210+PFC!E210+'SF6'!E210</f>
        <v>3.2107558139534885E-2</v>
      </c>
      <c r="F210" s="94">
        <f>+'CO2'!F210+'abs CO2'!F210+'CH4'!F210*PCG!$C$5+N2O!F210*PCG!$C$6+HFC!F210+PFC!F210+'SF6'!F210</f>
        <v>2.8186046511627909E-2</v>
      </c>
      <c r="G210" s="94">
        <f>+'CO2'!G210+'abs CO2'!G210+'CH4'!G210*PCG!$C$5+N2O!G210*PCG!$C$6+HFC!G210+PFC!G210+'SF6'!G210</f>
        <v>2.4264534883720934E-2</v>
      </c>
      <c r="H210" s="94">
        <f>+'CO2'!H210+'abs CO2'!H210+'CH4'!H210*PCG!$C$5+N2O!H210*PCG!$C$6+HFC!H210+PFC!H210+'SF6'!H210</f>
        <v>2.0343023255813959E-2</v>
      </c>
      <c r="I210" s="94">
        <f>+'CO2'!I210+'abs CO2'!I210+'CH4'!I210*PCG!$C$5+N2O!I210*PCG!$C$6+HFC!I210+PFC!I210+'SF6'!I210</f>
        <v>1.642151162790698E-2</v>
      </c>
      <c r="J210" s="94">
        <f>+'CO2'!J210+'abs CO2'!J210+'CH4'!J210*PCG!$C$5+N2O!J210*PCG!$C$6+HFC!J210+PFC!J210+'SF6'!J210</f>
        <v>1.2500000000000001E-2</v>
      </c>
      <c r="K210" s="94">
        <f>+'CO2'!K210+'abs CO2'!K210+'CH4'!K210*PCG!$C$5+N2O!K210*PCG!$C$6+HFC!K210+PFC!K210+'SF6'!K210</f>
        <v>1.44E-2</v>
      </c>
      <c r="L210" s="94">
        <f>+'CO2'!L210+'abs CO2'!L210+'CH4'!L210*PCG!$C$5+N2O!L210*PCG!$C$6+HFC!L210+PFC!L210+'SF6'!L210</f>
        <v>1.6300000000000002E-2</v>
      </c>
      <c r="M210" s="94">
        <f>+'CO2'!M210+'abs CO2'!M210+'CH4'!M210*PCG!$C$5+N2O!M210*PCG!$C$6+HFC!M210+PFC!M210+'SF6'!M210</f>
        <v>1.8199999999999997E-2</v>
      </c>
      <c r="N210" s="94">
        <f>+'CO2'!N210+'abs CO2'!N210+'CH4'!N210*PCG!$C$5+N2O!N210*PCG!$C$6+HFC!N210+PFC!N210+'SF6'!N210</f>
        <v>2.0099999999999996E-2</v>
      </c>
      <c r="O210" s="94">
        <f>+'CO2'!O210+'abs CO2'!O210+'CH4'!O210*PCG!$C$5+N2O!O210*PCG!$C$6+HFC!O210+PFC!O210+'SF6'!O210</f>
        <v>2.1999999999999999E-2</v>
      </c>
      <c r="P210" s="94">
        <f>+'CO2'!P210+'abs CO2'!P210+'CH4'!P210*PCG!$C$5+N2O!P210*PCG!$C$6+HFC!P210+PFC!P210+'SF6'!P210</f>
        <v>2.3899999999999998E-2</v>
      </c>
      <c r="Q210" s="94">
        <f>+'CO2'!Q210+'abs CO2'!Q210+'CH4'!Q210*PCG!$C$5+N2O!Q210*PCG!$C$6+HFC!Q210+PFC!Q210+'SF6'!Q210</f>
        <v>2.5799999999999997E-2</v>
      </c>
      <c r="R210" s="94">
        <f>+'CO2'!R210+'abs CO2'!R210+'CH4'!R210*PCG!$C$5+N2O!R210*PCG!$C$6+HFC!R210+PFC!R210+'SF6'!R210</f>
        <v>2.7700000000000002E-2</v>
      </c>
      <c r="S210" s="94">
        <f>+'CO2'!S210+'abs CO2'!S210+'CH4'!S210*PCG!$C$5+N2O!S210*PCG!$C$6+HFC!S210+PFC!S210+'SF6'!S210</f>
        <v>2.9599999999999998E-2</v>
      </c>
      <c r="T210" s="94">
        <f>+'CO2'!T210+'abs CO2'!T210+'CH4'!T210*PCG!$C$5+N2O!T210*PCG!$C$6+HFC!T210+PFC!T210+'SF6'!T210</f>
        <v>3.1499999999999993E-2</v>
      </c>
      <c r="U210" s="94">
        <f>+'CO2'!U210+'abs CO2'!U210+'CH4'!U210*PCG!$C$5+N2O!U210*PCG!$C$6+HFC!U210+PFC!U210+'SF6'!U210</f>
        <v>3.3399999999999999E-2</v>
      </c>
      <c r="V210" s="94">
        <f>+'CO2'!V210+'abs CO2'!V210+'CH4'!V210*PCG!$C$5+N2O!V210*PCG!$C$6+HFC!V210+PFC!V210+'SF6'!V210</f>
        <v>3.5299999999999998E-2</v>
      </c>
      <c r="W210" s="94">
        <f>+'CO2'!W210+'abs CO2'!W210+'CH4'!W210*PCG!$C$5+N2O!W210*PCG!$C$6+HFC!W210+PFC!W210+'SF6'!W210</f>
        <v>3.7199999999999997E-2</v>
      </c>
      <c r="X210" s="94">
        <f>+'CO2'!X210+'abs CO2'!X210+'CH4'!X210*PCG!$C$5+N2O!X210*PCG!$C$6+HFC!X210+PFC!X210+'SF6'!X210</f>
        <v>3.9099999999999989E-2</v>
      </c>
      <c r="Y210" s="94">
        <f>+'CO2'!Y210+'abs CO2'!Y210+'CH4'!Y210*PCG!$C$5+N2O!Y210*PCG!$C$6+HFC!Y210+PFC!Y210+'SF6'!Y210</f>
        <v>4.0999999999999995E-2</v>
      </c>
      <c r="Z210" s="94">
        <f>+'CO2'!Z210+'abs CO2'!Z210+'CH4'!Z210*PCG!$C$5+N2O!Z210*PCG!$C$6+HFC!Z210+PFC!Z210+'SF6'!Z210</f>
        <v>4.2899999999999987E-2</v>
      </c>
      <c r="AA210" s="94">
        <f>+'CO2'!AA210+'abs CO2'!AA210+'CH4'!AA210*PCG!$C$5+N2O!AA210*PCG!$C$6+HFC!AA210+PFC!AA210+'SF6'!AA210</f>
        <v>4.4799999999999986E-2</v>
      </c>
      <c r="AB210" s="94">
        <f>+'CO2'!AB210+'abs CO2'!AB210+'CH4'!AB210*PCG!$C$5+N2O!AB210*PCG!$C$6+HFC!AB210+PFC!AB210+'SF6'!AB210</f>
        <v>4.6699999999999985E-2</v>
      </c>
      <c r="AC210" s="94">
        <f>+'CO2'!AC210+'abs CO2'!AC210+'CH4'!AC210*PCG!$C$5+N2O!AC210*PCG!$C$6+HFC!AC210+PFC!AC210+'SF6'!AC210</f>
        <v>4.859999999999999E-2</v>
      </c>
      <c r="AD210" s="94">
        <f>+'CO2'!AD210+'abs CO2'!AD210+'CH4'!AD210*PCG!$C$5+N2O!AD210*PCG!$C$6+HFC!AD210+PFC!AD210+'SF6'!AD210</f>
        <v>5.0499999999999989E-2</v>
      </c>
      <c r="AE210" s="94">
        <f>+'CO2'!AE210+'abs CO2'!AE210+'CH4'!AE210*PCG!$C$5+N2O!AE210*PCG!$C$6+HFC!AE210+PFC!AE210+'SF6'!AE210</f>
        <v>5.2399999999999981E-2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2.5740000000000002E-2</v>
      </c>
      <c r="D212" s="94">
        <f>+'CO2'!D212+'abs CO2'!D212+'CH4'!D212*PCG!$C$5+N2O!D212*PCG!$C$6+HFC!D212+PFC!D212+'SF6'!D212</f>
        <v>2.7720000000000002E-2</v>
      </c>
      <c r="E212" s="94">
        <f>+'CO2'!E212+'abs CO2'!E212+'CH4'!E212*PCG!$C$5+N2O!E212*PCG!$C$6+HFC!E212+PFC!E212+'SF6'!E212</f>
        <v>2.9700000000000008E-2</v>
      </c>
      <c r="F212" s="94">
        <f>+'CO2'!F212+'abs CO2'!F212+'CH4'!F212*PCG!$C$5+N2O!F212*PCG!$C$6+HFC!F212+PFC!F212+'SF6'!F212</f>
        <v>3.1680000000000007E-2</v>
      </c>
      <c r="G212" s="94">
        <f>+'CO2'!G212+'abs CO2'!G212+'CH4'!G212*PCG!$C$5+N2O!G212*PCG!$C$6+HFC!G212+PFC!G212+'SF6'!G212</f>
        <v>3.3660000000000002E-2</v>
      </c>
      <c r="H212" s="94">
        <f>+'CO2'!H212+'abs CO2'!H212+'CH4'!H212*PCG!$C$5+N2O!H212*PCG!$C$6+HFC!H212+PFC!H212+'SF6'!H212</f>
        <v>3.5640000000000005E-2</v>
      </c>
      <c r="I212" s="94">
        <f>+'CO2'!I212+'abs CO2'!I212+'CH4'!I212*PCG!$C$5+N2O!I212*PCG!$C$6+HFC!I212+PFC!I212+'SF6'!I212</f>
        <v>3.7620000000000001E-2</v>
      </c>
      <c r="J212" s="94">
        <f>+'CO2'!J212+'abs CO2'!J212+'CH4'!J212*PCG!$C$5+N2O!J212*PCG!$C$6+HFC!J212+PFC!J212+'SF6'!J212</f>
        <v>3.9599999999999996E-2</v>
      </c>
      <c r="K212" s="94">
        <f>+'CO2'!K212+'abs CO2'!K212+'CH4'!K212*PCG!$C$5+N2O!K212*PCG!$C$6+HFC!K212+PFC!K212+'SF6'!K212</f>
        <v>5.9240000000000001E-2</v>
      </c>
      <c r="L212" s="94">
        <f>+'CO2'!L212+'abs CO2'!L212+'CH4'!L212*PCG!$C$5+N2O!L212*PCG!$C$6+HFC!L212+PFC!L212+'SF6'!L212</f>
        <v>7.8879999999999992E-2</v>
      </c>
      <c r="M212" s="94">
        <f>+'CO2'!M212+'abs CO2'!M212+'CH4'!M212*PCG!$C$5+N2O!M212*PCG!$C$6+HFC!M212+PFC!M212+'SF6'!M212</f>
        <v>9.8519999999999983E-2</v>
      </c>
      <c r="N212" s="94">
        <f>+'CO2'!N212+'abs CO2'!N212+'CH4'!N212*PCG!$C$5+N2O!N212*PCG!$C$6+HFC!N212+PFC!N212+'SF6'!N212</f>
        <v>0.11815999999999999</v>
      </c>
      <c r="O212" s="94">
        <f>+'CO2'!O212+'abs CO2'!O212+'CH4'!O212*PCG!$C$5+N2O!O212*PCG!$C$6+HFC!O212+PFC!O212+'SF6'!O212</f>
        <v>0.13779999999999998</v>
      </c>
      <c r="P212" s="94">
        <f>+'CO2'!P212+'abs CO2'!P212+'CH4'!P212*PCG!$C$5+N2O!P212*PCG!$C$6+HFC!P212+PFC!P212+'SF6'!P212</f>
        <v>0.15744000000000002</v>
      </c>
      <c r="Q212" s="94">
        <f>+'CO2'!Q212+'abs CO2'!Q212+'CH4'!Q212*PCG!$C$5+N2O!Q212*PCG!$C$6+HFC!Q212+PFC!Q212+'SF6'!Q212</f>
        <v>0.17708000000000002</v>
      </c>
      <c r="R212" s="94">
        <f>+'CO2'!R212+'abs CO2'!R212+'CH4'!R212*PCG!$C$5+N2O!R212*PCG!$C$6+HFC!R212+PFC!R212+'SF6'!R212</f>
        <v>0.19672000000000001</v>
      </c>
      <c r="S212" s="94">
        <f>+'CO2'!S212+'abs CO2'!S212+'CH4'!S212*PCG!$C$5+N2O!S212*PCG!$C$6+HFC!S212+PFC!S212+'SF6'!S212</f>
        <v>0.21636</v>
      </c>
      <c r="T212" s="94">
        <f>+'CO2'!T212+'abs CO2'!T212+'CH4'!T212*PCG!$C$5+N2O!T212*PCG!$C$6+HFC!T212+PFC!T212+'SF6'!T212</f>
        <v>0.23599999999999996</v>
      </c>
      <c r="U212" s="94">
        <f>+'CO2'!U212+'abs CO2'!U212+'CH4'!U212*PCG!$C$5+N2O!U212*PCG!$C$6+HFC!U212+PFC!U212+'SF6'!U212</f>
        <v>0.25563999999999998</v>
      </c>
      <c r="V212" s="94">
        <f>+'CO2'!V212+'abs CO2'!V212+'CH4'!V212*PCG!$C$5+N2O!V212*PCG!$C$6+HFC!V212+PFC!V212+'SF6'!V212</f>
        <v>0.27528000000000002</v>
      </c>
      <c r="W212" s="94">
        <f>+'CO2'!W212+'abs CO2'!W212+'CH4'!W212*PCG!$C$5+N2O!W212*PCG!$C$6+HFC!W212+PFC!W212+'SF6'!W212</f>
        <v>0.29492000000000002</v>
      </c>
      <c r="X212" s="94">
        <f>+'CO2'!X212+'abs CO2'!X212+'CH4'!X212*PCG!$C$5+N2O!X212*PCG!$C$6+HFC!X212+PFC!X212+'SF6'!X212</f>
        <v>0.31456000000000001</v>
      </c>
      <c r="Y212" s="94">
        <f>+'CO2'!Y212+'abs CO2'!Y212+'CH4'!Y212*PCG!$C$5+N2O!Y212*PCG!$C$6+HFC!Y212+PFC!Y212+'SF6'!Y212</f>
        <v>0.33420000000000005</v>
      </c>
      <c r="Z212" s="94">
        <f>+'CO2'!Z212+'abs CO2'!Z212+'CH4'!Z212*PCG!$C$5+N2O!Z212*PCG!$C$6+HFC!Z212+PFC!Z212+'SF6'!Z212</f>
        <v>0.35384000000000004</v>
      </c>
      <c r="AA212" s="94">
        <f>+'CO2'!AA212+'abs CO2'!AA212+'CH4'!AA212*PCG!$C$5+N2O!AA212*PCG!$C$6+HFC!AA212+PFC!AA212+'SF6'!AA212</f>
        <v>0.37348000000000003</v>
      </c>
      <c r="AB212" s="94">
        <f>+'CO2'!AB212+'abs CO2'!AB212+'CH4'!AB212*PCG!$C$5+N2O!AB212*PCG!$C$6+HFC!AB212+PFC!AB212+'SF6'!AB212</f>
        <v>0.39312000000000002</v>
      </c>
      <c r="AC212" s="94">
        <f>+'CO2'!AC212+'abs CO2'!AC212+'CH4'!AC212*PCG!$C$5+N2O!AC212*PCG!$C$6+HFC!AC212+PFC!AC212+'SF6'!AC212</f>
        <v>0.41276000000000002</v>
      </c>
      <c r="AD212" s="94">
        <f>+'CO2'!AD212+'abs CO2'!AD212+'CH4'!AD212*PCG!$C$5+N2O!AD212*PCG!$C$6+HFC!AD212+PFC!AD212+'SF6'!AD212</f>
        <v>0.43239999999999995</v>
      </c>
      <c r="AE212" s="94">
        <f>+'CO2'!AE212+'abs CO2'!AE212+'CH4'!AE212*PCG!$C$5+N2O!AE212*PCG!$C$6+HFC!AE212+PFC!AE212+'SF6'!AE212</f>
        <v>0.45203999999999989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0.3789499999999999</v>
      </c>
      <c r="D213" s="33">
        <f t="shared" si="53"/>
        <v>0.40809999999999996</v>
      </c>
      <c r="E213" s="33">
        <f t="shared" si="53"/>
        <v>0.43724999999999997</v>
      </c>
      <c r="F213" s="33">
        <f t="shared" si="53"/>
        <v>0.46639999999999998</v>
      </c>
      <c r="G213" s="33">
        <f t="shared" si="53"/>
        <v>0.49554999999999999</v>
      </c>
      <c r="H213" s="33">
        <f t="shared" si="53"/>
        <v>0.52469999999999994</v>
      </c>
      <c r="I213" s="33">
        <f t="shared" si="53"/>
        <v>0.55384999999999995</v>
      </c>
      <c r="J213" s="33">
        <f t="shared" si="53"/>
        <v>0.58299999999999996</v>
      </c>
      <c r="K213" s="33">
        <f t="shared" si="53"/>
        <v>0.76146124999999998</v>
      </c>
      <c r="L213" s="33">
        <f t="shared" si="53"/>
        <v>0.93992249999999999</v>
      </c>
      <c r="M213" s="33">
        <f t="shared" si="53"/>
        <v>1.1183837499999998</v>
      </c>
      <c r="N213" s="33">
        <f t="shared" si="53"/>
        <v>1.296845</v>
      </c>
      <c r="O213" s="33">
        <f t="shared" si="53"/>
        <v>1.4753062499999998</v>
      </c>
      <c r="P213" s="33">
        <f t="shared" si="53"/>
        <v>1.6537675000000001</v>
      </c>
      <c r="Q213" s="33">
        <f t="shared" si="53"/>
        <v>1.8322287499999999</v>
      </c>
      <c r="R213" s="33">
        <f t="shared" si="53"/>
        <v>2.0106899999999999</v>
      </c>
      <c r="S213" s="33">
        <f t="shared" si="53"/>
        <v>2.1891512500000001</v>
      </c>
      <c r="T213" s="33">
        <f t="shared" si="53"/>
        <v>2.3676124999999999</v>
      </c>
      <c r="U213" s="33">
        <f t="shared" si="53"/>
        <v>2.2512546875000004</v>
      </c>
      <c r="V213" s="33">
        <f t="shared" si="53"/>
        <v>2.1348968749999999</v>
      </c>
      <c r="W213" s="33">
        <f t="shared" si="53"/>
        <v>2.0185390624999999</v>
      </c>
      <c r="X213" s="33">
        <f t="shared" si="53"/>
        <v>1.9021812499999997</v>
      </c>
      <c r="Y213" s="33">
        <f t="shared" si="53"/>
        <v>1.7858234374999999</v>
      </c>
      <c r="Z213" s="33">
        <f t="shared" si="53"/>
        <v>1.6694656250000002</v>
      </c>
      <c r="AA213" s="33">
        <f t="shared" si="53"/>
        <v>1.5531078125</v>
      </c>
      <c r="AB213" s="33">
        <f t="shared" si="53"/>
        <v>1.4367500000000002</v>
      </c>
      <c r="AC213" s="33">
        <f t="shared" si="53"/>
        <v>1.3229374999999999</v>
      </c>
      <c r="AD213" s="33">
        <f t="shared" si="53"/>
        <v>1.2113749999999999</v>
      </c>
      <c r="AE213" s="33">
        <f t="shared" si="53"/>
        <v>1.0998124999999999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0.3789499999999999</v>
      </c>
      <c r="D214" s="94">
        <f>+'CO2'!D214+'abs CO2'!D214+'CH4'!D214*PCG!$C$5+N2O!D214*PCG!$C$6+HFC!D214+PFC!D214+'SF6'!D214</f>
        <v>0.40809999999999996</v>
      </c>
      <c r="E214" s="94">
        <f>+'CO2'!E214+'abs CO2'!E214+'CH4'!E214*PCG!$C$5+N2O!E214*PCG!$C$6+HFC!E214+PFC!E214+'SF6'!E214</f>
        <v>0.43724999999999997</v>
      </c>
      <c r="F214" s="94">
        <f>+'CO2'!F214+'abs CO2'!F214+'CH4'!F214*PCG!$C$5+N2O!F214*PCG!$C$6+HFC!F214+PFC!F214+'SF6'!F214</f>
        <v>0.46639999999999998</v>
      </c>
      <c r="G214" s="94">
        <f>+'CO2'!G214+'abs CO2'!G214+'CH4'!G214*PCG!$C$5+N2O!G214*PCG!$C$6+HFC!G214+PFC!G214+'SF6'!G214</f>
        <v>0.49554999999999999</v>
      </c>
      <c r="H214" s="94">
        <f>+'CO2'!H214+'abs CO2'!H214+'CH4'!H214*PCG!$C$5+N2O!H214*PCG!$C$6+HFC!H214+PFC!H214+'SF6'!H214</f>
        <v>0.52469999999999994</v>
      </c>
      <c r="I214" s="94">
        <f>+'CO2'!I214+'abs CO2'!I214+'CH4'!I214*PCG!$C$5+N2O!I214*PCG!$C$6+HFC!I214+PFC!I214+'SF6'!I214</f>
        <v>0.55384999999999995</v>
      </c>
      <c r="J214" s="94">
        <f>+'CO2'!J214+'abs CO2'!J214+'CH4'!J214*PCG!$C$5+N2O!J214*PCG!$C$6+HFC!J214+PFC!J214+'SF6'!J214</f>
        <v>0.58299999999999996</v>
      </c>
      <c r="K214" s="94">
        <f>+'CO2'!K214+'abs CO2'!K214+'CH4'!K214*PCG!$C$5+N2O!K214*PCG!$C$6+HFC!K214+PFC!K214+'SF6'!K214</f>
        <v>0.75739999999999996</v>
      </c>
      <c r="L214" s="94">
        <f>+'CO2'!L214+'abs CO2'!L214+'CH4'!L214*PCG!$C$5+N2O!L214*PCG!$C$6+HFC!L214+PFC!L214+'SF6'!L214</f>
        <v>0.93179999999999996</v>
      </c>
      <c r="M214" s="94">
        <f>+'CO2'!M214+'abs CO2'!M214+'CH4'!M214*PCG!$C$5+N2O!M214*PCG!$C$6+HFC!M214+PFC!M214+'SF6'!M214</f>
        <v>1.1061999999999999</v>
      </c>
      <c r="N214" s="94">
        <f>+'CO2'!N214+'abs CO2'!N214+'CH4'!N214*PCG!$C$5+N2O!N214*PCG!$C$6+HFC!N214+PFC!N214+'SF6'!N214</f>
        <v>1.2806</v>
      </c>
      <c r="O214" s="94">
        <f>+'CO2'!O214+'abs CO2'!O214+'CH4'!O214*PCG!$C$5+N2O!O214*PCG!$C$6+HFC!O214+PFC!O214+'SF6'!O214</f>
        <v>1.4549999999999998</v>
      </c>
      <c r="P214" s="94">
        <f>+'CO2'!P214+'abs CO2'!P214+'CH4'!P214*PCG!$C$5+N2O!P214*PCG!$C$6+HFC!P214+PFC!P214+'SF6'!P214</f>
        <v>1.6294</v>
      </c>
      <c r="Q214" s="94">
        <f>+'CO2'!Q214+'abs CO2'!Q214+'CH4'!Q214*PCG!$C$5+N2O!Q214*PCG!$C$6+HFC!Q214+PFC!Q214+'SF6'!Q214</f>
        <v>1.8037999999999998</v>
      </c>
      <c r="R214" s="94">
        <f>+'CO2'!R214+'abs CO2'!R214+'CH4'!R214*PCG!$C$5+N2O!R214*PCG!$C$6+HFC!R214+PFC!R214+'SF6'!R214</f>
        <v>1.9781999999999997</v>
      </c>
      <c r="S214" s="94">
        <f>+'CO2'!S214+'abs CO2'!S214+'CH4'!S214*PCG!$C$5+N2O!S214*PCG!$C$6+HFC!S214+PFC!S214+'SF6'!S214</f>
        <v>2.1526000000000001</v>
      </c>
      <c r="T214" s="94">
        <f>+'CO2'!T214+'abs CO2'!T214+'CH4'!T214*PCG!$C$5+N2O!T214*PCG!$C$6+HFC!T214+PFC!T214+'SF6'!T214</f>
        <v>2.327</v>
      </c>
      <c r="U214" s="94">
        <f>+'CO2'!U214+'abs CO2'!U214+'CH4'!U214*PCG!$C$5+N2O!U214*PCG!$C$6+HFC!U214+PFC!U214+'SF6'!U214</f>
        <v>2.2154375000000002</v>
      </c>
      <c r="V214" s="94">
        <f>+'CO2'!V214+'abs CO2'!V214+'CH4'!V214*PCG!$C$5+N2O!V214*PCG!$C$6+HFC!V214+PFC!V214+'SF6'!V214</f>
        <v>2.1038749999999999</v>
      </c>
      <c r="W214" s="94">
        <f>+'CO2'!W214+'abs CO2'!W214+'CH4'!W214*PCG!$C$5+N2O!W214*PCG!$C$6+HFC!W214+PFC!W214+'SF6'!W214</f>
        <v>1.9923124999999999</v>
      </c>
      <c r="X214" s="94">
        <f>+'CO2'!X214+'abs CO2'!X214+'CH4'!X214*PCG!$C$5+N2O!X214*PCG!$C$6+HFC!X214+PFC!X214+'SF6'!X214</f>
        <v>1.8807499999999997</v>
      </c>
      <c r="Y214" s="94">
        <f>+'CO2'!Y214+'abs CO2'!Y214+'CH4'!Y214*PCG!$C$5+N2O!Y214*PCG!$C$6+HFC!Y214+PFC!Y214+'SF6'!Y214</f>
        <v>1.7691874999999999</v>
      </c>
      <c r="Z214" s="94">
        <f>+'CO2'!Z214+'abs CO2'!Z214+'CH4'!Z214*PCG!$C$5+N2O!Z214*PCG!$C$6+HFC!Z214+PFC!Z214+'SF6'!Z214</f>
        <v>1.6576250000000001</v>
      </c>
      <c r="AA214" s="94">
        <f>+'CO2'!AA214+'abs CO2'!AA214+'CH4'!AA214*PCG!$C$5+N2O!AA214*PCG!$C$6+HFC!AA214+PFC!AA214+'SF6'!AA214</f>
        <v>1.5460624999999999</v>
      </c>
      <c r="AB214" s="94">
        <f>+'CO2'!AB214+'abs CO2'!AB214+'CH4'!AB214*PCG!$C$5+N2O!AB214*PCG!$C$6+HFC!AB214+PFC!AB214+'SF6'!AB214</f>
        <v>1.4345000000000001</v>
      </c>
      <c r="AC214" s="94">
        <f>+'CO2'!AC214+'abs CO2'!AC214+'CH4'!AC214*PCG!$C$5+N2O!AC214*PCG!$C$6+HFC!AC214+PFC!AC214+'SF6'!AC214</f>
        <v>1.3229374999999999</v>
      </c>
      <c r="AD214" s="94">
        <f>+'CO2'!AD214+'abs CO2'!AD214+'CH4'!AD214*PCG!$C$5+N2O!AD214*PCG!$C$6+HFC!AD214+PFC!AD214+'SF6'!AD214</f>
        <v>1.2113749999999999</v>
      </c>
      <c r="AE214" s="94">
        <f>+'CO2'!AE214+'abs CO2'!AE214+'CH4'!AE214*PCG!$C$5+N2O!AE214*PCG!$C$6+HFC!AE214+PFC!AE214+'SF6'!AE214</f>
        <v>1.0998124999999999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4.0612500000000006E-3</v>
      </c>
      <c r="L215" s="94">
        <f>+'CO2'!L215+'abs CO2'!L215+'CH4'!L215*PCG!$C$5+N2O!L215*PCG!$C$6+HFC!L215+PFC!L215+'SF6'!L215</f>
        <v>8.1225000000000012E-3</v>
      </c>
      <c r="M215" s="94">
        <f>+'CO2'!M215+'abs CO2'!M215+'CH4'!M215*PCG!$C$5+N2O!M215*PCG!$C$6+HFC!M215+PFC!M215+'SF6'!M215</f>
        <v>1.218375E-2</v>
      </c>
      <c r="N215" s="94">
        <f>+'CO2'!N215+'abs CO2'!N215+'CH4'!N215*PCG!$C$5+N2O!N215*PCG!$C$6+HFC!N215+PFC!N215+'SF6'!N215</f>
        <v>1.6245000000000002E-2</v>
      </c>
      <c r="O215" s="94">
        <f>+'CO2'!O215+'abs CO2'!O215+'CH4'!O215*PCG!$C$5+N2O!O215*PCG!$C$6+HFC!O215+PFC!O215+'SF6'!O215</f>
        <v>2.0306249999999998E-2</v>
      </c>
      <c r="P215" s="94">
        <f>+'CO2'!P215+'abs CO2'!P215+'CH4'!P215*PCG!$C$5+N2O!P215*PCG!$C$6+HFC!P215+PFC!P215+'SF6'!P215</f>
        <v>2.4367499999999997E-2</v>
      </c>
      <c r="Q215" s="94">
        <f>+'CO2'!Q215+'abs CO2'!Q215+'CH4'!Q215*PCG!$C$5+N2O!Q215*PCG!$C$6+HFC!Q215+PFC!Q215+'SF6'!Q215</f>
        <v>2.8428749999999992E-2</v>
      </c>
      <c r="R215" s="94">
        <f>+'CO2'!R215+'abs CO2'!R215+'CH4'!R215*PCG!$C$5+N2O!R215*PCG!$C$6+HFC!R215+PFC!R215+'SF6'!R215</f>
        <v>3.2489999999999998E-2</v>
      </c>
      <c r="S215" s="94">
        <f>+'CO2'!S215+'abs CO2'!S215+'CH4'!S215*PCG!$C$5+N2O!S215*PCG!$C$6+HFC!S215+PFC!S215+'SF6'!S215</f>
        <v>3.655125E-2</v>
      </c>
      <c r="T215" s="94">
        <f>+'CO2'!T215+'abs CO2'!T215+'CH4'!T215*PCG!$C$5+N2O!T215*PCG!$C$6+HFC!T215+PFC!T215+'SF6'!T215</f>
        <v>4.0612499999999996E-2</v>
      </c>
      <c r="U215" s="94">
        <f>+'CO2'!U215+'abs CO2'!U215+'CH4'!U215*PCG!$C$5+N2O!U215*PCG!$C$6+HFC!U215+PFC!U215+'SF6'!U215</f>
        <v>3.58171875E-2</v>
      </c>
      <c r="V215" s="94">
        <f>+'CO2'!V215+'abs CO2'!V215+'CH4'!V215*PCG!$C$5+N2O!V215*PCG!$C$6+HFC!V215+PFC!V215+'SF6'!V215</f>
        <v>3.1021875000000001E-2</v>
      </c>
      <c r="W215" s="94">
        <f>+'CO2'!W215+'abs CO2'!W215+'CH4'!W215*PCG!$C$5+N2O!W215*PCG!$C$6+HFC!W215+PFC!W215+'SF6'!W215</f>
        <v>2.6226562499999998E-2</v>
      </c>
      <c r="X215" s="94">
        <f>+'CO2'!X215+'abs CO2'!X215+'CH4'!X215*PCG!$C$5+N2O!X215*PCG!$C$6+HFC!X215+PFC!X215+'SF6'!X215</f>
        <v>2.1431249999999999E-2</v>
      </c>
      <c r="Y215" s="94">
        <f>+'CO2'!Y215+'abs CO2'!Y215+'CH4'!Y215*PCG!$C$5+N2O!Y215*PCG!$C$6+HFC!Y215+PFC!Y215+'SF6'!Y215</f>
        <v>1.66359375E-2</v>
      </c>
      <c r="Z215" s="94">
        <f>+'CO2'!Z215+'abs CO2'!Z215+'CH4'!Z215*PCG!$C$5+N2O!Z215*PCG!$C$6+HFC!Z215+PFC!Z215+'SF6'!Z215</f>
        <v>1.1840624999999999E-2</v>
      </c>
      <c r="AA215" s="94">
        <f>+'CO2'!AA215+'abs CO2'!AA215+'CH4'!AA215*PCG!$C$5+N2O!AA215*PCG!$C$6+HFC!AA215+PFC!AA215+'SF6'!AA215</f>
        <v>7.0453125000000004E-3</v>
      </c>
      <c r="AB215" s="94">
        <f>+'CO2'!AB215+'abs CO2'!AB215+'CH4'!AB215*PCG!$C$5+N2O!AB215*PCG!$C$6+HFC!AB215+PFC!AB215+'SF6'!AB215</f>
        <v>2.2499999999999998E-3</v>
      </c>
      <c r="AC215" s="94">
        <f>+'CO2'!AC215+'abs CO2'!AC215+'CH4'!AC215*PCG!$C$5+N2O!AC215*PCG!$C$6+HFC!AC215+PFC!AC215+'SF6'!AC215</f>
        <v>0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90.93791670396763</v>
      </c>
      <c r="D216" s="33">
        <f t="shared" si="54"/>
        <v>92.946577111335941</v>
      </c>
      <c r="E216" s="33">
        <f t="shared" si="54"/>
        <v>95.199485928326155</v>
      </c>
      <c r="F216" s="33">
        <f t="shared" si="54"/>
        <v>98.013738225094471</v>
      </c>
      <c r="G216" s="33">
        <f t="shared" si="54"/>
        <v>101.84566740440007</v>
      </c>
      <c r="H216" s="33">
        <f t="shared" si="54"/>
        <v>102.87681068386219</v>
      </c>
      <c r="I216" s="33">
        <f t="shared" si="54"/>
        <v>105.75569071648225</v>
      </c>
      <c r="J216" s="33">
        <f t="shared" si="54"/>
        <v>112.35559151352872</v>
      </c>
      <c r="K216" s="33">
        <f t="shared" si="54"/>
        <v>112.11727116373159</v>
      </c>
      <c r="L216" s="33">
        <f t="shared" si="54"/>
        <v>112.6386916175162</v>
      </c>
      <c r="M216" s="33">
        <f t="shared" si="54"/>
        <v>109.31920931405072</v>
      </c>
      <c r="N216" s="33">
        <f t="shared" si="54"/>
        <v>98.157508139150011</v>
      </c>
      <c r="O216" s="33">
        <f t="shared" si="54"/>
        <v>98.110718502125053</v>
      </c>
      <c r="P216" s="33">
        <f t="shared" si="54"/>
        <v>94.94710301081345</v>
      </c>
      <c r="Q216" s="33">
        <f t="shared" si="54"/>
        <v>98.742791570122478</v>
      </c>
      <c r="R216" s="33">
        <f t="shared" si="54"/>
        <v>99.65923767803271</v>
      </c>
      <c r="S216" s="33">
        <f t="shared" si="54"/>
        <v>99.998937114769575</v>
      </c>
      <c r="T216" s="33">
        <f t="shared" si="54"/>
        <v>99.489649639695102</v>
      </c>
      <c r="U216" s="33">
        <f t="shared" si="54"/>
        <v>98.284413811478686</v>
      </c>
      <c r="V216" s="33">
        <f t="shared" si="54"/>
        <v>96.034652988441309</v>
      </c>
      <c r="W216" s="33">
        <f t="shared" si="54"/>
        <v>96.055942503798832</v>
      </c>
      <c r="X216" s="33">
        <f t="shared" si="54"/>
        <v>96.659605152486051</v>
      </c>
      <c r="Y216" s="33">
        <f t="shared" si="54"/>
        <v>103.64121870442828</v>
      </c>
      <c r="Z216" s="33">
        <f t="shared" si="54"/>
        <v>104.50806111596835</v>
      </c>
      <c r="AA216" s="33">
        <f t="shared" si="54"/>
        <v>97.571008338890593</v>
      </c>
      <c r="AB216" s="33">
        <f t="shared" si="54"/>
        <v>93.415334409227924</v>
      </c>
      <c r="AC216" s="33">
        <f t="shared" si="54"/>
        <v>93.963946522613838</v>
      </c>
      <c r="AD216" s="33">
        <f t="shared" si="54"/>
        <v>93.812798710059369</v>
      </c>
      <c r="AE216" s="33">
        <f t="shared" si="54"/>
        <v>95.056458036565459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46.722969130056867</v>
      </c>
      <c r="D217" s="33">
        <f t="shared" si="55"/>
        <v>47.51562108748584</v>
      </c>
      <c r="E217" s="33">
        <f t="shared" si="55"/>
        <v>49.000541574110301</v>
      </c>
      <c r="F217" s="33">
        <f t="shared" si="55"/>
        <v>51.13756484414921</v>
      </c>
      <c r="G217" s="33">
        <f t="shared" si="55"/>
        <v>53.15174924048506</v>
      </c>
      <c r="H217" s="33">
        <f t="shared" si="55"/>
        <v>54.121265683800914</v>
      </c>
      <c r="I217" s="33">
        <f t="shared" si="55"/>
        <v>55.206711833993552</v>
      </c>
      <c r="J217" s="33">
        <f t="shared" si="55"/>
        <v>58.640225622541287</v>
      </c>
      <c r="K217" s="33">
        <f t="shared" si="55"/>
        <v>58.927263081294434</v>
      </c>
      <c r="L217" s="33">
        <f t="shared" si="55"/>
        <v>58.909641130596015</v>
      </c>
      <c r="M217" s="33">
        <f t="shared" si="55"/>
        <v>59.00039070340187</v>
      </c>
      <c r="N217" s="33">
        <f t="shared" si="55"/>
        <v>59.838992295461267</v>
      </c>
      <c r="O217" s="33">
        <f t="shared" si="55"/>
        <v>59.929467906378775</v>
      </c>
      <c r="P217" s="33">
        <f t="shared" si="55"/>
        <v>59.98490241940295</v>
      </c>
      <c r="Q217" s="33">
        <f t="shared" si="55"/>
        <v>60.553346138719512</v>
      </c>
      <c r="R217" s="33">
        <f t="shared" si="55"/>
        <v>60.968090846716123</v>
      </c>
      <c r="S217" s="33">
        <f t="shared" si="55"/>
        <v>61.544479515251822</v>
      </c>
      <c r="T217" s="33">
        <f t="shared" si="55"/>
        <v>61.958099502090107</v>
      </c>
      <c r="U217" s="33">
        <f t="shared" si="55"/>
        <v>61.744483970420355</v>
      </c>
      <c r="V217" s="33">
        <f t="shared" si="55"/>
        <v>60.516238750167034</v>
      </c>
      <c r="W217" s="33">
        <f t="shared" si="55"/>
        <v>60.615565291339273</v>
      </c>
      <c r="X217" s="33">
        <f t="shared" si="55"/>
        <v>60.400396778602769</v>
      </c>
      <c r="Y217" s="33">
        <f t="shared" si="55"/>
        <v>64.002295247894907</v>
      </c>
      <c r="Z217" s="33">
        <f t="shared" si="55"/>
        <v>67.588879303334068</v>
      </c>
      <c r="AA217" s="33">
        <f t="shared" si="55"/>
        <v>63.195686378801568</v>
      </c>
      <c r="AB217" s="33">
        <f t="shared" si="55"/>
        <v>58.343277280541912</v>
      </c>
      <c r="AC217" s="33">
        <f t="shared" si="55"/>
        <v>58.578205211566953</v>
      </c>
      <c r="AD217" s="33">
        <f t="shared" si="55"/>
        <v>58.889302856747193</v>
      </c>
      <c r="AE217" s="33">
        <f t="shared" si="55"/>
        <v>59.200400501927433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24.335435955134329</v>
      </c>
      <c r="D218" s="94">
        <f>+'CO2'!D218+'abs CO2'!D218+'CH4'!D218*PCG!$C$5+N2O!D218*PCG!$C$6+HFC!D218+PFC!D218+'SF6'!D218</f>
        <v>24.562046157142937</v>
      </c>
      <c r="E218" s="94">
        <f>+'CO2'!E218+'abs CO2'!E218+'CH4'!E218*PCG!$C$5+N2O!E218*PCG!$C$6+HFC!E218+PFC!E218+'SF6'!E218</f>
        <v>25.57756465543406</v>
      </c>
      <c r="F218" s="94">
        <f>+'CO2'!F218+'abs CO2'!F218+'CH4'!F218*PCG!$C$5+N2O!F218*PCG!$C$6+HFC!F218+PFC!F218+'SF6'!F218</f>
        <v>26.647262525917668</v>
      </c>
      <c r="G218" s="94">
        <f>+'CO2'!G218+'abs CO2'!G218+'CH4'!G218*PCG!$C$5+N2O!G218*PCG!$C$6+HFC!G218+PFC!G218+'SF6'!G218</f>
        <v>27.703319013287611</v>
      </c>
      <c r="H218" s="94">
        <f>+'CO2'!H218+'abs CO2'!H218+'CH4'!H218*PCG!$C$5+N2O!H218*PCG!$C$6+HFC!H218+PFC!H218+'SF6'!H218</f>
        <v>28.453244259253168</v>
      </c>
      <c r="I218" s="94">
        <f>+'CO2'!I218+'abs CO2'!I218+'CH4'!I218*PCG!$C$5+N2O!I218*PCG!$C$6+HFC!I218+PFC!I218+'SF6'!I218</f>
        <v>29.058707812653612</v>
      </c>
      <c r="J218" s="94">
        <f>+'CO2'!J218+'abs CO2'!J218+'CH4'!J218*PCG!$C$5+N2O!J218*PCG!$C$6+HFC!J218+PFC!J218+'SF6'!J218</f>
        <v>31.317581803017248</v>
      </c>
      <c r="K218" s="94">
        <f>+'CO2'!K218+'abs CO2'!K218+'CH4'!K218*PCG!$C$5+N2O!K218*PCG!$C$6+HFC!K218+PFC!K218+'SF6'!K218</f>
        <v>31.236177604113237</v>
      </c>
      <c r="L218" s="94">
        <f>+'CO2'!L218+'abs CO2'!L218+'CH4'!L218*PCG!$C$5+N2O!L218*PCG!$C$6+HFC!L218+PFC!L218+'SF6'!L218</f>
        <v>30.851037727751653</v>
      </c>
      <c r="M218" s="94">
        <f>+'CO2'!M218+'abs CO2'!M218+'CH4'!M218*PCG!$C$5+N2O!M218*PCG!$C$6+HFC!M218+PFC!M218+'SF6'!M218</f>
        <v>30.57517714514827</v>
      </c>
      <c r="N218" s="94">
        <f>+'CO2'!N218+'abs CO2'!N218+'CH4'!N218*PCG!$C$5+N2O!N218*PCG!$C$6+HFC!N218+PFC!N218+'SF6'!N218</f>
        <v>31.048060540440474</v>
      </c>
      <c r="O218" s="94">
        <f>+'CO2'!O218+'abs CO2'!O218+'CH4'!O218*PCG!$C$5+N2O!O218*PCG!$C$6+HFC!O218+PFC!O218+'SF6'!O218</f>
        <v>30.77369425100451</v>
      </c>
      <c r="P218" s="94">
        <f>+'CO2'!P218+'abs CO2'!P218+'CH4'!P218*PCG!$C$5+N2O!P218*PCG!$C$6+HFC!P218+PFC!P218+'SF6'!P218</f>
        <v>30.465147646409775</v>
      </c>
      <c r="Q218" s="94">
        <f>+'CO2'!Q218+'abs CO2'!Q218+'CH4'!Q218*PCG!$C$5+N2O!Q218*PCG!$C$6+HFC!Q218+PFC!Q218+'SF6'!Q218</f>
        <v>30.670455664797579</v>
      </c>
      <c r="R218" s="94">
        <f>+'CO2'!R218+'abs CO2'!R218+'CH4'!R218*PCG!$C$5+N2O!R218*PCG!$C$6+HFC!R218+PFC!R218+'SF6'!R218</f>
        <v>30.722894869160946</v>
      </c>
      <c r="S218" s="94">
        <f>+'CO2'!S218+'abs CO2'!S218+'CH4'!S218*PCG!$C$5+N2O!S218*PCG!$C$6+HFC!S218+PFC!S218+'SF6'!S218</f>
        <v>30.937793157566446</v>
      </c>
      <c r="T218" s="94">
        <f>+'CO2'!T218+'abs CO2'!T218+'CH4'!T218*PCG!$C$5+N2O!T218*PCG!$C$6+HFC!T218+PFC!T218+'SF6'!T218</f>
        <v>30.990722958484533</v>
      </c>
      <c r="U218" s="94">
        <f>+'CO2'!U218+'abs CO2'!U218+'CH4'!U218*PCG!$C$5+N2O!U218*PCG!$C$6+HFC!U218+PFC!U218+'SF6'!U218</f>
        <v>31.010004271959009</v>
      </c>
      <c r="V218" s="94">
        <f>+'CO2'!V218+'abs CO2'!V218+'CH4'!V218*PCG!$C$5+N2O!V218*PCG!$C$6+HFC!V218+PFC!V218+'SF6'!V218</f>
        <v>30.023669869346662</v>
      </c>
      <c r="W218" s="94">
        <f>+'CO2'!W218+'abs CO2'!W218+'CH4'!W218*PCG!$C$5+N2O!W218*PCG!$C$6+HFC!W218+PFC!W218+'SF6'!W218</f>
        <v>30.373953268715656</v>
      </c>
      <c r="X218" s="94">
        <f>+'CO2'!X218+'abs CO2'!X218+'CH4'!X218*PCG!$C$5+N2O!X218*PCG!$C$6+HFC!X218+PFC!X218+'SF6'!X218</f>
        <v>30.418819229800363</v>
      </c>
      <c r="Y218" s="94">
        <f>+'CO2'!Y218+'abs CO2'!Y218+'CH4'!Y218*PCG!$C$5+N2O!Y218*PCG!$C$6+HFC!Y218+PFC!Y218+'SF6'!Y218</f>
        <v>33.341662186821239</v>
      </c>
      <c r="Z218" s="94">
        <f>+'CO2'!Z218+'abs CO2'!Z218+'CH4'!Z218*PCG!$C$5+N2O!Z218*PCG!$C$6+HFC!Z218+PFC!Z218+'SF6'!Z218</f>
        <v>36.246924491808905</v>
      </c>
      <c r="AA218" s="94">
        <f>+'CO2'!AA218+'abs CO2'!AA218+'CH4'!AA218*PCG!$C$5+N2O!AA218*PCG!$C$6+HFC!AA218+PFC!AA218+'SF6'!AA218</f>
        <v>33.79208646993257</v>
      </c>
      <c r="AB218" s="94">
        <f>+'CO2'!AB218+'abs CO2'!AB218+'CH4'!AB218*PCG!$C$5+N2O!AB218*PCG!$C$6+HFC!AB218+PFC!AB218+'SF6'!AB218</f>
        <v>30.87367755603449</v>
      </c>
      <c r="AC218" s="94">
        <f>+'CO2'!AC218+'abs CO2'!AC218+'CH4'!AC218*PCG!$C$5+N2O!AC218*PCG!$C$6+HFC!AC218+PFC!AC218+'SF6'!AC218</f>
        <v>33.422281491349793</v>
      </c>
      <c r="AD218" s="94">
        <f>+'CO2'!AD218+'abs CO2'!AD218+'CH4'!AD218*PCG!$C$5+N2O!AD218*PCG!$C$6+HFC!AD218+PFC!AD218+'SF6'!AD218</f>
        <v>36.103369963562642</v>
      </c>
      <c r="AE218" s="94">
        <f>+'CO2'!AE218+'abs CO2'!AE218+'CH4'!AE218*PCG!$C$5+N2O!AE218*PCG!$C$6+HFC!AE218+PFC!AE218+'SF6'!AE218</f>
        <v>38.784458435775491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22.387533174922538</v>
      </c>
      <c r="D219" s="33">
        <f t="shared" si="56"/>
        <v>22.953574930342899</v>
      </c>
      <c r="E219" s="33">
        <f t="shared" si="56"/>
        <v>23.422976918676238</v>
      </c>
      <c r="F219" s="33">
        <f t="shared" si="56"/>
        <v>24.490302318231546</v>
      </c>
      <c r="G219" s="33">
        <f t="shared" si="56"/>
        <v>25.448430227197449</v>
      </c>
      <c r="H219" s="33">
        <f t="shared" si="56"/>
        <v>25.668021424547742</v>
      </c>
      <c r="I219" s="33">
        <f t="shared" si="56"/>
        <v>26.148004021339936</v>
      </c>
      <c r="J219" s="33">
        <f t="shared" si="56"/>
        <v>27.322643819524039</v>
      </c>
      <c r="K219" s="33">
        <f t="shared" si="56"/>
        <v>27.691085477181197</v>
      </c>
      <c r="L219" s="33">
        <f t="shared" si="56"/>
        <v>28.058603402844362</v>
      </c>
      <c r="M219" s="33">
        <f t="shared" si="56"/>
        <v>28.425213558253599</v>
      </c>
      <c r="N219" s="33">
        <f t="shared" si="56"/>
        <v>28.790931755020789</v>
      </c>
      <c r="O219" s="33">
        <f t="shared" si="56"/>
        <v>29.155773655374261</v>
      </c>
      <c r="P219" s="33">
        <f t="shared" si="56"/>
        <v>29.519754772993174</v>
      </c>
      <c r="Q219" s="33">
        <f t="shared" si="56"/>
        <v>29.882890473921933</v>
      </c>
      <c r="R219" s="33">
        <f t="shared" si="56"/>
        <v>30.245195977555177</v>
      </c>
      <c r="S219" s="33">
        <f t="shared" si="56"/>
        <v>30.606686357685376</v>
      </c>
      <c r="T219" s="33">
        <f t="shared" si="56"/>
        <v>30.967376543605571</v>
      </c>
      <c r="U219" s="33">
        <f t="shared" si="56"/>
        <v>30.734479698461346</v>
      </c>
      <c r="V219" s="33">
        <f t="shared" si="56"/>
        <v>30.492568880820375</v>
      </c>
      <c r="W219" s="33">
        <f t="shared" si="56"/>
        <v>30.241612022623617</v>
      </c>
      <c r="X219" s="33">
        <f t="shared" si="56"/>
        <v>29.981577548802409</v>
      </c>
      <c r="Y219" s="33">
        <f t="shared" si="56"/>
        <v>30.660633061073664</v>
      </c>
      <c r="Z219" s="33">
        <f t="shared" si="56"/>
        <v>31.341954811525159</v>
      </c>
      <c r="AA219" s="33">
        <f t="shared" si="56"/>
        <v>29.403599908868998</v>
      </c>
      <c r="AB219" s="33">
        <f t="shared" si="56"/>
        <v>27.469599724507422</v>
      </c>
      <c r="AC219" s="33">
        <f t="shared" si="56"/>
        <v>25.155923720217164</v>
      </c>
      <c r="AD219" s="33">
        <f t="shared" si="56"/>
        <v>22.785932893184551</v>
      </c>
      <c r="AE219" s="33">
        <f t="shared" si="56"/>
        <v>20.415942066151938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2.2791060061988775</v>
      </c>
      <c r="D220" s="94">
        <f>+'CO2'!D220+'abs CO2'!D220+'CH4'!D220*PCG!$C$5+N2O!D220*PCG!$C$6+HFC!D220+PFC!D220+'SF6'!D220</f>
        <v>2.2732332403305429</v>
      </c>
      <c r="E220" s="94">
        <f>+'CO2'!E220+'abs CO2'!E220+'CH4'!E220*PCG!$C$5+N2O!E220*PCG!$C$6+HFC!E220+PFC!E220+'SF6'!E220</f>
        <v>2.3559686111688016</v>
      </c>
      <c r="F220" s="94">
        <f>+'CO2'!F220+'abs CO2'!F220+'CH4'!F220*PCG!$C$5+N2O!F220*PCG!$C$6+HFC!F220+PFC!F220+'SF6'!F220</f>
        <v>2.4298888274514945</v>
      </c>
      <c r="G220" s="94">
        <f>+'CO2'!G220+'abs CO2'!G220+'CH4'!G220*PCG!$C$5+N2O!G220*PCG!$C$6+HFC!G220+PFC!G220+'SF6'!G220</f>
        <v>2.4977090761204761</v>
      </c>
      <c r="H220" s="94">
        <f>+'CO2'!H220+'abs CO2'!H220+'CH4'!H220*PCG!$C$5+N2O!H220*PCG!$C$6+HFC!H220+PFC!H220+'SF6'!H220</f>
        <v>2.5268006449090326</v>
      </c>
      <c r="I220" s="94">
        <f>+'CO2'!I220+'abs CO2'!I220+'CH4'!I220*PCG!$C$5+N2O!I220*PCG!$C$6+HFC!I220+PFC!I220+'SF6'!I220</f>
        <v>2.5694231724453833</v>
      </c>
      <c r="J220" s="94">
        <f>+'CO2'!J220+'abs CO2'!J220+'CH4'!J220*PCG!$C$5+N2O!J220*PCG!$C$6+HFC!J220+PFC!J220+'SF6'!J220</f>
        <v>2.7795818291383689</v>
      </c>
      <c r="K220" s="94">
        <f>+'CO2'!K220+'abs CO2'!K220+'CH4'!K220*PCG!$C$5+N2O!K220*PCG!$C$6+HFC!K220+PFC!K220+'SF6'!K220</f>
        <v>2.8500241152786816</v>
      </c>
      <c r="L220" s="94">
        <f>+'CO2'!L220+'abs CO2'!L220+'CH4'!L220*PCG!$C$5+N2O!L220*PCG!$C$6+HFC!L220+PFC!L220+'SF6'!L220</f>
        <v>2.9189235577276924</v>
      </c>
      <c r="M220" s="94">
        <f>+'CO2'!M220+'abs CO2'!M220+'CH4'!M220*PCG!$C$5+N2O!M220*PCG!$C$6+HFC!M220+PFC!M220+'SF6'!M220</f>
        <v>2.9862978144658521</v>
      </c>
      <c r="N220" s="94">
        <f>+'CO2'!N220+'abs CO2'!N220+'CH4'!N220*PCG!$C$5+N2O!N220*PCG!$C$6+HFC!N220+PFC!N220+'SF6'!N220</f>
        <v>3.052164346272269</v>
      </c>
      <c r="O220" s="94">
        <f>+'CO2'!O220+'abs CO2'!O220+'CH4'!O220*PCG!$C$5+N2O!O220*PCG!$C$6+HFC!O220+PFC!O220+'SF6'!O220</f>
        <v>3.1165404197128805</v>
      </c>
      <c r="P220" s="94">
        <f>+'CO2'!P220+'abs CO2'!P220+'CH4'!P220*PCG!$C$5+N2O!P220*PCG!$C$6+HFC!P220+PFC!P220+'SF6'!P220</f>
        <v>3.1794431100755935</v>
      </c>
      <c r="Q220" s="94">
        <f>+'CO2'!Q220+'abs CO2'!Q220+'CH4'!Q220*PCG!$C$5+N2O!Q220*PCG!$C$6+HFC!Q220+PFC!Q220+'SF6'!Q220</f>
        <v>3.2408893042534768</v>
      </c>
      <c r="R220" s="94">
        <f>+'CO2'!R220+'abs CO2'!R220+'CH4'!R220*PCG!$C$5+N2O!R220*PCG!$C$6+HFC!R220+PFC!R220+'SF6'!R220</f>
        <v>3.3008957035771322</v>
      </c>
      <c r="S220" s="94">
        <f>+'CO2'!S220+'abs CO2'!S220+'CH4'!S220*PCG!$C$5+N2O!S220*PCG!$C$6+HFC!S220+PFC!S220+'SF6'!S220</f>
        <v>3.3594788265972277</v>
      </c>
      <c r="T220" s="94">
        <f>+'CO2'!T220+'abs CO2'!T220+'CH4'!T220*PCG!$C$5+N2O!T220*PCG!$C$6+HFC!T220+PFC!T220+'SF6'!T220</f>
        <v>3.416655011818325</v>
      </c>
      <c r="U220" s="94">
        <f>+'CO2'!U220+'abs CO2'!U220+'CH4'!U220*PCG!$C$5+N2O!U220*PCG!$C$6+HFC!U220+PFC!U220+'SF6'!U220</f>
        <v>3.335078285747938</v>
      </c>
      <c r="V220" s="94">
        <f>+'CO2'!V220+'abs CO2'!V220+'CH4'!V220*PCG!$C$5+N2O!V220*PCG!$C$6+HFC!V220+PFC!V220+'SF6'!V220</f>
        <v>3.2546565285505134</v>
      </c>
      <c r="W220" s="94">
        <f>+'CO2'!W220+'abs CO2'!W220+'CH4'!W220*PCG!$C$5+N2O!W220*PCG!$C$6+HFC!W220+PFC!W220+'SF6'!W220</f>
        <v>3.1753776711322281</v>
      </c>
      <c r="X220" s="94">
        <f>+'CO2'!X220+'abs CO2'!X220+'CH4'!X220*PCG!$C$5+N2O!X220*PCG!$C$6+HFC!X220+PFC!X220+'SF6'!X220</f>
        <v>3.0972297770501478</v>
      </c>
      <c r="Y220" s="94">
        <f>+'CO2'!Y220+'abs CO2'!Y220+'CH4'!Y220*PCG!$C$5+N2O!Y220*PCG!$C$6+HFC!Y220+PFC!Y220+'SF6'!Y220</f>
        <v>3.4540931615188906</v>
      </c>
      <c r="Z220" s="94">
        <f>+'CO2'!Z220+'abs CO2'!Z220+'CH4'!Z220*PCG!$C$5+N2O!Z220*PCG!$C$6+HFC!Z220+PFC!Z220+'SF6'!Z220</f>
        <v>3.8040118510658125</v>
      </c>
      <c r="AA220" s="94">
        <f>+'CO2'!AA220+'abs CO2'!AA220+'CH4'!AA220*PCG!$C$5+N2O!AA220*PCG!$C$6+HFC!AA220+PFC!AA220+'SF6'!AA220</f>
        <v>3.439595577768817</v>
      </c>
      <c r="AB220" s="94">
        <f>+'CO2'!AB220+'abs CO2'!AB220+'CH4'!AB220*PCG!$C$5+N2O!AB220*PCG!$C$6+HFC!AB220+PFC!AB220+'SF6'!AB220</f>
        <v>3.0815689700293709</v>
      </c>
      <c r="AC220" s="94">
        <f>+'CO2'!AC220+'abs CO2'!AC220+'CH4'!AC220*PCG!$C$5+N2O!AC220*PCG!$C$6+HFC!AC220+PFC!AC220+'SF6'!AC220</f>
        <v>3.3190534109578014</v>
      </c>
      <c r="AD220" s="94">
        <f>+'CO2'!AD220+'abs CO2'!AD220+'CH4'!AD220*PCG!$C$5+N2O!AD220*PCG!$C$6+HFC!AD220+PFC!AD220+'SF6'!AD220</f>
        <v>3.5853032132365841</v>
      </c>
      <c r="AE220" s="94">
        <f>+'CO2'!AE220+'abs CO2'!AE220+'CH4'!AE220*PCG!$C$5+N2O!AE220*PCG!$C$6+HFC!AE220+PFC!AE220+'SF6'!AE220</f>
        <v>3.8515530155153668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3.7699590087998933</v>
      </c>
      <c r="D221" s="94">
        <f>+'CO2'!D221+'abs CO2'!D221+'CH4'!D221*PCG!$C$5+N2O!D221*PCG!$C$6+HFC!D221+PFC!D221+'SF6'!D221</f>
        <v>3.9826884734951937</v>
      </c>
      <c r="E221" s="94">
        <f>+'CO2'!E221+'abs CO2'!E221+'CH4'!E221*PCG!$C$5+N2O!E221*PCG!$C$6+HFC!E221+PFC!E221+'SF6'!E221</f>
        <v>4.0012042055948864</v>
      </c>
      <c r="F221" s="94">
        <f>+'CO2'!F221+'abs CO2'!F221+'CH4'!F221*PCG!$C$5+N2O!F221*PCG!$C$6+HFC!F221+PFC!F221+'SF6'!F221</f>
        <v>4.1644751577642669</v>
      </c>
      <c r="G221" s="94">
        <f>+'CO2'!G221+'abs CO2'!G221+'CH4'!G221*PCG!$C$5+N2O!G221*PCG!$C$6+HFC!G221+PFC!G221+'SF6'!G221</f>
        <v>4.4466915446585453</v>
      </c>
      <c r="H221" s="94">
        <f>+'CO2'!H221+'abs CO2'!H221+'CH4'!H221*PCG!$C$5+N2O!H221*PCG!$C$6+HFC!H221+PFC!H221+'SF6'!H221</f>
        <v>4.5812916053478636</v>
      </c>
      <c r="I221" s="94">
        <f>+'CO2'!I221+'abs CO2'!I221+'CH4'!I221*PCG!$C$5+N2O!I221*PCG!$C$6+HFC!I221+PFC!I221+'SF6'!I221</f>
        <v>4.5956977749781069</v>
      </c>
      <c r="J221" s="94">
        <f>+'CO2'!J221+'abs CO2'!J221+'CH4'!J221*PCG!$C$5+N2O!J221*PCG!$C$6+HFC!J221+PFC!J221+'SF6'!J221</f>
        <v>4.7872713617017659</v>
      </c>
      <c r="K221" s="94">
        <f>+'CO2'!K221+'abs CO2'!K221+'CH4'!K221*PCG!$C$5+N2O!K221*PCG!$C$6+HFC!K221+PFC!K221+'SF6'!K221</f>
        <v>4.8352865596398837</v>
      </c>
      <c r="L221" s="94">
        <f>+'CO2'!L221+'abs CO2'!L221+'CH4'!L221*PCG!$C$5+N2O!L221*PCG!$C$6+HFC!L221+PFC!L221+'SF6'!L221</f>
        <v>4.8835137031152458</v>
      </c>
      <c r="M221" s="94">
        <f>+'CO2'!M221+'abs CO2'!M221+'CH4'!M221*PCG!$C$5+N2O!M221*PCG!$C$6+HFC!M221+PFC!M221+'SF6'!M221</f>
        <v>4.9319522041313784</v>
      </c>
      <c r="N221" s="94">
        <f>+'CO2'!N221+'abs CO2'!N221+'CH4'!N221*PCG!$C$5+N2O!N221*PCG!$C$6+HFC!N221+PFC!N221+'SF6'!N221</f>
        <v>4.9806014975023372</v>
      </c>
      <c r="O221" s="94">
        <f>+'CO2'!O221+'abs CO2'!O221+'CH4'!O221*PCG!$C$5+N2O!O221*PCG!$C$6+HFC!O221+PFC!O221+'SF6'!O221</f>
        <v>5.0294610396999309</v>
      </c>
      <c r="P221" s="94">
        <f>+'CO2'!P221+'abs CO2'!P221+'CH4'!P221*PCG!$C$5+N2O!P221*PCG!$C$6+HFC!P221+PFC!P221+'SF6'!P221</f>
        <v>5.0785303077758055</v>
      </c>
      <c r="Q221" s="94">
        <f>+'CO2'!Q221+'abs CO2'!Q221+'CH4'!Q221*PCG!$C$5+N2O!Q221*PCG!$C$6+HFC!Q221+PFC!Q221+'SF6'!Q221</f>
        <v>5.1278087983524383</v>
      </c>
      <c r="R221" s="94">
        <f>+'CO2'!R221+'abs CO2'!R221+'CH4'!R221*PCG!$C$5+N2O!R221*PCG!$C$6+HFC!R221+PFC!R221+'SF6'!R221</f>
        <v>5.1772960266776495</v>
      </c>
      <c r="S221" s="94">
        <f>+'CO2'!S221+'abs CO2'!S221+'CH4'!S221*PCG!$C$5+N2O!S221*PCG!$C$6+HFC!S221+PFC!S221+'SF6'!S221</f>
        <v>5.2269915257377386</v>
      </c>
      <c r="T221" s="94">
        <f>+'CO2'!T221+'abs CO2'!T221+'CH4'!T221*PCG!$C$5+N2O!T221*PCG!$C$6+HFC!T221+PFC!T221+'SF6'!T221</f>
        <v>5.2768948454248195</v>
      </c>
      <c r="U221" s="94">
        <f>+'CO2'!U221+'abs CO2'!U221+'CH4'!U221*PCG!$C$5+N2O!U221*PCG!$C$6+HFC!U221+PFC!U221+'SF6'!U221</f>
        <v>5.0259981466034649</v>
      </c>
      <c r="V221" s="94">
        <f>+'CO2'!V221+'abs CO2'!V221+'CH4'!V221*PCG!$C$5+N2O!V221*PCG!$C$6+HFC!V221+PFC!V221+'SF6'!V221</f>
        <v>4.7707868583065398</v>
      </c>
      <c r="W221" s="94">
        <f>+'CO2'!W221+'abs CO2'!W221+'CH4'!W221*PCG!$C$5+N2O!W221*PCG!$C$6+HFC!W221+PFC!W221+'SF6'!W221</f>
        <v>4.5112516474519628</v>
      </c>
      <c r="X221" s="94">
        <f>+'CO2'!X221+'abs CO2'!X221+'CH4'!X221*PCG!$C$5+N2O!X221*PCG!$C$6+HFC!X221+PFC!X221+'SF6'!X221</f>
        <v>4.2473833508178975</v>
      </c>
      <c r="Y221" s="94">
        <f>+'CO2'!Y221+'abs CO2'!Y221+'CH4'!Y221*PCG!$C$5+N2O!Y221*PCG!$C$6+HFC!Y221+PFC!Y221+'SF6'!Y221</f>
        <v>4.6507808511665969</v>
      </c>
      <c r="Z221" s="94">
        <f>+'CO2'!Z221+'abs CO2'!Z221+'CH4'!Z221*PCG!$C$5+N2O!Z221*PCG!$C$6+HFC!Z221+PFC!Z221+'SF6'!Z221</f>
        <v>5.0596717013246977</v>
      </c>
      <c r="AA221" s="94">
        <f>+'CO2'!AA221+'abs CO2'!AA221+'CH4'!AA221*PCG!$C$5+N2O!AA221*PCG!$C$6+HFC!AA221+PFC!AA221+'SF6'!AA221</f>
        <v>5.6330461845342805</v>
      </c>
      <c r="AB221" s="94">
        <f>+'CO2'!AB221+'abs CO2'!AB221+'CH4'!AB221*PCG!$C$5+N2O!AB221*PCG!$C$6+HFC!AB221+PFC!AB221+'SF6'!AB221</f>
        <v>6.2142355182925932</v>
      </c>
      <c r="AC221" s="94">
        <f>+'CO2'!AC221+'abs CO2'!AC221+'CH4'!AC221*PCG!$C$5+N2O!AC221*PCG!$C$6+HFC!AC221+PFC!AC221+'SF6'!AC221</f>
        <v>6.0945368720556408</v>
      </c>
      <c r="AD221" s="94">
        <f>+'CO2'!AD221+'abs CO2'!AD221+'CH4'!AD221*PCG!$C$5+N2O!AD221*PCG!$C$6+HFC!AD221+PFC!AD221+'SF6'!AD221</f>
        <v>5.9301115410273351</v>
      </c>
      <c r="AE221" s="94">
        <f>+'CO2'!AE221+'abs CO2'!AE221+'CH4'!AE221*PCG!$C$5+N2O!AE221*PCG!$C$6+HFC!AE221+PFC!AE221+'SF6'!AE221</f>
        <v>5.7656862099990303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1.9069572889456943</v>
      </c>
      <c r="D222" s="94">
        <f>+'CO2'!D222+'abs CO2'!D222+'CH4'!D222*PCG!$C$5+N2O!D222*PCG!$C$6+HFC!D222+PFC!D222+'SF6'!D222</f>
        <v>1.8042680084639453</v>
      </c>
      <c r="E222" s="94">
        <f>+'CO2'!E222+'abs CO2'!E222+'CH4'!E222*PCG!$C$5+N2O!E222*PCG!$C$6+HFC!E222+PFC!E222+'SF6'!E222</f>
        <v>1.8192486587422465</v>
      </c>
      <c r="F222" s="94">
        <f>+'CO2'!F222+'abs CO2'!F222+'CH4'!F222*PCG!$C$5+N2O!F222*PCG!$C$6+HFC!F222+PFC!F222+'SF6'!F222</f>
        <v>1.771747289495625</v>
      </c>
      <c r="G222" s="94">
        <f>+'CO2'!G222+'abs CO2'!G222+'CH4'!G222*PCG!$C$5+N2O!G222*PCG!$C$6+HFC!G222+PFC!G222+'SF6'!G222</f>
        <v>1.7973110734710838</v>
      </c>
      <c r="H222" s="94">
        <f>+'CO2'!H222+'abs CO2'!H222+'CH4'!H222*PCG!$C$5+N2O!H222*PCG!$C$6+HFC!H222+PFC!H222+'SF6'!H222</f>
        <v>1.7503211348404732</v>
      </c>
      <c r="I222" s="94">
        <f>+'CO2'!I222+'abs CO2'!I222+'CH4'!I222*PCG!$C$5+N2O!I222*PCG!$C$6+HFC!I222+PFC!I222+'SF6'!I222</f>
        <v>1.7916043951378957</v>
      </c>
      <c r="J222" s="94">
        <f>+'CO2'!J222+'abs CO2'!J222+'CH4'!J222*PCG!$C$5+N2O!J222*PCG!$C$6+HFC!J222+PFC!J222+'SF6'!J222</f>
        <v>2.2995933268420368</v>
      </c>
      <c r="K222" s="94">
        <f>+'CO2'!K222+'abs CO2'!K222+'CH4'!K222*PCG!$C$5+N2O!K222*PCG!$C$6+HFC!K222+PFC!K222+'SF6'!K222</f>
        <v>2.2438450961895926</v>
      </c>
      <c r="L222" s="94">
        <f>+'CO2'!L222+'abs CO2'!L222+'CH4'!L222*PCG!$C$5+N2O!L222*PCG!$C$6+HFC!L222+PFC!L222+'SF6'!L222</f>
        <v>2.1879459149036324</v>
      </c>
      <c r="M222" s="94">
        <f>+'CO2'!M222+'abs CO2'!M222+'CH4'!M222*PCG!$C$5+N2O!M222*PCG!$C$6+HFC!M222+PFC!M222+'SF6'!M222</f>
        <v>2.131895672453731</v>
      </c>
      <c r="N222" s="94">
        <f>+'CO2'!N222+'abs CO2'!N222+'CH4'!N222*PCG!$C$5+N2O!N222*PCG!$C$6+HFC!N222+PFC!N222+'SF6'!N222</f>
        <v>2.0756942590481993</v>
      </c>
      <c r="O222" s="94">
        <f>+'CO2'!O222+'abs CO2'!O222+'CH4'!O222*PCG!$C$5+N2O!O222*PCG!$C$6+HFC!O222+PFC!O222+'SF6'!O222</f>
        <v>2.0193415656273035</v>
      </c>
      <c r="P222" s="94">
        <f>+'CO2'!P222+'abs CO2'!P222+'CH4'!P222*PCG!$C$5+N2O!P222*PCG!$C$6+HFC!P222+PFC!P222+'SF6'!P222</f>
        <v>1.9628374838565579</v>
      </c>
      <c r="Q222" s="94">
        <f>+'CO2'!Q222+'abs CO2'!Q222+'CH4'!Q222*PCG!$C$5+N2O!Q222*PCG!$C$6+HFC!Q222+PFC!Q222+'SF6'!Q222</f>
        <v>1.9061819061201424</v>
      </c>
      <c r="R222" s="94">
        <f>+'CO2'!R222+'abs CO2'!R222+'CH4'!R222*PCG!$C$5+N2O!R222*PCG!$C$6+HFC!R222+PFC!R222+'SF6'!R222</f>
        <v>1.8493747255144002</v>
      </c>
      <c r="S222" s="94">
        <f>+'CO2'!S222+'abs CO2'!S222+'CH4'!S222*PCG!$C$5+N2O!S222*PCG!$C$6+HFC!S222+PFC!S222+'SF6'!S222</f>
        <v>1.7924158358414439</v>
      </c>
      <c r="T222" s="94">
        <f>+'CO2'!T222+'abs CO2'!T222+'CH4'!T222*PCG!$C$5+N2O!T222*PCG!$C$6+HFC!T222+PFC!T222+'SF6'!T222</f>
        <v>1.7353051316028405</v>
      </c>
      <c r="U222" s="94">
        <f>+'CO2'!U222+'abs CO2'!U222+'CH4'!U222*PCG!$C$5+N2O!U222*PCG!$C$6+HFC!U222+PFC!U222+'SF6'!U222</f>
        <v>1.4776484052714245</v>
      </c>
      <c r="V222" s="94">
        <f>+'CO2'!V222+'abs CO2'!V222+'CH4'!V222*PCG!$C$5+N2O!V222*PCG!$C$6+HFC!V222+PFC!V222+'SF6'!V222</f>
        <v>1.2193243551047384</v>
      </c>
      <c r="W222" s="94">
        <f>+'CO2'!W222+'abs CO2'!W222+'CH4'!W222*PCG!$C$5+N2O!W222*PCG!$C$6+HFC!W222+PFC!W222+'SF6'!W222</f>
        <v>0.96033254518370981</v>
      </c>
      <c r="X222" s="94">
        <f>+'CO2'!X222+'abs CO2'!X222+'CH4'!X222*PCG!$C$5+N2O!X222*PCG!$C$6+HFC!X222+PFC!X222+'SF6'!X222</f>
        <v>0.70067254242939359</v>
      </c>
      <c r="Y222" s="94">
        <f>+'CO2'!Y222+'abs CO2'!Y222+'CH4'!Y222*PCG!$C$5+N2O!Y222*PCG!$C$6+HFC!Y222+PFC!Y222+'SF6'!Y222</f>
        <v>0.96120867210692396</v>
      </c>
      <c r="Z222" s="94">
        <f>+'CO2'!Z222+'abs CO2'!Z222+'CH4'!Z222*PCG!$C$5+N2O!Z222*PCG!$C$6+HFC!Z222+PFC!Z222+'SF6'!Z222</f>
        <v>1.2224105395548008</v>
      </c>
      <c r="AA222" s="94">
        <f>+'CO2'!AA222+'abs CO2'!AA222+'CH4'!AA222*PCG!$C$5+N2O!AA222*PCG!$C$6+HFC!AA222+PFC!AA222+'SF6'!AA222</f>
        <v>1.2200253315008251</v>
      </c>
      <c r="AB222" s="94">
        <f>+'CO2'!AB222+'abs CO2'!AB222+'CH4'!AB222*PCG!$C$5+N2O!AB222*PCG!$C$6+HFC!AB222+PFC!AB222+'SF6'!AB222</f>
        <v>1.2176306735543905</v>
      </c>
      <c r="AC222" s="94">
        <f>+'CO2'!AC222+'abs CO2'!AC222+'CH4'!AC222*PCG!$C$5+N2O!AC222*PCG!$C$6+HFC!AC222+PFC!AC222+'SF6'!AC222</f>
        <v>0.97178903955427753</v>
      </c>
      <c r="AD222" s="94">
        <f>+'CO2'!AD222+'abs CO2'!AD222+'CH4'!AD222*PCG!$C$5+N2O!AD222*PCG!$C$6+HFC!AD222+PFC!AD222+'SF6'!AD222</f>
        <v>0.7243912544395652</v>
      </c>
      <c r="AE222" s="94">
        <f>+'CO2'!AE222+'abs CO2'!AE222+'CH4'!AE222*PCG!$C$5+N2O!AE222*PCG!$C$6+HFC!AE222+PFC!AE222+'SF6'!AE222</f>
        <v>0.4769934693248527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4.1972139470636165</v>
      </c>
      <c r="D223" s="94">
        <f>+'CO2'!D223+'abs CO2'!D223+'CH4'!D223*PCG!$C$5+N2O!D223*PCG!$C$6+HFC!D223+PFC!D223+'SF6'!D223</f>
        <v>4.2645153966583438</v>
      </c>
      <c r="E223" s="94">
        <f>+'CO2'!E223+'abs CO2'!E223+'CH4'!E223*PCG!$C$5+N2O!E223*PCG!$C$6+HFC!E223+PFC!E223+'SF6'!E223</f>
        <v>4.5467182323478221</v>
      </c>
      <c r="F223" s="94">
        <f>+'CO2'!F223+'abs CO2'!F223+'CH4'!F223*PCG!$C$5+N2O!F223*PCG!$C$6+HFC!F223+PFC!F223+'SF6'!F223</f>
        <v>4.6485679344854045</v>
      </c>
      <c r="G223" s="94">
        <f>+'CO2'!G223+'abs CO2'!G223+'CH4'!G223*PCG!$C$5+N2O!G223*PCG!$C$6+HFC!G223+PFC!G223+'SF6'!G223</f>
        <v>4.6200026877877605</v>
      </c>
      <c r="H223" s="94">
        <f>+'CO2'!H223+'abs CO2'!H223+'CH4'!H223*PCG!$C$5+N2O!H223*PCG!$C$6+HFC!H223+PFC!H223+'SF6'!H223</f>
        <v>4.7284942027754981</v>
      </c>
      <c r="I223" s="94">
        <f>+'CO2'!I223+'abs CO2'!I223+'CH4'!I223*PCG!$C$5+N2O!I223*PCG!$C$6+HFC!I223+PFC!I223+'SF6'!I223</f>
        <v>4.6241190671001275</v>
      </c>
      <c r="J223" s="94">
        <f>+'CO2'!J223+'abs CO2'!J223+'CH4'!J223*PCG!$C$5+N2O!J223*PCG!$C$6+HFC!J223+PFC!J223+'SF6'!J223</f>
        <v>4.686814572815508</v>
      </c>
      <c r="K223" s="94">
        <f>+'CO2'!K223+'abs CO2'!K223+'CH4'!K223*PCG!$C$5+N2O!K223*PCG!$C$6+HFC!K223+PFC!K223+'SF6'!K223</f>
        <v>4.7344733755041144</v>
      </c>
      <c r="L223" s="94">
        <f>+'CO2'!L223+'abs CO2'!L223+'CH4'!L223*PCG!$C$5+N2O!L223*PCG!$C$6+HFC!L223+PFC!L223+'SF6'!L223</f>
        <v>4.7822771639200869</v>
      </c>
      <c r="M223" s="94">
        <f>+'CO2'!M223+'abs CO2'!M223+'CH4'!M223*PCG!$C$5+N2O!M223*PCG!$C$6+HFC!M223+PFC!M223+'SF6'!M223</f>
        <v>4.8302253135566451</v>
      </c>
      <c r="N223" s="94">
        <f>+'CO2'!N223+'abs CO2'!N223+'CH4'!N223*PCG!$C$5+N2O!N223*PCG!$C$6+HFC!N223+PFC!N223+'SF6'!N223</f>
        <v>4.8783172219075324</v>
      </c>
      <c r="O223" s="94">
        <f>+'CO2'!O223+'abs CO2'!O223+'CH4'!O223*PCG!$C$5+N2O!O223*PCG!$C$6+HFC!O223+PFC!O223+'SF6'!O223</f>
        <v>4.9265523073935151</v>
      </c>
      <c r="P223" s="94">
        <f>+'CO2'!P223+'abs CO2'!P223+'CH4'!P223*PCG!$C$5+N2O!P223*PCG!$C$6+HFC!P223+PFC!P223+'SF6'!P223</f>
        <v>4.9749300083567611</v>
      </c>
      <c r="Q223" s="94">
        <f>+'CO2'!Q223+'abs CO2'!Q223+'CH4'!Q223*PCG!$C$5+N2O!Q223*PCG!$C$6+HFC!Q223+PFC!Q223+'SF6'!Q223</f>
        <v>5.0234497821179556</v>
      </c>
      <c r="R223" s="94">
        <f>+'CO2'!R223+'abs CO2'!R223+'CH4'!R223*PCG!$C$5+N2O!R223*PCG!$C$6+HFC!R223+PFC!R223+'SF6'!R223</f>
        <v>5.0721111040911868</v>
      </c>
      <c r="S223" s="94">
        <f>+'CO2'!S223+'abs CO2'!S223+'CH4'!S223*PCG!$C$5+N2O!S223*PCG!$C$6+HFC!S223+PFC!S223+'SF6'!S223</f>
        <v>5.1209134669523868</v>
      </c>
      <c r="T223" s="94">
        <f>+'CO2'!T223+'abs CO2'!T223+'CH4'!T223*PCG!$C$5+N2O!T223*PCG!$C$6+HFC!T223+PFC!T223+'SF6'!T223</f>
        <v>5.1698563798573076</v>
      </c>
      <c r="U223" s="94">
        <f>+'CO2'!U223+'abs CO2'!U223+'CH4'!U223*PCG!$C$5+N2O!U223*PCG!$C$6+HFC!U223+PFC!U223+'SF6'!U223</f>
        <v>4.8273763234631559</v>
      </c>
      <c r="V223" s="94">
        <f>+'CO2'!V223+'abs CO2'!V223+'CH4'!V223*PCG!$C$5+N2O!V223*PCG!$C$6+HFC!V223+PFC!V223+'SF6'!V223</f>
        <v>4.4785673196781994</v>
      </c>
      <c r="W223" s="94">
        <f>+'CO2'!W223+'abs CO2'!W223+'CH4'!W223*PCG!$C$5+N2O!W223*PCG!$C$6+HFC!W223+PFC!W223+'SF6'!W223</f>
        <v>4.1234201683339657</v>
      </c>
      <c r="X223" s="94">
        <f>+'CO2'!X223+'abs CO2'!X223+'CH4'!X223*PCG!$C$5+N2O!X223*PCG!$C$6+HFC!X223+PFC!X223+'SF6'!X223</f>
        <v>3.761925852750525</v>
      </c>
      <c r="Y223" s="94">
        <f>+'CO2'!Y223+'abs CO2'!Y223+'CH4'!Y223*PCG!$C$5+N2O!Y223*PCG!$C$6+HFC!Y223+PFC!Y223+'SF6'!Y223</f>
        <v>4.0481507077990786</v>
      </c>
      <c r="Z223" s="94">
        <f>+'CO2'!Z223+'abs CO2'!Z223+'CH4'!Z223*PCG!$C$5+N2O!Z223*PCG!$C$6+HFC!Z223+PFC!Z223+'SF6'!Z223</f>
        <v>4.3385070210064969</v>
      </c>
      <c r="AA223" s="94">
        <f>+'CO2'!AA223+'abs CO2'!AA223+'CH4'!AA223*PCG!$C$5+N2O!AA223*PCG!$C$6+HFC!AA223+PFC!AA223+'SF6'!AA223</f>
        <v>3.9338111482547582</v>
      </c>
      <c r="AB223" s="94">
        <f>+'CO2'!AB223+'abs CO2'!AB223+'CH4'!AB223*PCG!$C$5+N2O!AB223*PCG!$C$6+HFC!AB223+PFC!AB223+'SF6'!AB223</f>
        <v>3.5221949557412686</v>
      </c>
      <c r="AC223" s="94">
        <f>+'CO2'!AC223+'abs CO2'!AC223+'CH4'!AC223*PCG!$C$5+N2O!AC223*PCG!$C$6+HFC!AC223+PFC!AC223+'SF6'!AC223</f>
        <v>4.077530186409331</v>
      </c>
      <c r="AD223" s="94">
        <f>+'CO2'!AD223+'abs CO2'!AD223+'CH4'!AD223*PCG!$C$5+N2O!AD223*PCG!$C$6+HFC!AD223+PFC!AD223+'SF6'!AD223</f>
        <v>4.6052000855154551</v>
      </c>
      <c r="AE223" s="94">
        <f>+'CO2'!AE223+'abs CO2'!AE223+'CH4'!AE223*PCG!$C$5+N2O!AE223*PCG!$C$6+HFC!AE223+PFC!AE223+'SF6'!AE223</f>
        <v>5.1328699846215775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10.234296923914457</v>
      </c>
      <c r="D224" s="94">
        <f>+'CO2'!D224+'abs CO2'!D224+'CH4'!D224*PCG!$C$5+N2O!D224*PCG!$C$6+HFC!D224+PFC!D224+'SF6'!D224</f>
        <v>10.628869811394875</v>
      </c>
      <c r="E224" s="94">
        <f>+'CO2'!E224+'abs CO2'!E224+'CH4'!E224*PCG!$C$5+N2O!E224*PCG!$C$6+HFC!E224+PFC!E224+'SF6'!E224</f>
        <v>10.69983721082248</v>
      </c>
      <c r="F224" s="94">
        <f>+'CO2'!F224+'abs CO2'!F224+'CH4'!F224*PCG!$C$5+N2O!F224*PCG!$C$6+HFC!F224+PFC!F224+'SF6'!F224</f>
        <v>11.475623109034755</v>
      </c>
      <c r="G224" s="94">
        <f>+'CO2'!G224+'abs CO2'!G224+'CH4'!G224*PCG!$C$5+N2O!G224*PCG!$C$6+HFC!G224+PFC!G224+'SF6'!G224</f>
        <v>12.086715845159585</v>
      </c>
      <c r="H224" s="94">
        <f>+'CO2'!H224+'abs CO2'!H224+'CH4'!H224*PCG!$C$5+N2O!H224*PCG!$C$6+HFC!H224+PFC!H224+'SF6'!H224</f>
        <v>12.081113836674874</v>
      </c>
      <c r="I224" s="94">
        <f>+'CO2'!I224+'abs CO2'!I224+'CH4'!I224*PCG!$C$5+N2O!I224*PCG!$C$6+HFC!I224+PFC!I224+'SF6'!I224</f>
        <v>12.567159611678422</v>
      </c>
      <c r="J224" s="94">
        <f>+'CO2'!J224+'abs CO2'!J224+'CH4'!J224*PCG!$C$5+N2O!J224*PCG!$C$6+HFC!J224+PFC!J224+'SF6'!J224</f>
        <v>12.76938272902636</v>
      </c>
      <c r="K224" s="94">
        <f>+'CO2'!K224+'abs CO2'!K224+'CH4'!K224*PCG!$C$5+N2O!K224*PCG!$C$6+HFC!K224+PFC!K224+'SF6'!K224</f>
        <v>13.027456330568926</v>
      </c>
      <c r="L224" s="94">
        <f>+'CO2'!L224+'abs CO2'!L224+'CH4'!L224*PCG!$C$5+N2O!L224*PCG!$C$6+HFC!L224+PFC!L224+'SF6'!L224</f>
        <v>13.285943063177703</v>
      </c>
      <c r="M224" s="94">
        <f>+'CO2'!M224+'abs CO2'!M224+'CH4'!M224*PCG!$C$5+N2O!M224*PCG!$C$6+HFC!M224+PFC!M224+'SF6'!M224</f>
        <v>13.544842553645992</v>
      </c>
      <c r="N224" s="94">
        <f>+'CO2'!N224+'abs CO2'!N224+'CH4'!N224*PCG!$C$5+N2O!N224*PCG!$C$6+HFC!N224+PFC!N224+'SF6'!N224</f>
        <v>13.804154430290453</v>
      </c>
      <c r="O224" s="94">
        <f>+'CO2'!O224+'abs CO2'!O224+'CH4'!O224*PCG!$C$5+N2O!O224*PCG!$C$6+HFC!O224+PFC!O224+'SF6'!O224</f>
        <v>14.063878322940631</v>
      </c>
      <c r="P224" s="94">
        <f>+'CO2'!P224+'abs CO2'!P224+'CH4'!P224*PCG!$C$5+N2O!P224*PCG!$C$6+HFC!P224+PFC!P224+'SF6'!P224</f>
        <v>14.324013862928458</v>
      </c>
      <c r="Q224" s="94">
        <f>+'CO2'!Q224+'abs CO2'!Q224+'CH4'!Q224*PCG!$C$5+N2O!Q224*PCG!$C$6+HFC!Q224+PFC!Q224+'SF6'!Q224</f>
        <v>14.584560683077918</v>
      </c>
      <c r="R224" s="94">
        <f>+'CO2'!R224+'abs CO2'!R224+'CH4'!R224*PCG!$C$5+N2O!R224*PCG!$C$6+HFC!R224+PFC!R224+'SF6'!R224</f>
        <v>14.845518417694811</v>
      </c>
      <c r="S224" s="94">
        <f>+'CO2'!S224+'abs CO2'!S224+'CH4'!S224*PCG!$C$5+N2O!S224*PCG!$C$6+HFC!S224+PFC!S224+'SF6'!S224</f>
        <v>15.106886702556579</v>
      </c>
      <c r="T224" s="94">
        <f>+'CO2'!T224+'abs CO2'!T224+'CH4'!T224*PCG!$C$5+N2O!T224*PCG!$C$6+HFC!T224+PFC!T224+'SF6'!T224</f>
        <v>15.368665174902278</v>
      </c>
      <c r="U224" s="94">
        <f>+'CO2'!U224+'abs CO2'!U224+'CH4'!U224*PCG!$C$5+N2O!U224*PCG!$C$6+HFC!U224+PFC!U224+'SF6'!U224</f>
        <v>16.068378537375363</v>
      </c>
      <c r="V224" s="94">
        <f>+'CO2'!V224+'abs CO2'!V224+'CH4'!V224*PCG!$C$5+N2O!V224*PCG!$C$6+HFC!V224+PFC!V224+'SF6'!V224</f>
        <v>16.769233819180386</v>
      </c>
      <c r="W224" s="94">
        <f>+'CO2'!W224+'abs CO2'!W224+'CH4'!W224*PCG!$C$5+N2O!W224*PCG!$C$6+HFC!W224+PFC!W224+'SF6'!W224</f>
        <v>17.471229990521749</v>
      </c>
      <c r="X224" s="94">
        <f>+'CO2'!X224+'abs CO2'!X224+'CH4'!X224*PCG!$C$5+N2O!X224*PCG!$C$6+HFC!X224+PFC!X224+'SF6'!X224</f>
        <v>18.174366025754445</v>
      </c>
      <c r="Y224" s="94">
        <f>+'CO2'!Y224+'abs CO2'!Y224+'CH4'!Y224*PCG!$C$5+N2O!Y224*PCG!$C$6+HFC!Y224+PFC!Y224+'SF6'!Y224</f>
        <v>17.546399668482174</v>
      </c>
      <c r="Z224" s="94">
        <f>+'CO2'!Z224+'abs CO2'!Z224+'CH4'!Z224*PCG!$C$5+N2O!Z224*PCG!$C$6+HFC!Z224+PFC!Z224+'SF6'!Z224</f>
        <v>16.917353698573351</v>
      </c>
      <c r="AA224" s="94">
        <f>+'CO2'!AA224+'abs CO2'!AA224+'CH4'!AA224*PCG!$C$5+N2O!AA224*PCG!$C$6+HFC!AA224+PFC!AA224+'SF6'!AA224</f>
        <v>15.177121666810317</v>
      </c>
      <c r="AB224" s="94">
        <f>+'CO2'!AB224+'abs CO2'!AB224+'CH4'!AB224*PCG!$C$5+N2O!AB224*PCG!$C$6+HFC!AB224+PFC!AB224+'SF6'!AB224</f>
        <v>13.433969606889798</v>
      </c>
      <c r="AC224" s="94">
        <f>+'CO2'!AC224+'abs CO2'!AC224+'CH4'!AC224*PCG!$C$5+N2O!AC224*PCG!$C$6+HFC!AC224+PFC!AC224+'SF6'!AC224</f>
        <v>10.693014211240115</v>
      </c>
      <c r="AD224" s="94">
        <f>+'CO2'!AD224+'abs CO2'!AD224+'CH4'!AD224*PCG!$C$5+N2O!AD224*PCG!$C$6+HFC!AD224+PFC!AD224+'SF6'!AD224</f>
        <v>7.9409267989656129</v>
      </c>
      <c r="AE224" s="94">
        <f>+'CO2'!AE224+'abs CO2'!AE224+'CH4'!AE224*PCG!$C$5+N2O!AE224*PCG!$C$6+HFC!AE224+PFC!AE224+'SF6'!AE224</f>
        <v>5.18883938669111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1.3790032918838342</v>
      </c>
      <c r="D225" s="94">
        <f>+'CO2'!D225+'abs CO2'!D225+'CH4'!D225*PCG!$C$5+N2O!D225*PCG!$C$6+HFC!D225+PFC!D225+'SF6'!D225</f>
        <v>1.3467408656988258</v>
      </c>
      <c r="E225" s="94">
        <f>+'CO2'!E225+'abs CO2'!E225+'CH4'!E225*PCG!$C$5+N2O!E225*PCG!$C$6+HFC!E225+PFC!E225+'SF6'!E225</f>
        <v>1.3295641110169927</v>
      </c>
      <c r="F225" s="94">
        <f>+'CO2'!F225+'abs CO2'!F225+'CH4'!F225*PCG!$C$5+N2O!F225*PCG!$C$6+HFC!F225+PFC!F225+'SF6'!F225</f>
        <v>1.3354036331354151</v>
      </c>
      <c r="G225" s="94">
        <f>+'CO2'!G225+'abs CO2'!G225+'CH4'!G225*PCG!$C$5+N2O!G225*PCG!$C$6+HFC!G225+PFC!G225+'SF6'!G225</f>
        <v>1.3285625166428194</v>
      </c>
      <c r="H225" s="94">
        <f>+'CO2'!H225+'abs CO2'!H225+'CH4'!H225*PCG!$C$5+N2O!H225*PCG!$C$6+HFC!H225+PFC!H225+'SF6'!H225</f>
        <v>1.2972597482737311</v>
      </c>
      <c r="I225" s="94">
        <f>+'CO2'!I225+'abs CO2'!I225+'CH4'!I225*PCG!$C$5+N2O!I225*PCG!$C$6+HFC!I225+PFC!I225+'SF6'!I225</f>
        <v>1.1014570960789485</v>
      </c>
      <c r="J225" s="94">
        <f>+'CO2'!J225+'abs CO2'!J225+'CH4'!J225*PCG!$C$5+N2O!J225*PCG!$C$6+HFC!J225+PFC!J225+'SF6'!J225</f>
        <v>1.0657799999999999</v>
      </c>
      <c r="K225" s="94">
        <f>+'CO2'!K225+'abs CO2'!K225+'CH4'!K225*PCG!$C$5+N2O!K225*PCG!$C$6+HFC!K225+PFC!K225+'SF6'!K225</f>
        <v>1.0800783749999998</v>
      </c>
      <c r="L225" s="94">
        <f>+'CO2'!L225+'abs CO2'!L225+'CH4'!L225*PCG!$C$5+N2O!L225*PCG!$C$6+HFC!L225+PFC!L225+'SF6'!L225</f>
        <v>1.0943767500000001</v>
      </c>
      <c r="M225" s="94">
        <f>+'CO2'!M225+'abs CO2'!M225+'CH4'!M225*PCG!$C$5+N2O!M225*PCG!$C$6+HFC!M225+PFC!M225+'SF6'!M225</f>
        <v>1.1086751250000002</v>
      </c>
      <c r="N225" s="94">
        <f>+'CO2'!N225+'abs CO2'!N225+'CH4'!N225*PCG!$C$5+N2O!N225*PCG!$C$6+HFC!N225+PFC!N225+'SF6'!N225</f>
        <v>1.1229734999999998</v>
      </c>
      <c r="O225" s="94">
        <f>+'CO2'!O225+'abs CO2'!O225+'CH4'!O225*PCG!$C$5+N2O!O225*PCG!$C$6+HFC!O225+PFC!O225+'SF6'!O225</f>
        <v>1.1372718749999999</v>
      </c>
      <c r="P225" s="94">
        <f>+'CO2'!P225+'abs CO2'!P225+'CH4'!P225*PCG!$C$5+N2O!P225*PCG!$C$6+HFC!P225+PFC!P225+'SF6'!P225</f>
        <v>1.15157025</v>
      </c>
      <c r="Q225" s="94">
        <f>+'CO2'!Q225+'abs CO2'!Q225+'CH4'!Q225*PCG!$C$5+N2O!Q225*PCG!$C$6+HFC!Q225+PFC!Q225+'SF6'!Q225</f>
        <v>1.1658686249999999</v>
      </c>
      <c r="R225" s="94">
        <f>+'CO2'!R225+'abs CO2'!R225+'CH4'!R225*PCG!$C$5+N2O!R225*PCG!$C$6+HFC!R225+PFC!R225+'SF6'!R225</f>
        <v>1.180167</v>
      </c>
      <c r="S225" s="94">
        <f>+'CO2'!S225+'abs CO2'!S225+'CH4'!S225*PCG!$C$5+N2O!S225*PCG!$C$6+HFC!S225+PFC!S225+'SF6'!S225</f>
        <v>1.1944653749999998</v>
      </c>
      <c r="T225" s="94">
        <f>+'CO2'!T225+'abs CO2'!T225+'CH4'!T225*PCG!$C$5+N2O!T225*PCG!$C$6+HFC!T225+PFC!T225+'SF6'!T225</f>
        <v>1.2087637499999997</v>
      </c>
      <c r="U225" s="94">
        <f>+'CO2'!U225+'abs CO2'!U225+'CH4'!U225*PCG!$C$5+N2O!U225*PCG!$C$6+HFC!U225+PFC!U225+'SF6'!U225</f>
        <v>1.1476952054610494</v>
      </c>
      <c r="V225" s="94">
        <f>+'CO2'!V225+'abs CO2'!V225+'CH4'!V225*PCG!$C$5+N2O!V225*PCG!$C$6+HFC!V225+PFC!V225+'SF6'!V225</f>
        <v>1.0866266609220987</v>
      </c>
      <c r="W225" s="94">
        <f>+'CO2'!W225+'abs CO2'!W225+'CH4'!W225*PCG!$C$5+N2O!W225*PCG!$C$6+HFC!W225+PFC!W225+'SF6'!W225</f>
        <v>1.0255581163831484</v>
      </c>
      <c r="X225" s="94">
        <f>+'CO2'!X225+'abs CO2'!X225+'CH4'!X225*PCG!$C$5+N2O!X225*PCG!$C$6+HFC!X225+PFC!X225+'SF6'!X225</f>
        <v>0.96107488013172826</v>
      </c>
      <c r="Y225" s="94">
        <f>+'CO2'!Y225+'abs CO2'!Y225+'CH4'!Y225*PCG!$C$5+N2O!Y225*PCG!$C$6+HFC!Y225+PFC!Y225+'SF6'!Y225</f>
        <v>0.8965916438803081</v>
      </c>
      <c r="Z225" s="94">
        <f>+'CO2'!Z225+'abs CO2'!Z225+'CH4'!Z225*PCG!$C$5+N2O!Z225*PCG!$C$6+HFC!Z225+PFC!Z225+'SF6'!Z225</f>
        <v>0.83210840762888805</v>
      </c>
      <c r="AA225" s="94">
        <f>+'CO2'!AA225+'abs CO2'!AA225+'CH4'!AA225*PCG!$C$5+N2O!AA225*PCG!$C$6+HFC!AA225+PFC!AA225+'SF6'!AA225</f>
        <v>0.73778682812547969</v>
      </c>
      <c r="AB225" s="94">
        <f>+'CO2'!AB225+'abs CO2'!AB225+'CH4'!AB225*PCG!$C$5+N2O!AB225*PCG!$C$6+HFC!AB225+PFC!AB225+'SF6'!AB225</f>
        <v>0.64346524862207133</v>
      </c>
      <c r="AC225" s="94">
        <f>+'CO2'!AC225+'abs CO2'!AC225+'CH4'!AC225*PCG!$C$5+N2O!AC225*PCG!$C$6+HFC!AC225+PFC!AC225+'SF6'!AC225</f>
        <v>0.65427534602703641</v>
      </c>
      <c r="AD225" s="94">
        <f>+'CO2'!AD225+'abs CO2'!AD225+'CH4'!AD225*PCG!$C$5+N2O!AD225*PCG!$C$6+HFC!AD225+PFC!AD225+'SF6'!AD225</f>
        <v>0.6650854434320016</v>
      </c>
      <c r="AE225" s="94">
        <f>+'CO2'!AE225+'abs CO2'!AE225+'CH4'!AE225*PCG!$C$5+N2O!AE225*PCG!$C$6+HFC!AE225+PFC!AE225+'SF6'!AE225</f>
        <v>0.6758955408369669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36.77251134810124</v>
      </c>
      <c r="D226" s="33">
        <f t="shared" si="57"/>
        <v>37.971475816511145</v>
      </c>
      <c r="E226" s="33">
        <f t="shared" si="57"/>
        <v>38.567568295567035</v>
      </c>
      <c r="F226" s="33">
        <f t="shared" si="57"/>
        <v>39.084066246738018</v>
      </c>
      <c r="G226" s="33">
        <f t="shared" si="57"/>
        <v>40.702396702463425</v>
      </c>
      <c r="H226" s="33">
        <f t="shared" si="57"/>
        <v>40.515055678505654</v>
      </c>
      <c r="I226" s="33">
        <f t="shared" si="57"/>
        <v>42.27052122905576</v>
      </c>
      <c r="J226" s="33">
        <f t="shared" si="57"/>
        <v>44.768115946318247</v>
      </c>
      <c r="K226" s="33">
        <f t="shared" si="57"/>
        <v>44.214894863049381</v>
      </c>
      <c r="L226" s="33">
        <f t="shared" si="57"/>
        <v>44.68008160219884</v>
      </c>
      <c r="M226" s="33">
        <f t="shared" si="57"/>
        <v>41.365140295543043</v>
      </c>
      <c r="N226" s="33">
        <f t="shared" si="57"/>
        <v>28.258809171199008</v>
      </c>
      <c r="O226" s="33">
        <f t="shared" si="57"/>
        <v>28.158328254239887</v>
      </c>
      <c r="P226" s="33">
        <f t="shared" si="57"/>
        <v>25.175803502334027</v>
      </c>
      <c r="Q226" s="33">
        <f t="shared" si="57"/>
        <v>28.550425280711124</v>
      </c>
      <c r="R226" s="33">
        <f t="shared" si="57"/>
        <v>29.106052525813944</v>
      </c>
      <c r="S226" s="33">
        <f t="shared" si="57"/>
        <v>28.881326606208361</v>
      </c>
      <c r="T226" s="33">
        <f t="shared" si="57"/>
        <v>28.108910988893872</v>
      </c>
      <c r="U226" s="33">
        <f t="shared" si="57"/>
        <v>27.337725230045827</v>
      </c>
      <c r="V226" s="33">
        <f t="shared" si="57"/>
        <v>26.538470742540454</v>
      </c>
      <c r="W226" s="33">
        <f t="shared" si="57"/>
        <v>26.638238095138917</v>
      </c>
      <c r="X226" s="33">
        <f t="shared" si="57"/>
        <v>27.53862756692887</v>
      </c>
      <c r="Y226" s="33">
        <f t="shared" si="57"/>
        <v>30.33658744409917</v>
      </c>
      <c r="Z226" s="33">
        <f t="shared" si="57"/>
        <v>27.281365487134174</v>
      </c>
      <c r="AA226" s="33">
        <f t="shared" si="57"/>
        <v>25.412776196891102</v>
      </c>
      <c r="AB226" s="33">
        <f t="shared" si="57"/>
        <v>26.492943974472421</v>
      </c>
      <c r="AC226" s="33">
        <f t="shared" si="57"/>
        <v>26.340730364683168</v>
      </c>
      <c r="AD226" s="33">
        <f t="shared" si="57"/>
        <v>25.464283203634601</v>
      </c>
      <c r="AE226" s="33">
        <f t="shared" si="57"/>
        <v>25.911567616467831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8.6116285515269286</v>
      </c>
      <c r="D227" s="94">
        <f>+'CO2'!D227+'abs CO2'!D227+'CH4'!D227*PCG!$C$5+N2O!D227*PCG!$C$6+HFC!D227+PFC!D227+'SF6'!D227</f>
        <v>8.8937570029580488</v>
      </c>
      <c r="E227" s="94">
        <f>+'CO2'!E227+'abs CO2'!E227+'CH4'!E227*PCG!$C$5+N2O!E227*PCG!$C$6+HFC!E227+PFC!E227+'SF6'!E227</f>
        <v>9.0433965108723999</v>
      </c>
      <c r="F227" s="94">
        <f>+'CO2'!F227+'abs CO2'!F227+'CH4'!F227*PCG!$C$5+N2O!F227*PCG!$C$6+HFC!F227+PFC!F227+'SF6'!F227</f>
        <v>9.1685154299856553</v>
      </c>
      <c r="G227" s="94">
        <f>+'CO2'!G227+'abs CO2'!G227+'CH4'!G227*PCG!$C$5+N2O!G227*PCG!$C$6+HFC!G227+PFC!G227+'SF6'!G227</f>
        <v>9.5492180320544495</v>
      </c>
      <c r="H227" s="94">
        <f>+'CO2'!H227+'abs CO2'!H227+'CH4'!H227*PCG!$C$5+N2O!H227*PCG!$C$6+HFC!H227+PFC!H227+'SF6'!H227</f>
        <v>9.5171111063947151</v>
      </c>
      <c r="I227" s="94">
        <f>+'CO2'!I227+'abs CO2'!I227+'CH4'!I227*PCG!$C$5+N2O!I227*PCG!$C$6+HFC!I227+PFC!I227+'SF6'!I227</f>
        <v>9.9325858221199574</v>
      </c>
      <c r="J227" s="94">
        <f>+'CO2'!J227+'abs CO2'!J227+'CH4'!J227*PCG!$C$5+N2O!J227*PCG!$C$6+HFC!J227+PFC!J227+'SF6'!J227</f>
        <v>10.522338876570048</v>
      </c>
      <c r="K227" s="94">
        <f>+'CO2'!K227+'abs CO2'!K227+'CH4'!K227*PCG!$C$5+N2O!K227*PCG!$C$6+HFC!K227+PFC!K227+'SF6'!K227</f>
        <v>10.394677277750699</v>
      </c>
      <c r="L227" s="94">
        <f>+'CO2'!L227+'abs CO2'!L227+'CH4'!L227*PCG!$C$5+N2O!L227*PCG!$C$6+HFC!L227+PFC!L227+'SF6'!L227</f>
        <v>10.50744642233229</v>
      </c>
      <c r="M227" s="94">
        <f>+'CO2'!M227+'abs CO2'!M227+'CH4'!M227*PCG!$C$5+N2O!M227*PCG!$C$6+HFC!M227+PFC!M227+'SF6'!M227</f>
        <v>9.7278693283829405</v>
      </c>
      <c r="N227" s="94">
        <f>+'CO2'!N227+'abs CO2'!N227+'CH4'!N227*PCG!$C$5+N2O!N227*PCG!$C$6+HFC!N227+PFC!N227+'SF6'!N227</f>
        <v>6.5956378493219638</v>
      </c>
      <c r="O227" s="94">
        <f>+'CO2'!O227+'abs CO2'!O227+'CH4'!O227*PCG!$C$5+N2O!O227*PCG!$C$6+HFC!O227+PFC!O227+'SF6'!O227</f>
        <v>6.5721854902711936</v>
      </c>
      <c r="P227" s="94">
        <f>+'CO2'!P227+'abs CO2'!P227+'CH4'!P227*PCG!$C$5+N2O!P227*PCG!$C$6+HFC!P227+PFC!P227+'SF6'!P227</f>
        <v>5.8760608580889242</v>
      </c>
      <c r="Q227" s="94">
        <f>+'CO2'!Q227+'abs CO2'!Q227+'CH4'!Q227*PCG!$C$5+N2O!Q227*PCG!$C$6+HFC!Q227+PFC!Q227+'SF6'!Q227</f>
        <v>6.652872997854649</v>
      </c>
      <c r="R227" s="94">
        <f>+'CO2'!R227+'abs CO2'!R227+'CH4'!R227*PCG!$C$5+N2O!R227*PCG!$C$6+HFC!R227+PFC!R227+'SF6'!R227</f>
        <v>6.7602984484905475</v>
      </c>
      <c r="S227" s="94">
        <f>+'CO2'!S227+'abs CO2'!S227+'CH4'!S227*PCG!$C$5+N2O!S227*PCG!$C$6+HFC!S227+PFC!S227+'SF6'!S227</f>
        <v>6.6873984206101635</v>
      </c>
      <c r="T227" s="94">
        <f>+'CO2'!T227+'abs CO2'!T227+'CH4'!T227*PCG!$C$5+N2O!T227*PCG!$C$6+HFC!T227+PFC!T227+'SF6'!T227</f>
        <v>6.504373915450234</v>
      </c>
      <c r="U227" s="94">
        <f>+'CO2'!U227+'abs CO2'!U227+'CH4'!U227*PCG!$C$5+N2O!U227*PCG!$C$6+HFC!U227+PFC!U227+'SF6'!U227</f>
        <v>6.3259223014478358</v>
      </c>
      <c r="V227" s="94">
        <f>+'CO2'!V227+'abs CO2'!V227+'CH4'!V227*PCG!$C$5+N2O!V227*PCG!$C$6+HFC!V227+PFC!V227+'SF6'!V227</f>
        <v>6.1409756116813563</v>
      </c>
      <c r="W227" s="94">
        <f>+'CO2'!W227+'abs CO2'!W227+'CH4'!W227*PCG!$C$5+N2O!W227*PCG!$C$6+HFC!W227+PFC!W227+'SF6'!W227</f>
        <v>6.1581311951141657</v>
      </c>
      <c r="X227" s="94">
        <f>+'CO2'!X227+'abs CO2'!X227+'CH4'!X227*PCG!$C$5+N2O!X227*PCG!$C$6+HFC!X227+PFC!X227+'SF6'!X227</f>
        <v>6.3662799650958366</v>
      </c>
      <c r="Y227" s="94">
        <f>+'CO2'!Y227+'abs CO2'!Y227+'CH4'!Y227*PCG!$C$5+N2O!Y227*PCG!$C$6+HFC!Y227+PFC!Y227+'SF6'!Y227</f>
        <v>7.0131021738598811</v>
      </c>
      <c r="Z227" s="94">
        <f>+'CO2'!Z227+'abs CO2'!Z227+'CH4'!Z227*PCG!$C$5+N2O!Z227*PCG!$C$6+HFC!Z227+PFC!Z227+'SF6'!Z227</f>
        <v>6.3068070512625161</v>
      </c>
      <c r="AA227" s="94">
        <f>+'CO2'!AA227+'abs CO2'!AA227+'CH4'!AA227*PCG!$C$5+N2O!AA227*PCG!$C$6+HFC!AA227+PFC!AA227+'SF6'!AA227</f>
        <v>5.8725704645327568</v>
      </c>
      <c r="AB227" s="94">
        <f>+'CO2'!AB227+'abs CO2'!AB227+'CH4'!AB227*PCG!$C$5+N2O!AB227*PCG!$C$6+HFC!AB227+PFC!AB227+'SF6'!AB227</f>
        <v>6.119830018127387</v>
      </c>
      <c r="AC227" s="94">
        <f>+'CO2'!AC227+'abs CO2'!AC227+'CH4'!AC227*PCG!$C$5+N2O!AC227*PCG!$C$6+HFC!AC227+PFC!AC227+'SF6'!AC227</f>
        <v>6.0823343994736909</v>
      </c>
      <c r="AD227" s="94">
        <f>+'CO2'!AD227+'abs CO2'!AD227+'CH4'!AD227*PCG!$C$5+N2O!AD227*PCG!$C$6+HFC!AD227+PFC!AD227+'SF6'!AD227</f>
        <v>5.8799541069319865</v>
      </c>
      <c r="AE227" s="94">
        <f>+'CO2'!AE227+'abs CO2'!AE227+'CH4'!AE227*PCG!$C$5+N2O!AE227*PCG!$C$6+HFC!AE227+PFC!AE227+'SF6'!AE227</f>
        <v>5.9832364887360825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0.23073187782670626</v>
      </c>
      <c r="D228" s="94">
        <f>+'CO2'!D228+'abs CO2'!D228+'CH4'!D228*PCG!$C$5+N2O!D228*PCG!$C$6+HFC!D228+PFC!D228+'SF6'!D228</f>
        <v>0.23829885671189974</v>
      </c>
      <c r="E228" s="94">
        <f>+'CO2'!E228+'abs CO2'!E228+'CH4'!E228*PCG!$C$5+N2O!E228*PCG!$C$6+HFC!E228+PFC!E228+'SF6'!E228</f>
        <v>0.24236701163301064</v>
      </c>
      <c r="F228" s="94">
        <f>+'CO2'!F228+'abs CO2'!F228+'CH4'!F228*PCG!$C$5+N2O!F228*PCG!$C$6+HFC!F228+PFC!F228+'SF6'!F228</f>
        <v>0.24574372176501547</v>
      </c>
      <c r="G228" s="94">
        <f>+'CO2'!G228+'abs CO2'!G228+'CH4'!G228*PCG!$C$5+N2O!G228*PCG!$C$6+HFC!G228+PFC!G228+'SF6'!G228</f>
        <v>0.25595393852027842</v>
      </c>
      <c r="H228" s="94">
        <f>+'CO2'!H228+'abs CO2'!H228+'CH4'!H228*PCG!$C$5+N2O!H228*PCG!$C$6+HFC!H228+PFC!H228+'SF6'!H228</f>
        <v>0.25516264902260155</v>
      </c>
      <c r="I228" s="94">
        <f>+'CO2'!I228+'abs CO2'!I228+'CH4'!I228*PCG!$C$5+N2O!I228*PCG!$C$6+HFC!I228+PFC!I228+'SF6'!I228</f>
        <v>0.26632008786663108</v>
      </c>
      <c r="J228" s="94">
        <f>+'CO2'!J228+'abs CO2'!J228+'CH4'!J228*PCG!$C$5+N2O!J228*PCG!$C$6+HFC!J228+PFC!J228+'SF6'!J228</f>
        <v>0.28214979933648904</v>
      </c>
      <c r="K228" s="94">
        <f>+'CO2'!K228+'abs CO2'!K228+'CH4'!K228*PCG!$C$5+N2O!K228*PCG!$C$6+HFC!K228+PFC!K228+'SF6'!K228</f>
        <v>0.2787404621574387</v>
      </c>
      <c r="L228" s="94">
        <f>+'CO2'!L228+'abs CO2'!L228+'CH4'!L228*PCG!$C$5+N2O!L228*PCG!$C$6+HFC!L228+PFC!L228+'SF6'!L228</f>
        <v>0.28178433029477162</v>
      </c>
      <c r="M228" s="94">
        <f>+'CO2'!M228+'abs CO2'!M228+'CH4'!M228*PCG!$C$5+N2O!M228*PCG!$C$6+HFC!M228+PFC!M228+'SF6'!M228</f>
        <v>0.26087795585304485</v>
      </c>
      <c r="N228" s="94">
        <f>+'CO2'!N228+'abs CO2'!N228+'CH4'!N228*PCG!$C$5+N2O!N228*PCG!$C$6+HFC!N228+PFC!N228+'SF6'!N228</f>
        <v>0.1765872400007569</v>
      </c>
      <c r="O228" s="94">
        <f>+'CO2'!O228+'abs CO2'!O228+'CH4'!O228*PCG!$C$5+N2O!O228*PCG!$C$6+HFC!O228+PFC!O228+'SF6'!O228</f>
        <v>0.17595934207020145</v>
      </c>
      <c r="P228" s="94">
        <f>+'CO2'!P228+'abs CO2'!P228+'CH4'!P228*PCG!$C$5+N2O!P228*PCG!$C$6+HFC!P228+PFC!P228+'SF6'!P228</f>
        <v>0.15732176215725246</v>
      </c>
      <c r="Q228" s="94">
        <f>+'CO2'!Q228+'abs CO2'!Q228+'CH4'!Q228*PCG!$C$5+N2O!Q228*PCG!$C$6+HFC!Q228+PFC!Q228+'SF6'!Q228</f>
        <v>0.17805594301634994</v>
      </c>
      <c r="R228" s="94">
        <f>+'CO2'!R228+'abs CO2'!R228+'CH4'!R228*PCG!$C$5+N2O!R228*PCG!$C$6+HFC!R228+PFC!R228+'SF6'!R228</f>
        <v>0.18080119620997881</v>
      </c>
      <c r="S228" s="94">
        <f>+'CO2'!S228+'abs CO2'!S228+'CH4'!S228*PCG!$C$5+N2O!S228*PCG!$C$6+HFC!S228+PFC!S228+'SF6'!S228</f>
        <v>0.17872917659295445</v>
      </c>
      <c r="T228" s="94">
        <f>+'CO2'!T228+'abs CO2'!T228+'CH4'!T228*PCG!$C$5+N2O!T228*PCG!$C$6+HFC!T228+PFC!T228+'SF6'!T228</f>
        <v>0.17381287720129859</v>
      </c>
      <c r="U228" s="94">
        <f>+'CO2'!U228+'abs CO2'!U228+'CH4'!U228*PCG!$C$5+N2O!U228*PCG!$C$6+HFC!U228+PFC!U228+'SF6'!U228</f>
        <v>0.1690442109354654</v>
      </c>
      <c r="V228" s="94">
        <f>+'CO2'!V228+'abs CO2'!V228+'CH4'!V228*PCG!$C$5+N2O!V228*PCG!$C$6+HFC!V228+PFC!V228+'SF6'!V228</f>
        <v>0.16410198026191677</v>
      </c>
      <c r="W228" s="94">
        <f>+'CO2'!W228+'abs CO2'!W228+'CH4'!W228*PCG!$C$5+N2O!W228*PCG!$C$6+HFC!W228+PFC!W228+'SF6'!W228</f>
        <v>0.16452524556988959</v>
      </c>
      <c r="X228" s="94">
        <f>+'CO2'!X228+'abs CO2'!X228+'CH4'!X228*PCG!$C$5+N2O!X228*PCG!$C$6+HFC!X228+PFC!X228+'SF6'!X228</f>
        <v>0.17008630401623698</v>
      </c>
      <c r="Y228" s="94">
        <f>+'CO2'!Y228+'abs CO2'!Y228+'CH4'!Y228*PCG!$C$5+N2O!Y228*PCG!$C$6+HFC!Y228+PFC!Y228+'SF6'!Y228</f>
        <v>0.18736729062811605</v>
      </c>
      <c r="Z228" s="94">
        <f>+'CO2'!Z228+'abs CO2'!Z228+'CH4'!Z228*PCG!$C$5+N2O!Z228*PCG!$C$6+HFC!Z228+PFC!Z228+'SF6'!Z228</f>
        <v>0.16849738110388549</v>
      </c>
      <c r="AA228" s="94">
        <f>+'CO2'!AA228+'abs CO2'!AA228+'CH4'!AA228*PCG!$C$5+N2O!AA228*PCG!$C$6+HFC!AA228+PFC!AA228+'SF6'!AA228</f>
        <v>0.15688255687830308</v>
      </c>
      <c r="AB228" s="94">
        <f>+'CO2'!AB228+'abs CO2'!AB228+'CH4'!AB228*PCG!$C$5+N2O!AB228*PCG!$C$6+HFC!AB228+PFC!AB228+'SF6'!AB228</f>
        <v>0.16347398490819412</v>
      </c>
      <c r="AC228" s="94">
        <f>+'CO2'!AC228+'abs CO2'!AC228+'CH4'!AC228*PCG!$C$5+N2O!AC228*PCG!$C$6+HFC!AC228+PFC!AC228+'SF6'!AC228</f>
        <v>0.16245852517654971</v>
      </c>
      <c r="AD228" s="94">
        <f>+'CO2'!AD228+'abs CO2'!AD228+'CH4'!AD228*PCG!$C$5+N2O!AD228*PCG!$C$6+HFC!AD228+PFC!AD228+'SF6'!AD228</f>
        <v>0.15705296841302013</v>
      </c>
      <c r="AE228" s="94">
        <f>+'CO2'!AE228+'abs CO2'!AE228+'CH4'!AE228*PCG!$C$5+N2O!AE228*PCG!$C$6+HFC!AE228+PFC!AE228+'SF6'!AE228</f>
        <v>0.15981163019032496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27.930150918747604</v>
      </c>
      <c r="D229" s="94">
        <f>+'CO2'!D229+'abs CO2'!D229+'CH4'!D229*PCG!$C$5+N2O!D229*PCG!$C$6+HFC!D229+PFC!D229+'SF6'!D229</f>
        <v>28.839419956841198</v>
      </c>
      <c r="E229" s="94">
        <f>+'CO2'!E229+'abs CO2'!E229+'CH4'!E229*PCG!$C$5+N2O!E229*PCG!$C$6+HFC!E229+PFC!E229+'SF6'!E229</f>
        <v>29.281804773061623</v>
      </c>
      <c r="F229" s="94">
        <f>+'CO2'!F229+'abs CO2'!F229+'CH4'!F229*PCG!$C$5+N2O!F229*PCG!$C$6+HFC!F229+PFC!F229+'SF6'!F229</f>
        <v>29.669807094987345</v>
      </c>
      <c r="G229" s="94">
        <f>+'CO2'!G229+'abs CO2'!G229+'CH4'!G229*PCG!$C$5+N2O!G229*PCG!$C$6+HFC!G229+PFC!G229+'SF6'!G229</f>
        <v>30.897224731888699</v>
      </c>
      <c r="H229" s="94">
        <f>+'CO2'!H229+'abs CO2'!H229+'CH4'!H229*PCG!$C$5+N2O!H229*PCG!$C$6+HFC!H229+PFC!H229+'SF6'!H229</f>
        <v>30.742781923088337</v>
      </c>
      <c r="I229" s="94">
        <f>+'CO2'!I229+'abs CO2'!I229+'CH4'!I229*PCG!$C$5+N2O!I229*PCG!$C$6+HFC!I229+PFC!I229+'SF6'!I229</f>
        <v>32.071615319069174</v>
      </c>
      <c r="J229" s="94">
        <f>+'CO2'!J229+'abs CO2'!J229+'CH4'!J229*PCG!$C$5+N2O!J229*PCG!$C$6+HFC!J229+PFC!J229+'SF6'!J229</f>
        <v>33.963627270411706</v>
      </c>
      <c r="K229" s="94">
        <f>+'CO2'!K229+'abs CO2'!K229+'CH4'!K229*PCG!$C$5+N2O!K229*PCG!$C$6+HFC!K229+PFC!K229+'SF6'!K229</f>
        <v>33.541477123141242</v>
      </c>
      <c r="L229" s="94">
        <f>+'CO2'!L229+'abs CO2'!L229+'CH4'!L229*PCG!$C$5+N2O!L229*PCG!$C$6+HFC!L229+PFC!L229+'SF6'!L229</f>
        <v>33.890850849571777</v>
      </c>
      <c r="M229" s="94">
        <f>+'CO2'!M229+'abs CO2'!M229+'CH4'!M229*PCG!$C$5+N2O!M229*PCG!$C$6+HFC!M229+PFC!M229+'SF6'!M229</f>
        <v>31.376393011307059</v>
      </c>
      <c r="N229" s="94">
        <f>+'CO2'!N229+'abs CO2'!N229+'CH4'!N229*PCG!$C$5+N2O!N229*PCG!$C$6+HFC!N229+PFC!N229+'SF6'!N229</f>
        <v>21.486584081876288</v>
      </c>
      <c r="O229" s="94">
        <f>+'CO2'!O229+'abs CO2'!O229+'CH4'!O229*PCG!$C$5+N2O!O229*PCG!$C$6+HFC!O229+PFC!O229+'SF6'!O229</f>
        <v>21.410183421898491</v>
      </c>
      <c r="P229" s="94">
        <f>+'CO2'!P229+'abs CO2'!P229+'CH4'!P229*PCG!$C$5+N2O!P229*PCG!$C$6+HFC!P229+PFC!P229+'SF6'!P229</f>
        <v>19.142420882087851</v>
      </c>
      <c r="Q229" s="94">
        <f>+'CO2'!Q229+'abs CO2'!Q229+'CH4'!Q229*PCG!$C$5+N2O!Q229*PCG!$C$6+HFC!Q229+PFC!Q229+'SF6'!Q229</f>
        <v>21.719496339840124</v>
      </c>
      <c r="R229" s="94">
        <f>+'CO2'!R229+'abs CO2'!R229+'CH4'!R229*PCG!$C$5+N2O!R229*PCG!$C$6+HFC!R229+PFC!R229+'SF6'!R229</f>
        <v>22.164952881113418</v>
      </c>
      <c r="S229" s="94">
        <f>+'CO2'!S229+'abs CO2'!S229+'CH4'!S229*PCG!$C$5+N2O!S229*PCG!$C$6+HFC!S229+PFC!S229+'SF6'!S229</f>
        <v>22.015199009005244</v>
      </c>
      <c r="T229" s="94">
        <f>+'CO2'!T229+'abs CO2'!T229+'CH4'!T229*PCG!$C$5+N2O!T229*PCG!$C$6+HFC!T229+PFC!T229+'SF6'!T229</f>
        <v>21.430724196242338</v>
      </c>
      <c r="U229" s="94">
        <f>+'CO2'!U229+'abs CO2'!U229+'CH4'!U229*PCG!$C$5+N2O!U229*PCG!$C$6+HFC!U229+PFC!U229+'SF6'!U229</f>
        <v>20.842758717662527</v>
      </c>
      <c r="V229" s="94">
        <f>+'CO2'!V229+'abs CO2'!V229+'CH4'!V229*PCG!$C$5+N2O!V229*PCG!$C$6+HFC!V229+PFC!V229+'SF6'!V229</f>
        <v>20.23339315059718</v>
      </c>
      <c r="W229" s="94">
        <f>+'CO2'!W229+'abs CO2'!W229+'CH4'!W229*PCG!$C$5+N2O!W229*PCG!$C$6+HFC!W229+PFC!W229+'SF6'!W229</f>
        <v>20.31558165445486</v>
      </c>
      <c r="X229" s="94">
        <f>+'CO2'!X229+'abs CO2'!X229+'CH4'!X229*PCG!$C$5+N2O!X229*PCG!$C$6+HFC!X229+PFC!X229+'SF6'!X229</f>
        <v>21.002261297816798</v>
      </c>
      <c r="Y229" s="94">
        <f>+'CO2'!Y229+'abs CO2'!Y229+'CH4'!Y229*PCG!$C$5+N2O!Y229*PCG!$C$6+HFC!Y229+PFC!Y229+'SF6'!Y229</f>
        <v>23.136117979611171</v>
      </c>
      <c r="Z229" s="94">
        <f>+'CO2'!Z229+'abs CO2'!Z229+'CH4'!Z229*PCG!$C$5+N2O!Z229*PCG!$C$6+HFC!Z229+PFC!Z229+'SF6'!Z229</f>
        <v>20.806061054767774</v>
      </c>
      <c r="AA229" s="94">
        <f>+'CO2'!AA229+'abs CO2'!AA229+'CH4'!AA229*PCG!$C$5+N2O!AA229*PCG!$C$6+HFC!AA229+PFC!AA229+'SF6'!AA229</f>
        <v>19.38332317548004</v>
      </c>
      <c r="AB229" s="94">
        <f>+'CO2'!AB229+'abs CO2'!AB229+'CH4'!AB229*PCG!$C$5+N2O!AB229*PCG!$C$6+HFC!AB229+PFC!AB229+'SF6'!AB229</f>
        <v>20.20963997143684</v>
      </c>
      <c r="AC229" s="94">
        <f>+'CO2'!AC229+'abs CO2'!AC229+'CH4'!AC229*PCG!$C$5+N2O!AC229*PCG!$C$6+HFC!AC229+PFC!AC229+'SF6'!AC229</f>
        <v>20.095937440032927</v>
      </c>
      <c r="AD229" s="94">
        <f>+'CO2'!AD229+'abs CO2'!AD229+'CH4'!AD229*PCG!$C$5+N2O!AD229*PCG!$C$6+HFC!AD229+PFC!AD229+'SF6'!AD229</f>
        <v>19.427276128289595</v>
      </c>
      <c r="AE229" s="94">
        <f>+'CO2'!AE229+'abs CO2'!AE229+'CH4'!AE229*PCG!$C$5+N2O!AE229*PCG!$C$6+HFC!AE229+PFC!AE229+'SF6'!AE229</f>
        <v>19.768519497541423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1.5663064889429645</v>
      </c>
      <c r="D230" s="33">
        <f t="shared" si="58"/>
        <v>1.5487324384610734</v>
      </c>
      <c r="E230" s="33">
        <f t="shared" si="58"/>
        <v>1.5281582892300056</v>
      </c>
      <c r="F230" s="33">
        <f t="shared" si="58"/>
        <v>1.5370210063583849</v>
      </c>
      <c r="G230" s="33">
        <f t="shared" si="58"/>
        <v>1.5713409716763622</v>
      </c>
      <c r="H230" s="33">
        <f t="shared" si="58"/>
        <v>1.5256839455526015</v>
      </c>
      <c r="I230" s="33">
        <f t="shared" si="58"/>
        <v>1.5618937166638642</v>
      </c>
      <c r="J230" s="33">
        <f t="shared" si="58"/>
        <v>1.7629678886967857</v>
      </c>
      <c r="K230" s="33">
        <f t="shared" si="58"/>
        <v>1.7519868302268569</v>
      </c>
      <c r="L230" s="33">
        <f t="shared" si="58"/>
        <v>1.7410057717569283</v>
      </c>
      <c r="M230" s="33">
        <f t="shared" si="58"/>
        <v>1.7300247132869999</v>
      </c>
      <c r="N230" s="33">
        <f t="shared" si="58"/>
        <v>1.7190436548170711</v>
      </c>
      <c r="O230" s="33">
        <f t="shared" si="58"/>
        <v>1.7080625963471427</v>
      </c>
      <c r="P230" s="33">
        <f t="shared" si="58"/>
        <v>1.6970815378772144</v>
      </c>
      <c r="Q230" s="33">
        <f t="shared" si="58"/>
        <v>1.6861004794072854</v>
      </c>
      <c r="R230" s="33">
        <f t="shared" si="58"/>
        <v>1.675119420937357</v>
      </c>
      <c r="S230" s="33">
        <f t="shared" si="58"/>
        <v>1.6641383624674284</v>
      </c>
      <c r="T230" s="33">
        <f t="shared" si="58"/>
        <v>1.6531573039974996</v>
      </c>
      <c r="U230" s="33">
        <f t="shared" si="58"/>
        <v>1.6215990621508827</v>
      </c>
      <c r="V230" s="33">
        <f t="shared" si="58"/>
        <v>1.5900408203042655</v>
      </c>
      <c r="W230" s="33">
        <f t="shared" si="58"/>
        <v>1.5584825784576481</v>
      </c>
      <c r="X230" s="33">
        <f t="shared" si="58"/>
        <v>1.5438867891973798</v>
      </c>
      <c r="Y230" s="33">
        <f t="shared" si="58"/>
        <v>1.5275199347600681</v>
      </c>
      <c r="Z230" s="33">
        <f t="shared" si="58"/>
        <v>1.5349486766959561</v>
      </c>
      <c r="AA230" s="33">
        <f t="shared" si="58"/>
        <v>1.5054718893406198</v>
      </c>
      <c r="AB230" s="33">
        <f t="shared" si="58"/>
        <v>1.5276132418102417</v>
      </c>
      <c r="AC230" s="33">
        <f t="shared" si="58"/>
        <v>1.5542405166826767</v>
      </c>
      <c r="AD230" s="33">
        <f t="shared" si="58"/>
        <v>1.5823677915551109</v>
      </c>
      <c r="AE230" s="33">
        <f t="shared" si="58"/>
        <v>1.6104950664275455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0.12136621322425091</v>
      </c>
      <c r="D232" s="94">
        <f>+'CO2'!D232+'abs CO2'!D232+'CH4'!D232*PCG!$C$5+N2O!D232*PCG!$C$6+HFC!D232+PFC!D232+'SF6'!D232</f>
        <v>0.11345893276364365</v>
      </c>
      <c r="E232" s="94">
        <f>+'CO2'!E232+'abs CO2'!E232+'CH4'!E232*PCG!$C$5+N2O!E232*PCG!$C$6+HFC!E232+PFC!E232+'SF6'!E232</f>
        <v>0.10555165230303637</v>
      </c>
      <c r="F232" s="94">
        <f>+'CO2'!F232+'abs CO2'!F232+'CH4'!F232*PCG!$C$5+N2O!F232*PCG!$C$6+HFC!F232+PFC!F232+'SF6'!F232</f>
        <v>9.7644371842429092E-2</v>
      </c>
      <c r="G232" s="94">
        <f>+'CO2'!G232+'abs CO2'!G232+'CH4'!G232*PCG!$C$5+N2O!G232*PCG!$C$6+HFC!G232+PFC!G232+'SF6'!G232</f>
        <v>8.9737091381821829E-2</v>
      </c>
      <c r="H232" s="94">
        <f>+'CO2'!H232+'abs CO2'!H232+'CH4'!H232*PCG!$C$5+N2O!H232*PCG!$C$6+HFC!H232+PFC!H232+'SF6'!H232</f>
        <v>8.1829810921214552E-2</v>
      </c>
      <c r="I232" s="94">
        <f>+'CO2'!I232+'abs CO2'!I232+'CH4'!I232*PCG!$C$5+N2O!I232*PCG!$C$6+HFC!I232+PFC!I232+'SF6'!I232</f>
        <v>7.3922530460607275E-2</v>
      </c>
      <c r="J232" s="94">
        <f>+'CO2'!J232+'abs CO2'!J232+'CH4'!J232*PCG!$C$5+N2O!J232*PCG!$C$6+HFC!J232+PFC!J232+'SF6'!J232</f>
        <v>6.6015249999999998E-2</v>
      </c>
      <c r="K232" s="94">
        <f>+'CO2'!K232+'abs CO2'!K232+'CH4'!K232*PCG!$C$5+N2O!K232*PCG!$C$6+HFC!K232+PFC!K232+'SF6'!K232</f>
        <v>6.4394725E-2</v>
      </c>
      <c r="L232" s="94">
        <f>+'CO2'!L232+'abs CO2'!L232+'CH4'!L232*PCG!$C$5+N2O!L232*PCG!$C$6+HFC!L232+PFC!L232+'SF6'!L232</f>
        <v>6.2774200000000002E-2</v>
      </c>
      <c r="M232" s="94">
        <f>+'CO2'!M232+'abs CO2'!M232+'CH4'!M232*PCG!$C$5+N2O!M232*PCG!$C$6+HFC!M232+PFC!M232+'SF6'!M232</f>
        <v>6.1153675000000005E-2</v>
      </c>
      <c r="N232" s="94">
        <f>+'CO2'!N232+'abs CO2'!N232+'CH4'!N232*PCG!$C$5+N2O!N232*PCG!$C$6+HFC!N232+PFC!N232+'SF6'!N232</f>
        <v>5.9533150000000014E-2</v>
      </c>
      <c r="O232" s="94">
        <f>+'CO2'!O232+'abs CO2'!O232+'CH4'!O232*PCG!$C$5+N2O!O232*PCG!$C$6+HFC!O232+PFC!O232+'SF6'!O232</f>
        <v>5.7912624999999995E-2</v>
      </c>
      <c r="P232" s="94">
        <f>+'CO2'!P232+'abs CO2'!P232+'CH4'!P232*PCG!$C$5+N2O!P232*PCG!$C$6+HFC!P232+PFC!P232+'SF6'!P232</f>
        <v>5.6292099999999998E-2</v>
      </c>
      <c r="Q232" s="94">
        <f>+'CO2'!Q232+'abs CO2'!Q232+'CH4'!Q232*PCG!$C$5+N2O!Q232*PCG!$C$6+HFC!Q232+PFC!Q232+'SF6'!Q232</f>
        <v>5.4671575000000007E-2</v>
      </c>
      <c r="R232" s="94">
        <f>+'CO2'!R232+'abs CO2'!R232+'CH4'!R232*PCG!$C$5+N2O!R232*PCG!$C$6+HFC!R232+PFC!R232+'SF6'!R232</f>
        <v>5.3051050000000002E-2</v>
      </c>
      <c r="S232" s="94">
        <f>+'CO2'!S232+'abs CO2'!S232+'CH4'!S232*PCG!$C$5+N2O!S232*PCG!$C$6+HFC!S232+PFC!S232+'SF6'!S232</f>
        <v>5.1430524999999991E-2</v>
      </c>
      <c r="T232" s="94">
        <f>+'CO2'!T232+'abs CO2'!T232+'CH4'!T232*PCG!$C$5+N2O!T232*PCG!$C$6+HFC!T232+PFC!T232+'SF6'!T232</f>
        <v>4.981E-2</v>
      </c>
      <c r="U232" s="94">
        <f>+'CO2'!U232+'abs CO2'!U232+'CH4'!U232*PCG!$C$5+N2O!U232*PCG!$C$6+HFC!U232+PFC!U232+'SF6'!U232</f>
        <v>5.0252772507760397E-2</v>
      </c>
      <c r="V232" s="94">
        <f>+'CO2'!V232+'abs CO2'!V232+'CH4'!V232*PCG!$C$5+N2O!V232*PCG!$C$6+HFC!V232+PFC!V232+'SF6'!V232</f>
        <v>5.0695545015520795E-2</v>
      </c>
      <c r="W232" s="94">
        <f>+'CO2'!W232+'abs CO2'!W232+'CH4'!W232*PCG!$C$5+N2O!W232*PCG!$C$6+HFC!W232+PFC!W232+'SF6'!W232</f>
        <v>5.1138317523281178E-2</v>
      </c>
      <c r="X232" s="94">
        <f>+'CO2'!X232+'abs CO2'!X232+'CH4'!X232*PCG!$C$5+N2O!X232*PCG!$C$6+HFC!X232+PFC!X232+'SF6'!X232</f>
        <v>4.6007107623604944E-2</v>
      </c>
      <c r="Y232" s="94">
        <f>+'CO2'!Y232+'abs CO2'!Y232+'CH4'!Y232*PCG!$C$5+N2O!Y232*PCG!$C$6+HFC!Y232+PFC!Y232+'SF6'!Y232</f>
        <v>4.087589772392871E-2</v>
      </c>
      <c r="Z232" s="94">
        <f>+'CO2'!Z232+'abs CO2'!Z232+'CH4'!Z232*PCG!$C$5+N2O!Z232*PCG!$C$6+HFC!Z232+PFC!Z232+'SF6'!Z232</f>
        <v>3.5744687824252469E-2</v>
      </c>
      <c r="AA232" s="94">
        <f>+'CO2'!AA232+'abs CO2'!AA232+'CH4'!AA232*PCG!$C$5+N2O!AA232*PCG!$C$6+HFC!AA232+PFC!AA232+'SF6'!AA232</f>
        <v>3.3838900354648906E-2</v>
      </c>
      <c r="AB232" s="94">
        <f>+'CO2'!AB232+'abs CO2'!AB232+'CH4'!AB232*PCG!$C$5+N2O!AB232*PCG!$C$6+HFC!AB232+PFC!AB232+'SF6'!AB232</f>
        <v>3.1933112885045335E-2</v>
      </c>
      <c r="AC232" s="94">
        <f>+'CO2'!AC232+'abs CO2'!AC232+'CH4'!AC232*PCG!$C$5+N2O!AC232*PCG!$C$6+HFC!AC232+PFC!AC232+'SF6'!AC232</f>
        <v>3.2816372818254176E-2</v>
      </c>
      <c r="AD232" s="94">
        <f>+'CO2'!AD232+'abs CO2'!AD232+'CH4'!AD232*PCG!$C$5+N2O!AD232*PCG!$C$6+HFC!AD232+PFC!AD232+'SF6'!AD232</f>
        <v>3.369963275146301E-2</v>
      </c>
      <c r="AE232" s="94">
        <f>+'CO2'!AE232+'abs CO2'!AE232+'CH4'!AE232*PCG!$C$5+N2O!AE232*PCG!$C$6+HFC!AE232+PFC!AE232+'SF6'!AE232</f>
        <v>3.4582892684671844E-2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0.88567017774851853</v>
      </c>
      <c r="D233" s="94">
        <f>+'CO2'!D233+'abs CO2'!D233+'CH4'!D233*PCG!$C$5+N2O!D233*PCG!$C$6+HFC!D233+PFC!D233+'SF6'!D233</f>
        <v>0.86872090190915052</v>
      </c>
      <c r="E233" s="94">
        <f>+'CO2'!E233+'abs CO2'!E233+'CH4'!E233*PCG!$C$5+N2O!E233*PCG!$C$6+HFC!E233+PFC!E233+'SF6'!E233</f>
        <v>0.84877152732060568</v>
      </c>
      <c r="F233" s="94">
        <f>+'CO2'!F233+'abs CO2'!F233+'CH4'!F233*PCG!$C$5+N2O!F233*PCG!$C$6+HFC!F233+PFC!F233+'SF6'!F233</f>
        <v>0.85825901909150748</v>
      </c>
      <c r="G233" s="94">
        <f>+'CO2'!G233+'abs CO2'!G233+'CH4'!G233*PCG!$C$5+N2O!G233*PCG!$C$6+HFC!G233+PFC!G233+'SF6'!G233</f>
        <v>0.89320375905200788</v>
      </c>
      <c r="H233" s="94">
        <f>+'CO2'!H233+'abs CO2'!H233+'CH4'!H233*PCG!$C$5+N2O!H233*PCG!$C$6+HFC!H233+PFC!H233+'SF6'!H233</f>
        <v>0.84817150757077009</v>
      </c>
      <c r="I233" s="94">
        <f>+'CO2'!I233+'abs CO2'!I233+'CH4'!I233*PCG!$C$5+N2O!I233*PCG!$C$6+HFC!I233+PFC!I233+'SF6'!I233</f>
        <v>0.88500605332455551</v>
      </c>
      <c r="J233" s="94">
        <f>+'CO2'!J233+'abs CO2'!J233+'CH4'!J233*PCG!$C$5+N2O!J233*PCG!$C$6+HFC!J233+PFC!J233+'SF6'!J233</f>
        <v>1.086705</v>
      </c>
      <c r="K233" s="94">
        <f>+'CO2'!K233+'abs CO2'!K233+'CH4'!K233*PCG!$C$5+N2O!K233*PCG!$C$6+HFC!K233+PFC!K233+'SF6'!K233</f>
        <v>1.0755529999999998</v>
      </c>
      <c r="L233" s="94">
        <f>+'CO2'!L233+'abs CO2'!L233+'CH4'!L233*PCG!$C$5+N2O!L233*PCG!$C$6+HFC!L233+PFC!L233+'SF6'!L233</f>
        <v>1.0644009999999999</v>
      </c>
      <c r="M233" s="94">
        <f>+'CO2'!M233+'abs CO2'!M233+'CH4'!M233*PCG!$C$5+N2O!M233*PCG!$C$6+HFC!M233+PFC!M233+'SF6'!M233</f>
        <v>1.0532489999999999</v>
      </c>
      <c r="N233" s="94">
        <f>+'CO2'!N233+'abs CO2'!N233+'CH4'!N233*PCG!$C$5+N2O!N233*PCG!$C$6+HFC!N233+PFC!N233+'SF6'!N233</f>
        <v>1.0420969999999998</v>
      </c>
      <c r="O233" s="94">
        <f>+'CO2'!O233+'abs CO2'!O233+'CH4'!O233*PCG!$C$5+N2O!O233*PCG!$C$6+HFC!O233+PFC!O233+'SF6'!O233</f>
        <v>1.0309449999999998</v>
      </c>
      <c r="P233" s="94">
        <f>+'CO2'!P233+'abs CO2'!P233+'CH4'!P233*PCG!$C$5+N2O!P233*PCG!$C$6+HFC!P233+PFC!P233+'SF6'!P233</f>
        <v>1.0197929999999999</v>
      </c>
      <c r="Q233" s="94">
        <f>+'CO2'!Q233+'abs CO2'!Q233+'CH4'!Q233*PCG!$C$5+N2O!Q233*PCG!$C$6+HFC!Q233+PFC!Q233+'SF6'!Q233</f>
        <v>1.0086409999999999</v>
      </c>
      <c r="R233" s="94">
        <f>+'CO2'!R233+'abs CO2'!R233+'CH4'!R233*PCG!$C$5+N2O!R233*PCG!$C$6+HFC!R233+PFC!R233+'SF6'!R233</f>
        <v>0.99748899999999985</v>
      </c>
      <c r="S233" s="94">
        <f>+'CO2'!S233+'abs CO2'!S233+'CH4'!S233*PCG!$C$5+N2O!S233*PCG!$C$6+HFC!S233+PFC!S233+'SF6'!S233</f>
        <v>0.9863369999999998</v>
      </c>
      <c r="T233" s="94">
        <f>+'CO2'!T233+'abs CO2'!T233+'CH4'!T233*PCG!$C$5+N2O!T233*PCG!$C$6+HFC!T233+PFC!T233+'SF6'!T233</f>
        <v>0.97518499999999975</v>
      </c>
      <c r="U233" s="94">
        <f>+'CO2'!U233+'abs CO2'!U233+'CH4'!U233*PCG!$C$5+N2O!U233*PCG!$C$6+HFC!U233+PFC!U233+'SF6'!U233</f>
        <v>0.96403299999999992</v>
      </c>
      <c r="V233" s="94">
        <f>+'CO2'!V233+'abs CO2'!V233+'CH4'!V233*PCG!$C$5+N2O!V233*PCG!$C$6+HFC!V233+PFC!V233+'SF6'!V233</f>
        <v>0.95288099999999987</v>
      </c>
      <c r="W233" s="94">
        <f>+'CO2'!W233+'abs CO2'!W233+'CH4'!W233*PCG!$C$5+N2O!W233*PCG!$C$6+HFC!W233+PFC!W233+'SF6'!W233</f>
        <v>0.94172899999999982</v>
      </c>
      <c r="X233" s="94">
        <f>+'CO2'!X233+'abs CO2'!X233+'CH4'!X233*PCG!$C$5+N2O!X233*PCG!$C$6+HFC!X233+PFC!X233+'SF6'!X233</f>
        <v>0.93057699999999977</v>
      </c>
      <c r="Y233" s="94">
        <f>+'CO2'!Y233+'abs CO2'!Y233+'CH4'!Y233*PCG!$C$5+N2O!Y233*PCG!$C$6+HFC!Y233+PFC!Y233+'SF6'!Y233</f>
        <v>0.91942499999999994</v>
      </c>
      <c r="Z233" s="94">
        <f>+'CO2'!Z233+'abs CO2'!Z233+'CH4'!Z233*PCG!$C$5+N2O!Z233*PCG!$C$6+HFC!Z233+PFC!Z233+'SF6'!Z233</f>
        <v>0.90827299999999989</v>
      </c>
      <c r="AA233" s="94">
        <f>+'CO2'!AA233+'abs CO2'!AA233+'CH4'!AA233*PCG!$C$5+N2O!AA233*PCG!$C$6+HFC!AA233+PFC!AA233+'SF6'!AA233</f>
        <v>0.89712099999999984</v>
      </c>
      <c r="AB233" s="94">
        <f>+'CO2'!AB233+'abs CO2'!AB233+'CH4'!AB233*PCG!$C$5+N2O!AB233*PCG!$C$6+HFC!AB233+PFC!AB233+'SF6'!AB233</f>
        <v>0.88596899999999978</v>
      </c>
      <c r="AC233" s="94">
        <f>+'CO2'!AC233+'abs CO2'!AC233+'CH4'!AC233*PCG!$C$5+N2O!AC233*PCG!$C$6+HFC!AC233+PFC!AC233+'SF6'!AC233</f>
        <v>0.87481699999999996</v>
      </c>
      <c r="AD233" s="94">
        <f>+'CO2'!AD233+'abs CO2'!AD233+'CH4'!AD233*PCG!$C$5+N2O!AD233*PCG!$C$6+HFC!AD233+PFC!AD233+'SF6'!AD233</f>
        <v>0.86366499999999991</v>
      </c>
      <c r="AE233" s="94">
        <f>+'CO2'!AE233+'abs CO2'!AE233+'CH4'!AE233*PCG!$C$5+N2O!AE233*PCG!$C$6+HFC!AE233+PFC!AE233+'SF6'!AE233</f>
        <v>0.85251299999999985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3.5955523255813944E-3</v>
      </c>
      <c r="D234" s="94">
        <f>+'CO2'!D234+'abs CO2'!D234+'CH4'!D234*PCG!$C$5+N2O!D234*PCG!$C$6+HFC!D234+PFC!D234+'SF6'!D234</f>
        <v>3.2426162790697675E-3</v>
      </c>
      <c r="E234" s="94">
        <f>+'CO2'!E234+'abs CO2'!E234+'CH4'!E234*PCG!$C$5+N2O!E234*PCG!$C$6+HFC!E234+PFC!E234+'SF6'!E234</f>
        <v>2.8896802325581398E-3</v>
      </c>
      <c r="F234" s="94">
        <f>+'CO2'!F234+'abs CO2'!F234+'CH4'!F234*PCG!$C$5+N2O!F234*PCG!$C$6+HFC!F234+PFC!F234+'SF6'!F234</f>
        <v>2.536744186046512E-3</v>
      </c>
      <c r="G234" s="94">
        <f>+'CO2'!G234+'abs CO2'!G234+'CH4'!G234*PCG!$C$5+N2O!G234*PCG!$C$6+HFC!G234+PFC!G234+'SF6'!G234</f>
        <v>2.1838081395348838E-3</v>
      </c>
      <c r="H234" s="94">
        <f>+'CO2'!H234+'abs CO2'!H234+'CH4'!H234*PCG!$C$5+N2O!H234*PCG!$C$6+HFC!H234+PFC!H234+'SF6'!H234</f>
        <v>1.8308720930232561E-3</v>
      </c>
      <c r="I234" s="94">
        <f>+'CO2'!I234+'abs CO2'!I234+'CH4'!I234*PCG!$C$5+N2O!I234*PCG!$C$6+HFC!I234+PFC!I234+'SF6'!I234</f>
        <v>1.4779360465116281E-3</v>
      </c>
      <c r="J234" s="94">
        <f>+'CO2'!J234+'abs CO2'!J234+'CH4'!J234*PCG!$C$5+N2O!J234*PCG!$C$6+HFC!J234+PFC!J234+'SF6'!J234</f>
        <v>1.1249999999999999E-3</v>
      </c>
      <c r="K234" s="94">
        <f>+'CO2'!K234+'abs CO2'!K234+'CH4'!K234*PCG!$C$5+N2O!K234*PCG!$C$6+HFC!K234+PFC!K234+'SF6'!K234</f>
        <v>1.2960000000000001E-3</v>
      </c>
      <c r="L234" s="94">
        <f>+'CO2'!L234+'abs CO2'!L234+'CH4'!L234*PCG!$C$5+N2O!L234*PCG!$C$6+HFC!L234+PFC!L234+'SF6'!L234</f>
        <v>1.4670000000000002E-3</v>
      </c>
      <c r="M234" s="94">
        <f>+'CO2'!M234+'abs CO2'!M234+'CH4'!M234*PCG!$C$5+N2O!M234*PCG!$C$6+HFC!M234+PFC!M234+'SF6'!M234</f>
        <v>1.6379999999999999E-3</v>
      </c>
      <c r="N234" s="94">
        <f>+'CO2'!N234+'abs CO2'!N234+'CH4'!N234*PCG!$C$5+N2O!N234*PCG!$C$6+HFC!N234+PFC!N234+'SF6'!N234</f>
        <v>1.8089999999999998E-3</v>
      </c>
      <c r="O234" s="94">
        <f>+'CO2'!O234+'abs CO2'!O234+'CH4'!O234*PCG!$C$5+N2O!O234*PCG!$C$6+HFC!O234+PFC!O234+'SF6'!O234</f>
        <v>1.98E-3</v>
      </c>
      <c r="P234" s="94">
        <f>+'CO2'!P234+'abs CO2'!P234+'CH4'!P234*PCG!$C$5+N2O!P234*PCG!$C$6+HFC!P234+PFC!P234+'SF6'!P234</f>
        <v>2.1509999999999997E-3</v>
      </c>
      <c r="Q234" s="94">
        <f>+'CO2'!Q234+'abs CO2'!Q234+'CH4'!Q234*PCG!$C$5+N2O!Q234*PCG!$C$6+HFC!Q234+PFC!Q234+'SF6'!Q234</f>
        <v>2.3219999999999998E-3</v>
      </c>
      <c r="R234" s="94">
        <f>+'CO2'!R234+'abs CO2'!R234+'CH4'!R234*PCG!$C$5+N2O!R234*PCG!$C$6+HFC!R234+PFC!R234+'SF6'!R234</f>
        <v>2.493E-3</v>
      </c>
      <c r="S234" s="94">
        <f>+'CO2'!S234+'abs CO2'!S234+'CH4'!S234*PCG!$C$5+N2O!S234*PCG!$C$6+HFC!S234+PFC!S234+'SF6'!S234</f>
        <v>2.6639999999999997E-3</v>
      </c>
      <c r="T234" s="94">
        <f>+'CO2'!T234+'abs CO2'!T234+'CH4'!T234*PCG!$C$5+N2O!T234*PCG!$C$6+HFC!T234+PFC!T234+'SF6'!T234</f>
        <v>2.8350000000000003E-3</v>
      </c>
      <c r="U234" s="94">
        <f>+'CO2'!U234+'abs CO2'!U234+'CH4'!U234*PCG!$C$5+N2O!U234*PCG!$C$6+HFC!U234+PFC!U234+'SF6'!U234</f>
        <v>3.0059999999999996E-3</v>
      </c>
      <c r="V234" s="94">
        <f>+'CO2'!V234+'abs CO2'!V234+'CH4'!V234*PCG!$C$5+N2O!V234*PCG!$C$6+HFC!V234+PFC!V234+'SF6'!V234</f>
        <v>3.1769999999999997E-3</v>
      </c>
      <c r="W234" s="94">
        <f>+'CO2'!W234+'abs CO2'!W234+'CH4'!W234*PCG!$C$5+N2O!W234*PCG!$C$6+HFC!W234+PFC!W234+'SF6'!W234</f>
        <v>3.3479999999999998E-3</v>
      </c>
      <c r="X234" s="94">
        <f>+'CO2'!X234+'abs CO2'!X234+'CH4'!X234*PCG!$C$5+N2O!X234*PCG!$C$6+HFC!X234+PFC!X234+'SF6'!X234</f>
        <v>3.5189999999999996E-3</v>
      </c>
      <c r="Y234" s="94">
        <f>+'CO2'!Y234+'abs CO2'!Y234+'CH4'!Y234*PCG!$C$5+N2O!Y234*PCG!$C$6+HFC!Y234+PFC!Y234+'SF6'!Y234</f>
        <v>3.6899999999999988E-3</v>
      </c>
      <c r="Z234" s="94">
        <f>+'CO2'!Z234+'abs CO2'!Z234+'CH4'!Z234*PCG!$C$5+N2O!Z234*PCG!$C$6+HFC!Z234+PFC!Z234+'SF6'!Z234</f>
        <v>3.860999999999999E-3</v>
      </c>
      <c r="AA234" s="94">
        <f>+'CO2'!AA234+'abs CO2'!AA234+'CH4'!AA234*PCG!$C$5+N2O!AA234*PCG!$C$6+HFC!AA234+PFC!AA234+'SF6'!AA234</f>
        <v>4.0319999999999991E-3</v>
      </c>
      <c r="AB234" s="94">
        <f>+'CO2'!AB234+'abs CO2'!AB234+'CH4'!AB234*PCG!$C$5+N2O!AB234*PCG!$C$6+HFC!AB234+PFC!AB234+'SF6'!AB234</f>
        <v>4.2029999999999993E-3</v>
      </c>
      <c r="AC234" s="94">
        <f>+'CO2'!AC234+'abs CO2'!AC234+'CH4'!AC234*PCG!$C$5+N2O!AC234*PCG!$C$6+HFC!AC234+PFC!AC234+'SF6'!AC234</f>
        <v>4.3739999999999985E-3</v>
      </c>
      <c r="AD234" s="94">
        <f>+'CO2'!AD234+'abs CO2'!AD234+'CH4'!AD234*PCG!$C$5+N2O!AD234*PCG!$C$6+HFC!AD234+PFC!AD234+'SF6'!AD234</f>
        <v>4.5449999999999987E-3</v>
      </c>
      <c r="AE234" s="94">
        <f>+'CO2'!AE234+'abs CO2'!AE234+'CH4'!AE234*PCG!$C$5+N2O!AE234*PCG!$C$6+HFC!AE234+PFC!AE234+'SF6'!AE234</f>
        <v>4.7159999999999988E-3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0.54532849564461372</v>
      </c>
      <c r="D235" s="94">
        <f>+'CO2'!D235+'abs CO2'!D235+'CH4'!D235*PCG!$C$5+N2O!D235*PCG!$C$6+HFC!D235+PFC!D235+'SF6'!D235</f>
        <v>0.55216808750920965</v>
      </c>
      <c r="E235" s="94">
        <f>+'CO2'!E235+'abs CO2'!E235+'CH4'!E235*PCG!$C$5+N2O!E235*PCG!$C$6+HFC!E235+PFC!E235+'SF6'!E235</f>
        <v>0.55900767937380569</v>
      </c>
      <c r="F235" s="94">
        <f>+'CO2'!F235+'abs CO2'!F235+'CH4'!F235*PCG!$C$5+N2O!F235*PCG!$C$6+HFC!F235+PFC!F235+'SF6'!F235</f>
        <v>0.56584727123840173</v>
      </c>
      <c r="G235" s="94">
        <f>+'CO2'!G235+'abs CO2'!G235+'CH4'!G235*PCG!$C$5+N2O!G235*PCG!$C$6+HFC!G235+PFC!G235+'SF6'!G235</f>
        <v>0.57268686310299766</v>
      </c>
      <c r="H235" s="94">
        <f>+'CO2'!H235+'abs CO2'!H235+'CH4'!H235*PCG!$C$5+N2O!H235*PCG!$C$6+HFC!H235+PFC!H235+'SF6'!H235</f>
        <v>0.57952645496759359</v>
      </c>
      <c r="I235" s="94">
        <f>+'CO2'!I235+'abs CO2'!I235+'CH4'!I235*PCG!$C$5+N2O!I235*PCG!$C$6+HFC!I235+PFC!I235+'SF6'!I235</f>
        <v>0.58636604683218962</v>
      </c>
      <c r="J235" s="94">
        <f>+'CO2'!J235+'abs CO2'!J235+'CH4'!J235*PCG!$C$5+N2O!J235*PCG!$C$6+HFC!J235+PFC!J235+'SF6'!J235</f>
        <v>0.59320563869678566</v>
      </c>
      <c r="K235" s="94">
        <f>+'CO2'!K235+'abs CO2'!K235+'CH4'!K235*PCG!$C$5+N2O!K235*PCG!$C$6+HFC!K235+PFC!K235+'SF6'!K235</f>
        <v>0.58548660522685714</v>
      </c>
      <c r="L235" s="94">
        <f>+'CO2'!L235+'abs CO2'!L235+'CH4'!L235*PCG!$C$5+N2O!L235*PCG!$C$6+HFC!L235+PFC!L235+'SF6'!L235</f>
        <v>0.5777675717569285</v>
      </c>
      <c r="M235" s="94">
        <f>+'CO2'!M235+'abs CO2'!M235+'CH4'!M235*PCG!$C$5+N2O!M235*PCG!$C$6+HFC!M235+PFC!M235+'SF6'!M235</f>
        <v>0.57004853828699997</v>
      </c>
      <c r="N235" s="94">
        <f>+'CO2'!N235+'abs CO2'!N235+'CH4'!N235*PCG!$C$5+N2O!N235*PCG!$C$6+HFC!N235+PFC!N235+'SF6'!N235</f>
        <v>0.56232950481707134</v>
      </c>
      <c r="O235" s="94">
        <f>+'CO2'!O235+'abs CO2'!O235+'CH4'!O235*PCG!$C$5+N2O!O235*PCG!$C$6+HFC!O235+PFC!O235+'SF6'!O235</f>
        <v>0.55461047134714281</v>
      </c>
      <c r="P235" s="94">
        <f>+'CO2'!P235+'abs CO2'!P235+'CH4'!P235*PCG!$C$5+N2O!P235*PCG!$C$6+HFC!P235+PFC!P235+'SF6'!P235</f>
        <v>0.54689143787721417</v>
      </c>
      <c r="Q235" s="94">
        <f>+'CO2'!Q235+'abs CO2'!Q235+'CH4'!Q235*PCG!$C$5+N2O!Q235*PCG!$C$6+HFC!Q235+PFC!Q235+'SF6'!Q235</f>
        <v>0.53917240440728564</v>
      </c>
      <c r="R235" s="94">
        <f>+'CO2'!R235+'abs CO2'!R235+'CH4'!R235*PCG!$C$5+N2O!R235*PCG!$C$6+HFC!R235+PFC!R235+'SF6'!R235</f>
        <v>0.53145337093735701</v>
      </c>
      <c r="S235" s="94">
        <f>+'CO2'!S235+'abs CO2'!S235+'CH4'!S235*PCG!$C$5+N2O!S235*PCG!$C$6+HFC!S235+PFC!S235+'SF6'!S235</f>
        <v>0.52373433746742859</v>
      </c>
      <c r="T235" s="94">
        <f>+'CO2'!T235+'abs CO2'!T235+'CH4'!T235*PCG!$C$5+N2O!T235*PCG!$C$6+HFC!T235+PFC!T235+'SF6'!T235</f>
        <v>0.51601530399749995</v>
      </c>
      <c r="U235" s="94">
        <f>+'CO2'!U235+'abs CO2'!U235+'CH4'!U235*PCG!$C$5+N2O!U235*PCG!$C$6+HFC!U235+PFC!U235+'SF6'!U235</f>
        <v>0.4947057521431224</v>
      </c>
      <c r="V235" s="94">
        <f>+'CO2'!V235+'abs CO2'!V235+'CH4'!V235*PCG!$C$5+N2O!V235*PCG!$C$6+HFC!V235+PFC!V235+'SF6'!V235</f>
        <v>0.47339620028874485</v>
      </c>
      <c r="W235" s="94">
        <f>+'CO2'!W235+'abs CO2'!W235+'CH4'!W235*PCG!$C$5+N2O!W235*PCG!$C$6+HFC!W235+PFC!W235+'SF6'!W235</f>
        <v>0.45208664843436724</v>
      </c>
      <c r="X235" s="94">
        <f>+'CO2'!X235+'abs CO2'!X235+'CH4'!X235*PCG!$C$5+N2O!X235*PCG!$C$6+HFC!X235+PFC!X235+'SF6'!X235</f>
        <v>0.45331353157377496</v>
      </c>
      <c r="Y235" s="94">
        <f>+'CO2'!Y235+'abs CO2'!Y235+'CH4'!Y235*PCG!$C$5+N2O!Y235*PCG!$C$6+HFC!Y235+PFC!Y235+'SF6'!Y235</f>
        <v>0.45276934953613945</v>
      </c>
      <c r="Z235" s="94">
        <f>+'CO2'!Z235+'abs CO2'!Z235+'CH4'!Z235*PCG!$C$5+N2O!Z235*PCG!$C$6+HFC!Z235+PFC!Z235+'SF6'!Z235</f>
        <v>0.47602076387170378</v>
      </c>
      <c r="AA235" s="94">
        <f>+'CO2'!AA235+'abs CO2'!AA235+'CH4'!AA235*PCG!$C$5+N2O!AA235*PCG!$C$6+HFC!AA235+PFC!AA235+'SF6'!AA235</f>
        <v>0.45914122648597111</v>
      </c>
      <c r="AB235" s="94">
        <f>+'CO2'!AB235+'abs CO2'!AB235+'CH4'!AB235*PCG!$C$5+N2O!AB235*PCG!$C$6+HFC!AB235+PFC!AB235+'SF6'!AB235</f>
        <v>0.49387982892519677</v>
      </c>
      <c r="AC235" s="94">
        <f>+'CO2'!AC235+'abs CO2'!AC235+'CH4'!AC235*PCG!$C$5+N2O!AC235*PCG!$C$6+HFC!AC235+PFC!AC235+'SF6'!AC235</f>
        <v>0.52861843136442244</v>
      </c>
      <c r="AD235" s="94">
        <f>+'CO2'!AD235+'abs CO2'!AD235+'CH4'!AD235*PCG!$C$5+N2O!AD235*PCG!$C$6+HFC!AD235+PFC!AD235+'SF6'!AD235</f>
        <v>0.56335703380364799</v>
      </c>
      <c r="AE235" s="94">
        <f>+'CO2'!AE235+'abs CO2'!AE235+'CH4'!AE235*PCG!$C$5+N2O!AE235*PCG!$C$6+HFC!AE235+PFC!AE235+'SF6'!AE235</f>
        <v>0.59809563624287365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6.1776000000000001E-3</v>
      </c>
      <c r="D236" s="94">
        <f>+'CO2'!D236+'abs CO2'!D236+'CH4'!D236*PCG!$C$5+N2O!D236*PCG!$C$6+HFC!D236+PFC!D236+'SF6'!D236</f>
        <v>6.6527999999999995E-3</v>
      </c>
      <c r="E236" s="94">
        <f>+'CO2'!E236+'abs CO2'!E236+'CH4'!E236*PCG!$C$5+N2O!E236*PCG!$C$6+HFC!E236+PFC!E236+'SF6'!E236</f>
        <v>7.1280000000000007E-3</v>
      </c>
      <c r="F236" s="94">
        <f>+'CO2'!F236+'abs CO2'!F236+'CH4'!F236*PCG!$C$5+N2O!F236*PCG!$C$6+HFC!F236+PFC!F236+'SF6'!F236</f>
        <v>7.6032000000000009E-3</v>
      </c>
      <c r="G236" s="94">
        <f>+'CO2'!G236+'abs CO2'!G236+'CH4'!G236*PCG!$C$5+N2O!G236*PCG!$C$6+HFC!G236+PFC!G236+'SF6'!G236</f>
        <v>8.0784000000000012E-3</v>
      </c>
      <c r="H236" s="94">
        <f>+'CO2'!H236+'abs CO2'!H236+'CH4'!H236*PCG!$C$5+N2O!H236*PCG!$C$6+HFC!H236+PFC!H236+'SF6'!H236</f>
        <v>8.5535999999999997E-3</v>
      </c>
      <c r="I236" s="94">
        <f>+'CO2'!I236+'abs CO2'!I236+'CH4'!I236*PCG!$C$5+N2O!I236*PCG!$C$6+HFC!I236+PFC!I236+'SF6'!I236</f>
        <v>9.0288E-3</v>
      </c>
      <c r="J236" s="94">
        <f>+'CO2'!J236+'abs CO2'!J236+'CH4'!J236*PCG!$C$5+N2O!J236*PCG!$C$6+HFC!J236+PFC!J236+'SF6'!J236</f>
        <v>9.5039999999999986E-3</v>
      </c>
      <c r="K236" s="94">
        <f>+'CO2'!K236+'abs CO2'!K236+'CH4'!K236*PCG!$C$5+N2O!K236*PCG!$C$6+HFC!K236+PFC!K236+'SF6'!K236</f>
        <v>1.4217599999999999E-2</v>
      </c>
      <c r="L236" s="94">
        <f>+'CO2'!L236+'abs CO2'!L236+'CH4'!L236*PCG!$C$5+N2O!L236*PCG!$C$6+HFC!L236+PFC!L236+'SF6'!L236</f>
        <v>1.8931199999999995E-2</v>
      </c>
      <c r="M236" s="94">
        <f>+'CO2'!M236+'abs CO2'!M236+'CH4'!M236*PCG!$C$5+N2O!M236*PCG!$C$6+HFC!M236+PFC!M236+'SF6'!M236</f>
        <v>2.3644799999999997E-2</v>
      </c>
      <c r="N236" s="94">
        <f>+'CO2'!N236+'abs CO2'!N236+'CH4'!N236*PCG!$C$5+N2O!N236*PCG!$C$6+HFC!N236+PFC!N236+'SF6'!N236</f>
        <v>2.8358399999999992E-2</v>
      </c>
      <c r="O236" s="94">
        <f>+'CO2'!O236+'abs CO2'!O236+'CH4'!O236*PCG!$C$5+N2O!O236*PCG!$C$6+HFC!O236+PFC!O236+'SF6'!O236</f>
        <v>3.3071999999999997E-2</v>
      </c>
      <c r="P236" s="94">
        <f>+'CO2'!P236+'abs CO2'!P236+'CH4'!P236*PCG!$C$5+N2O!P236*PCG!$C$6+HFC!P236+PFC!P236+'SF6'!P236</f>
        <v>3.7785599999999996E-2</v>
      </c>
      <c r="Q236" s="94">
        <f>+'CO2'!Q236+'abs CO2'!Q236+'CH4'!Q236*PCG!$C$5+N2O!Q236*PCG!$C$6+HFC!Q236+PFC!Q236+'SF6'!Q236</f>
        <v>4.2499200000000001E-2</v>
      </c>
      <c r="R236" s="94">
        <f>+'CO2'!R236+'abs CO2'!R236+'CH4'!R236*PCG!$C$5+N2O!R236*PCG!$C$6+HFC!R236+PFC!R236+'SF6'!R236</f>
        <v>4.7212799999999999E-2</v>
      </c>
      <c r="S236" s="94">
        <f>+'CO2'!S236+'abs CO2'!S236+'CH4'!S236*PCG!$C$5+N2O!S236*PCG!$C$6+HFC!S236+PFC!S236+'SF6'!S236</f>
        <v>5.1926399999999998E-2</v>
      </c>
      <c r="T236" s="94">
        <f>+'CO2'!T236+'abs CO2'!T236+'CH4'!T236*PCG!$C$5+N2O!T236*PCG!$C$6+HFC!T236+PFC!T236+'SF6'!T236</f>
        <v>5.6640000000000003E-2</v>
      </c>
      <c r="U236" s="94">
        <f>+'CO2'!U236+'abs CO2'!U236+'CH4'!U236*PCG!$C$5+N2O!U236*PCG!$C$6+HFC!U236+PFC!U236+'SF6'!U236</f>
        <v>6.1353599999999994E-2</v>
      </c>
      <c r="V236" s="94">
        <f>+'CO2'!V236+'abs CO2'!V236+'CH4'!V236*PCG!$C$5+N2O!V236*PCG!$C$6+HFC!V236+PFC!V236+'SF6'!V236</f>
        <v>6.6067199999999993E-2</v>
      </c>
      <c r="W236" s="94">
        <f>+'CO2'!W236+'abs CO2'!W236+'CH4'!W236*PCG!$C$5+N2O!W236*PCG!$C$6+HFC!W236+PFC!W236+'SF6'!W236</f>
        <v>7.0780800000000005E-2</v>
      </c>
      <c r="X236" s="94">
        <f>+'CO2'!X236+'abs CO2'!X236+'CH4'!X236*PCG!$C$5+N2O!X236*PCG!$C$6+HFC!X236+PFC!X236+'SF6'!X236</f>
        <v>7.5494400000000003E-2</v>
      </c>
      <c r="Y236" s="94">
        <f>+'CO2'!Y236+'abs CO2'!Y236+'CH4'!Y236*PCG!$C$5+N2O!Y236*PCG!$C$6+HFC!Y236+PFC!Y236+'SF6'!Y236</f>
        <v>8.0208000000000002E-2</v>
      </c>
      <c r="Z236" s="94">
        <f>+'CO2'!Z236+'abs CO2'!Z236+'CH4'!Z236*PCG!$C$5+N2O!Z236*PCG!$C$6+HFC!Z236+PFC!Z236+'SF6'!Z236</f>
        <v>8.4921600000000014E-2</v>
      </c>
      <c r="AA236" s="94">
        <f>+'CO2'!AA236+'abs CO2'!AA236+'CH4'!AA236*PCG!$C$5+N2O!AA236*PCG!$C$6+HFC!AA236+PFC!AA236+'SF6'!AA236</f>
        <v>8.9635199999999998E-2</v>
      </c>
      <c r="AB236" s="94">
        <f>+'CO2'!AB236+'abs CO2'!AB236+'CH4'!AB236*PCG!$C$5+N2O!AB236*PCG!$C$6+HFC!AB236+PFC!AB236+'SF6'!AB236</f>
        <v>9.434880000000001E-2</v>
      </c>
      <c r="AC236" s="94">
        <f>+'CO2'!AC236+'abs CO2'!AC236+'CH4'!AC236*PCG!$C$5+N2O!AC236*PCG!$C$6+HFC!AC236+PFC!AC236+'SF6'!AC236</f>
        <v>9.9062400000000009E-2</v>
      </c>
      <c r="AD236" s="94">
        <f>+'CO2'!AD236+'abs CO2'!AD236+'CH4'!AD236*PCG!$C$5+N2O!AD236*PCG!$C$6+HFC!AD236+PFC!AD236+'SF6'!AD236</f>
        <v>0.10377599999999999</v>
      </c>
      <c r="AE236" s="94">
        <f>+'CO2'!AE236+'abs CO2'!AE236+'CH4'!AE236*PCG!$C$5+N2O!AE236*PCG!$C$6+HFC!AE236+PFC!AE236+'SF6'!AE236</f>
        <v>0.10848959999999999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4.1684499999999989E-3</v>
      </c>
      <c r="D237" s="33">
        <f t="shared" si="59"/>
        <v>4.4890999999999993E-3</v>
      </c>
      <c r="E237" s="33">
        <f t="shared" si="59"/>
        <v>4.8097499999999998E-3</v>
      </c>
      <c r="F237" s="33">
        <f t="shared" si="59"/>
        <v>5.1303999999999994E-3</v>
      </c>
      <c r="G237" s="33">
        <f t="shared" si="59"/>
        <v>5.451049999999999E-3</v>
      </c>
      <c r="H237" s="33">
        <f t="shared" si="59"/>
        <v>5.7716999999999994E-3</v>
      </c>
      <c r="I237" s="33">
        <f t="shared" si="59"/>
        <v>6.092349999999999E-3</v>
      </c>
      <c r="J237" s="33">
        <f t="shared" si="59"/>
        <v>6.4129999999999994E-3</v>
      </c>
      <c r="K237" s="33">
        <f t="shared" si="59"/>
        <v>1.1038899999999999E-2</v>
      </c>
      <c r="L237" s="33">
        <f t="shared" si="59"/>
        <v>1.56648E-2</v>
      </c>
      <c r="M237" s="33">
        <f t="shared" si="59"/>
        <v>2.0290700000000002E-2</v>
      </c>
      <c r="N237" s="33">
        <f t="shared" si="59"/>
        <v>2.4916600000000001E-2</v>
      </c>
      <c r="O237" s="33">
        <f t="shared" si="59"/>
        <v>2.9542499999999999E-2</v>
      </c>
      <c r="P237" s="33">
        <f t="shared" si="59"/>
        <v>3.4168400000000002E-2</v>
      </c>
      <c r="Q237" s="33">
        <f t="shared" si="59"/>
        <v>3.8794300000000004E-2</v>
      </c>
      <c r="R237" s="33">
        <f t="shared" si="59"/>
        <v>4.3420199999999992E-2</v>
      </c>
      <c r="S237" s="33">
        <f t="shared" si="59"/>
        <v>4.8046099999999994E-2</v>
      </c>
      <c r="T237" s="33">
        <f t="shared" si="59"/>
        <v>5.2671999999999997E-2</v>
      </c>
      <c r="U237" s="33">
        <f t="shared" si="59"/>
        <v>4.8247937499999997E-2</v>
      </c>
      <c r="V237" s="33">
        <f t="shared" si="59"/>
        <v>4.3823874999999998E-2</v>
      </c>
      <c r="W237" s="33">
        <f t="shared" si="59"/>
        <v>3.9399812499999999E-2</v>
      </c>
      <c r="X237" s="33">
        <f t="shared" si="59"/>
        <v>3.497575E-2</v>
      </c>
      <c r="Y237" s="33">
        <f t="shared" si="59"/>
        <v>3.0551687499999994E-2</v>
      </c>
      <c r="Z237" s="33">
        <f t="shared" si="59"/>
        <v>2.6127625000000002E-2</v>
      </c>
      <c r="AA237" s="33">
        <f t="shared" si="59"/>
        <v>2.1703562499999999E-2</v>
      </c>
      <c r="AB237" s="33">
        <f t="shared" si="59"/>
        <v>1.72795E-2</v>
      </c>
      <c r="AC237" s="33">
        <f t="shared" si="59"/>
        <v>1.4552312499999998E-2</v>
      </c>
      <c r="AD237" s="33">
        <f t="shared" si="59"/>
        <v>1.3325125E-2</v>
      </c>
      <c r="AE237" s="33">
        <f t="shared" si="59"/>
        <v>1.2097937499999999E-2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4.1684499999999989E-3</v>
      </c>
      <c r="D238" s="94">
        <f>+'CO2'!D238+'abs CO2'!D238+'CH4'!D238*PCG!$C$5+N2O!D238*PCG!$C$6+HFC!D238+PFC!D238+'SF6'!D238</f>
        <v>4.4890999999999993E-3</v>
      </c>
      <c r="E238" s="94">
        <f>+'CO2'!E238+'abs CO2'!E238+'CH4'!E238*PCG!$C$5+N2O!E238*PCG!$C$6+HFC!E238+PFC!E238+'SF6'!E238</f>
        <v>4.8097499999999998E-3</v>
      </c>
      <c r="F238" s="94">
        <f>+'CO2'!F238+'abs CO2'!F238+'CH4'!F238*PCG!$C$5+N2O!F238*PCG!$C$6+HFC!F238+PFC!F238+'SF6'!F238</f>
        <v>5.1303999999999994E-3</v>
      </c>
      <c r="G238" s="94">
        <f>+'CO2'!G238+'abs CO2'!G238+'CH4'!G238*PCG!$C$5+N2O!G238*PCG!$C$6+HFC!G238+PFC!G238+'SF6'!G238</f>
        <v>5.451049999999999E-3</v>
      </c>
      <c r="H238" s="94">
        <f>+'CO2'!H238+'abs CO2'!H238+'CH4'!H238*PCG!$C$5+N2O!H238*PCG!$C$6+HFC!H238+PFC!H238+'SF6'!H238</f>
        <v>5.7716999999999994E-3</v>
      </c>
      <c r="I238" s="94">
        <f>+'CO2'!I238+'abs CO2'!I238+'CH4'!I238*PCG!$C$5+N2O!I238*PCG!$C$6+HFC!I238+PFC!I238+'SF6'!I238</f>
        <v>6.092349999999999E-3</v>
      </c>
      <c r="J238" s="94">
        <f>+'CO2'!J238+'abs CO2'!J238+'CH4'!J238*PCG!$C$5+N2O!J238*PCG!$C$6+HFC!J238+PFC!J238+'SF6'!J238</f>
        <v>6.4129999999999994E-3</v>
      </c>
      <c r="K238" s="94">
        <f>+'CO2'!K238+'abs CO2'!K238+'CH4'!K238*PCG!$C$5+N2O!K238*PCG!$C$6+HFC!K238+PFC!K238+'SF6'!K238</f>
        <v>8.3313999999999992E-3</v>
      </c>
      <c r="L238" s="94">
        <f>+'CO2'!L238+'abs CO2'!L238+'CH4'!L238*PCG!$C$5+N2O!L238*PCG!$C$6+HFC!L238+PFC!L238+'SF6'!L238</f>
        <v>1.0249799999999998E-2</v>
      </c>
      <c r="M238" s="94">
        <f>+'CO2'!M238+'abs CO2'!M238+'CH4'!M238*PCG!$C$5+N2O!M238*PCG!$C$6+HFC!M238+PFC!M238+'SF6'!M238</f>
        <v>1.2168199999999999E-2</v>
      </c>
      <c r="N238" s="94">
        <f>+'CO2'!N238+'abs CO2'!N238+'CH4'!N238*PCG!$C$5+N2O!N238*PCG!$C$6+HFC!N238+PFC!N238+'SF6'!N238</f>
        <v>1.4086599999999999E-2</v>
      </c>
      <c r="O238" s="94">
        <f>+'CO2'!O238+'abs CO2'!O238+'CH4'!O238*PCG!$C$5+N2O!O238*PCG!$C$6+HFC!O238+PFC!O238+'SF6'!O238</f>
        <v>1.6005000000000002E-2</v>
      </c>
      <c r="P238" s="94">
        <f>+'CO2'!P238+'abs CO2'!P238+'CH4'!P238*PCG!$C$5+N2O!P238*PCG!$C$6+HFC!P238+PFC!P238+'SF6'!P238</f>
        <v>1.7923400000000003E-2</v>
      </c>
      <c r="Q238" s="94">
        <f>+'CO2'!Q238+'abs CO2'!Q238+'CH4'!Q238*PCG!$C$5+N2O!Q238*PCG!$C$6+HFC!Q238+PFC!Q238+'SF6'!Q238</f>
        <v>1.9841800000000003E-2</v>
      </c>
      <c r="R238" s="94">
        <f>+'CO2'!R238+'abs CO2'!R238+'CH4'!R238*PCG!$C$5+N2O!R238*PCG!$C$6+HFC!R238+PFC!R238+'SF6'!R238</f>
        <v>2.1760199999999997E-2</v>
      </c>
      <c r="S238" s="94">
        <f>+'CO2'!S238+'abs CO2'!S238+'CH4'!S238*PCG!$C$5+N2O!S238*PCG!$C$6+HFC!S238+PFC!S238+'SF6'!S238</f>
        <v>2.3678599999999998E-2</v>
      </c>
      <c r="T238" s="94">
        <f>+'CO2'!T238+'abs CO2'!T238+'CH4'!T238*PCG!$C$5+N2O!T238*PCG!$C$6+HFC!T238+PFC!T238+'SF6'!T238</f>
        <v>2.5597000000000002E-2</v>
      </c>
      <c r="U238" s="94">
        <f>+'CO2'!U238+'abs CO2'!U238+'CH4'!U238*PCG!$C$5+N2O!U238*PCG!$C$6+HFC!U238+PFC!U238+'SF6'!U238</f>
        <v>2.4369812500000001E-2</v>
      </c>
      <c r="V238" s="94">
        <f>+'CO2'!V238+'abs CO2'!V238+'CH4'!V238*PCG!$C$5+N2O!V238*PCG!$C$6+HFC!V238+PFC!V238+'SF6'!V238</f>
        <v>2.3142625E-2</v>
      </c>
      <c r="W238" s="94">
        <f>+'CO2'!W238+'abs CO2'!W238+'CH4'!W238*PCG!$C$5+N2O!W238*PCG!$C$6+HFC!W238+PFC!W238+'SF6'!W238</f>
        <v>2.1915437499999999E-2</v>
      </c>
      <c r="X238" s="94">
        <f>+'CO2'!X238+'abs CO2'!X238+'CH4'!X238*PCG!$C$5+N2O!X238*PCG!$C$6+HFC!X238+PFC!X238+'SF6'!X238</f>
        <v>2.0688249999999998E-2</v>
      </c>
      <c r="Y238" s="94">
        <f>+'CO2'!Y238+'abs CO2'!Y238+'CH4'!Y238*PCG!$C$5+N2O!Y238*PCG!$C$6+HFC!Y238+PFC!Y238+'SF6'!Y238</f>
        <v>1.9461062499999997E-2</v>
      </c>
      <c r="Z238" s="94">
        <f>+'CO2'!Z238+'abs CO2'!Z238+'CH4'!Z238*PCG!$C$5+N2O!Z238*PCG!$C$6+HFC!Z238+PFC!Z238+'SF6'!Z238</f>
        <v>1.8233875E-2</v>
      </c>
      <c r="AA238" s="94">
        <f>+'CO2'!AA238+'abs CO2'!AA238+'CH4'!AA238*PCG!$C$5+N2O!AA238*PCG!$C$6+HFC!AA238+PFC!AA238+'SF6'!AA238</f>
        <v>1.7006687499999999E-2</v>
      </c>
      <c r="AB238" s="94">
        <f>+'CO2'!AB238+'abs CO2'!AB238+'CH4'!AB238*PCG!$C$5+N2O!AB238*PCG!$C$6+HFC!AB238+PFC!AB238+'SF6'!AB238</f>
        <v>1.5779499999999998E-2</v>
      </c>
      <c r="AC238" s="94">
        <f>+'CO2'!AC238+'abs CO2'!AC238+'CH4'!AC238*PCG!$C$5+N2O!AC238*PCG!$C$6+HFC!AC238+PFC!AC238+'SF6'!AC238</f>
        <v>1.4552312499999998E-2</v>
      </c>
      <c r="AD238" s="94">
        <f>+'CO2'!AD238+'abs CO2'!AD238+'CH4'!AD238*PCG!$C$5+N2O!AD238*PCG!$C$6+HFC!AD238+PFC!AD238+'SF6'!AD238</f>
        <v>1.3325125E-2</v>
      </c>
      <c r="AE238" s="94">
        <f>+'CO2'!AE238+'abs CO2'!AE238+'CH4'!AE238*PCG!$C$5+N2O!AE238*PCG!$C$6+HFC!AE238+PFC!AE238+'SF6'!AE238</f>
        <v>1.2097937499999999E-2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2.7075000000000003E-3</v>
      </c>
      <c r="L239" s="94">
        <f>+'CO2'!L239+'abs CO2'!L239+'CH4'!L239*PCG!$C$5+N2O!L239*PCG!$C$6+HFC!L239+PFC!L239+'SF6'!L239</f>
        <v>5.4150000000000005E-3</v>
      </c>
      <c r="M239" s="94">
        <f>+'CO2'!M239+'abs CO2'!M239+'CH4'!M239*PCG!$C$5+N2O!M239*PCG!$C$6+HFC!M239+PFC!M239+'SF6'!M239</f>
        <v>8.1225000000000012E-3</v>
      </c>
      <c r="N239" s="94">
        <f>+'CO2'!N239+'abs CO2'!N239+'CH4'!N239*PCG!$C$5+N2O!N239*PCG!$C$6+HFC!N239+PFC!N239+'SF6'!N239</f>
        <v>1.0830000000000001E-2</v>
      </c>
      <c r="O239" s="94">
        <f>+'CO2'!O239+'abs CO2'!O239+'CH4'!O239*PCG!$C$5+N2O!O239*PCG!$C$6+HFC!O239+PFC!O239+'SF6'!O239</f>
        <v>1.3537499999999999E-2</v>
      </c>
      <c r="P239" s="94">
        <f>+'CO2'!P239+'abs CO2'!P239+'CH4'!P239*PCG!$C$5+N2O!P239*PCG!$C$6+HFC!P239+PFC!P239+'SF6'!P239</f>
        <v>1.6244999999999999E-2</v>
      </c>
      <c r="Q239" s="94">
        <f>+'CO2'!Q239+'abs CO2'!Q239+'CH4'!Q239*PCG!$C$5+N2O!Q239*PCG!$C$6+HFC!Q239+PFC!Q239+'SF6'!Q239</f>
        <v>1.8952499999999997E-2</v>
      </c>
      <c r="R239" s="94">
        <f>+'CO2'!R239+'abs CO2'!R239+'CH4'!R239*PCG!$C$5+N2O!R239*PCG!$C$6+HFC!R239+PFC!R239+'SF6'!R239</f>
        <v>2.1659999999999999E-2</v>
      </c>
      <c r="S239" s="94">
        <f>+'CO2'!S239+'abs CO2'!S239+'CH4'!S239*PCG!$C$5+N2O!S239*PCG!$C$6+HFC!S239+PFC!S239+'SF6'!S239</f>
        <v>2.43675E-2</v>
      </c>
      <c r="T239" s="94">
        <f>+'CO2'!T239+'abs CO2'!T239+'CH4'!T239*PCG!$C$5+N2O!T239*PCG!$C$6+HFC!T239+PFC!T239+'SF6'!T239</f>
        <v>2.7074999999999998E-2</v>
      </c>
      <c r="U239" s="94">
        <f>+'CO2'!U239+'abs CO2'!U239+'CH4'!U239*PCG!$C$5+N2O!U239*PCG!$C$6+HFC!U239+PFC!U239+'SF6'!U239</f>
        <v>2.3878124999999997E-2</v>
      </c>
      <c r="V239" s="94">
        <f>+'CO2'!V239+'abs CO2'!V239+'CH4'!V239*PCG!$C$5+N2O!V239*PCG!$C$6+HFC!V239+PFC!V239+'SF6'!V239</f>
        <v>2.0681249999999998E-2</v>
      </c>
      <c r="W239" s="94">
        <f>+'CO2'!W239+'abs CO2'!W239+'CH4'!W239*PCG!$C$5+N2O!W239*PCG!$C$6+HFC!W239+PFC!W239+'SF6'!W239</f>
        <v>1.7484375E-2</v>
      </c>
      <c r="X239" s="94">
        <f>+'CO2'!X239+'abs CO2'!X239+'CH4'!X239*PCG!$C$5+N2O!X239*PCG!$C$6+HFC!X239+PFC!X239+'SF6'!X239</f>
        <v>1.4287499999999998E-2</v>
      </c>
      <c r="Y239" s="94">
        <f>+'CO2'!Y239+'abs CO2'!Y239+'CH4'!Y239*PCG!$C$5+N2O!Y239*PCG!$C$6+HFC!Y239+PFC!Y239+'SF6'!Y239</f>
        <v>1.1090624999999998E-2</v>
      </c>
      <c r="Z239" s="94">
        <f>+'CO2'!Z239+'abs CO2'!Z239+'CH4'!Z239*PCG!$C$5+N2O!Z239*PCG!$C$6+HFC!Z239+PFC!Z239+'SF6'!Z239</f>
        <v>7.8937499999999997E-3</v>
      </c>
      <c r="AA239" s="94">
        <f>+'CO2'!AA239+'abs CO2'!AA239+'CH4'!AA239*PCG!$C$5+N2O!AA239*PCG!$C$6+HFC!AA239+PFC!AA239+'SF6'!AA239</f>
        <v>4.6968749999999997E-3</v>
      </c>
      <c r="AB239" s="94">
        <f>+'CO2'!AB239+'abs CO2'!AB239+'CH4'!AB239*PCG!$C$5+N2O!AB239*PCG!$C$6+HFC!AB239+PFC!AB239+'SF6'!AB239</f>
        <v>1.4999999999999998E-3</v>
      </c>
      <c r="AC239" s="94">
        <f>+'CO2'!AC239+'abs CO2'!AC239+'CH4'!AC239*PCG!$C$5+N2O!AC239*PCG!$C$6+HFC!AC239+PFC!AC239+'SF6'!AC239</f>
        <v>0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4.497126444982726</v>
      </c>
      <c r="D240" s="33">
        <f t="shared" si="60"/>
        <v>4.5640069031790684</v>
      </c>
      <c r="E240" s="33">
        <f t="shared" si="60"/>
        <v>4.7736536584018259</v>
      </c>
      <c r="F240" s="33">
        <f t="shared" si="60"/>
        <v>4.9196824947134408</v>
      </c>
      <c r="G240" s="33">
        <f t="shared" si="60"/>
        <v>5.0916179731324069</v>
      </c>
      <c r="H240" s="33">
        <f t="shared" si="60"/>
        <v>5.4175456277292984</v>
      </c>
      <c r="I240" s="33">
        <f t="shared" si="60"/>
        <v>5.6151068406901299</v>
      </c>
      <c r="J240" s="33">
        <f t="shared" si="60"/>
        <v>6.1185020559724022</v>
      </c>
      <c r="K240" s="33">
        <f t="shared" si="60"/>
        <v>6.1430480141609225</v>
      </c>
      <c r="L240" s="33">
        <f t="shared" si="60"/>
        <v>6.2135863629644099</v>
      </c>
      <c r="M240" s="33">
        <f t="shared" si="60"/>
        <v>6.1149784768188233</v>
      </c>
      <c r="N240" s="33">
        <f t="shared" si="60"/>
        <v>7.2176895176726674</v>
      </c>
      <c r="O240" s="33">
        <f t="shared" si="60"/>
        <v>7.1775878701592433</v>
      </c>
      <c r="P240" s="33">
        <f t="shared" si="60"/>
        <v>6.9377453011992616</v>
      </c>
      <c r="Q240" s="33">
        <f t="shared" si="60"/>
        <v>6.7870510462845406</v>
      </c>
      <c r="R240" s="33">
        <f t="shared" si="60"/>
        <v>6.7298078845652842</v>
      </c>
      <c r="S240" s="33">
        <f t="shared" si="60"/>
        <v>6.7145272558419613</v>
      </c>
      <c r="T240" s="33">
        <f t="shared" si="60"/>
        <v>6.5607180947136152</v>
      </c>
      <c r="U240" s="33">
        <f t="shared" si="60"/>
        <v>6.4329103434005717</v>
      </c>
      <c r="V240" s="33">
        <f t="shared" si="60"/>
        <v>6.3032760145074445</v>
      </c>
      <c r="W240" s="33">
        <f t="shared" si="60"/>
        <v>6.218098422479855</v>
      </c>
      <c r="X240" s="33">
        <f t="shared" si="60"/>
        <v>6.2156191376253114</v>
      </c>
      <c r="Y240" s="33">
        <f t="shared" si="60"/>
        <v>6.8782244337938314</v>
      </c>
      <c r="Z240" s="33">
        <f t="shared" si="60"/>
        <v>7.2707592411752353</v>
      </c>
      <c r="AA240" s="33">
        <f t="shared" si="60"/>
        <v>6.7192870457318161</v>
      </c>
      <c r="AB240" s="33">
        <f t="shared" si="60"/>
        <v>6.4080346637812804</v>
      </c>
      <c r="AC240" s="33">
        <f t="shared" si="60"/>
        <v>6.8364950836539942</v>
      </c>
      <c r="AD240" s="33">
        <f t="shared" si="60"/>
        <v>7.2117594146904569</v>
      </c>
      <c r="AE240" s="33">
        <f t="shared" si="60"/>
        <v>7.6580993109056879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3.3337509628781294</v>
      </c>
      <c r="D241" s="94">
        <f>+'CO2'!D241+'abs CO2'!D241+'CH4'!D241*PCG!$C$5+N2O!D241*PCG!$C$6+HFC!D241+PFC!D241+'SF6'!D241</f>
        <v>3.3643648937714121</v>
      </c>
      <c r="E241" s="94">
        <f>+'CO2'!E241+'abs CO2'!E241+'CH4'!E241*PCG!$C$5+N2O!E241*PCG!$C$6+HFC!E241+PFC!E241+'SF6'!E241</f>
        <v>3.5279428966663926</v>
      </c>
      <c r="F241" s="94">
        <f>+'CO2'!F241+'abs CO2'!F241+'CH4'!F241*PCG!$C$5+N2O!F241*PCG!$C$6+HFC!F241+PFC!F241+'SF6'!F241</f>
        <v>3.6815779811410003</v>
      </c>
      <c r="G241" s="94">
        <f>+'CO2'!G241+'abs CO2'!G241+'CH4'!G241*PCG!$C$5+N2O!G241*PCG!$C$6+HFC!G241+PFC!G241+'SF6'!G241</f>
        <v>3.8290207466220467</v>
      </c>
      <c r="H241" s="94">
        <f>+'CO2'!H241+'abs CO2'!H241+'CH4'!H241*PCG!$C$5+N2O!H241*PCG!$C$6+HFC!H241+PFC!H241+'SF6'!H241</f>
        <v>3.9193851649542069</v>
      </c>
      <c r="I241" s="94">
        <f>+'CO2'!I241+'abs CO2'!I241+'CH4'!I241*PCG!$C$5+N2O!I241*PCG!$C$6+HFC!I241+PFC!I241+'SF6'!I241</f>
        <v>4.0326139251061637</v>
      </c>
      <c r="J241" s="94">
        <f>+'CO2'!J241+'abs CO2'!J241+'CH4'!J241*PCG!$C$5+N2O!J241*PCG!$C$6+HFC!J241+PFC!J241+'SF6'!J241</f>
        <v>4.4140533512708791</v>
      </c>
      <c r="K241" s="94">
        <f>+'CO2'!K241+'abs CO2'!K241+'CH4'!K241*PCG!$C$5+N2O!K241*PCG!$C$6+HFC!K241+PFC!K241+'SF6'!K241</f>
        <v>4.3943121738897801</v>
      </c>
      <c r="L241" s="94">
        <f>+'CO2'!L241+'abs CO2'!L241+'CH4'!L241*PCG!$C$5+N2O!L241*PCG!$C$6+HFC!L241+PFC!L241+'SF6'!L241</f>
        <v>4.374400894921</v>
      </c>
      <c r="M241" s="94">
        <f>+'CO2'!M241+'abs CO2'!M241+'CH4'!M241*PCG!$C$5+N2O!M241*PCG!$C$6+HFC!M241+PFC!M241+'SF6'!M241</f>
        <v>4.3543195143645361</v>
      </c>
      <c r="N241" s="94">
        <f>+'CO2'!N241+'abs CO2'!N241+'CH4'!N241*PCG!$C$5+N2O!N241*PCG!$C$6+HFC!N241+PFC!N241+'SF6'!N241</f>
        <v>4.3340680322203893</v>
      </c>
      <c r="O241" s="94">
        <f>+'CO2'!O241+'abs CO2'!O241+'CH4'!O241*PCG!$C$5+N2O!O241*PCG!$C$6+HFC!O241+PFC!O241+'SF6'!O241</f>
        <v>4.3136464484885586</v>
      </c>
      <c r="P241" s="94">
        <f>+'CO2'!P241+'abs CO2'!P241+'CH4'!P241*PCG!$C$5+N2O!P241*PCG!$C$6+HFC!P241+PFC!P241+'SF6'!P241</f>
        <v>4.293054763169045</v>
      </c>
      <c r="Q241" s="94">
        <f>+'CO2'!Q241+'abs CO2'!Q241+'CH4'!Q241*PCG!$C$5+N2O!Q241*PCG!$C$6+HFC!Q241+PFC!Q241+'SF6'!Q241</f>
        <v>4.2722929762618493</v>
      </c>
      <c r="R241" s="94">
        <f>+'CO2'!R241+'abs CO2'!R241+'CH4'!R241*PCG!$C$5+N2O!R241*PCG!$C$6+HFC!R241+PFC!R241+'SF6'!R241</f>
        <v>4.251361087766969</v>
      </c>
      <c r="S241" s="94">
        <f>+'CO2'!S241+'abs CO2'!S241+'CH4'!S241*PCG!$C$5+N2O!S241*PCG!$C$6+HFC!S241+PFC!S241+'SF6'!S241</f>
        <v>4.2302590976844057</v>
      </c>
      <c r="T241" s="94">
        <f>+'CO2'!T241+'abs CO2'!T241+'CH4'!T241*PCG!$C$5+N2O!T241*PCG!$C$6+HFC!T241+PFC!T241+'SF6'!T241</f>
        <v>4.2089870060141603</v>
      </c>
      <c r="U241" s="94">
        <f>+'CO2'!U241+'abs CO2'!U241+'CH4'!U241*PCG!$C$5+N2O!U241*PCG!$C$6+HFC!U241+PFC!U241+'SF6'!U241</f>
        <v>4.1574886315940569</v>
      </c>
      <c r="V241" s="94">
        <f>+'CO2'!V241+'abs CO2'!V241+'CH4'!V241*PCG!$C$5+N2O!V241*PCG!$C$6+HFC!V241+PFC!V241+'SF6'!V241</f>
        <v>4.1056627933812342</v>
      </c>
      <c r="W241" s="94">
        <f>+'CO2'!W241+'abs CO2'!W241+'CH4'!W241*PCG!$C$5+N2O!W241*PCG!$C$6+HFC!W241+PFC!W241+'SF6'!W241</f>
        <v>4.0535094913756895</v>
      </c>
      <c r="X241" s="94">
        <f>+'CO2'!X241+'abs CO2'!X241+'CH4'!X241*PCG!$C$5+N2O!X241*PCG!$C$6+HFC!X241+PFC!X241+'SF6'!X241</f>
        <v>4.0010287255774246</v>
      </c>
      <c r="Y241" s="94">
        <f>+'CO2'!Y241+'abs CO2'!Y241+'CH4'!Y241*PCG!$C$5+N2O!Y241*PCG!$C$6+HFC!Y241+PFC!Y241+'SF6'!Y241</f>
        <v>4.5154349767388915</v>
      </c>
      <c r="Z241" s="94">
        <f>+'CO2'!Z241+'abs CO2'!Z241+'CH4'!Z241*PCG!$C$5+N2O!Z241*PCG!$C$6+HFC!Z241+PFC!Z241+'SF6'!Z241</f>
        <v>5.0324526992410705</v>
      </c>
      <c r="AA241" s="94">
        <f>+'CO2'!AA241+'abs CO2'!AA241+'CH4'!AA241*PCG!$C$5+N2O!AA241*PCG!$C$6+HFC!AA241+PFC!AA241+'SF6'!AA241</f>
        <v>4.6049257827469674</v>
      </c>
      <c r="AB241" s="94">
        <f>+'CO2'!AB241+'abs CO2'!AB241+'CH4'!AB241*PCG!$C$5+N2O!AB241*PCG!$C$6+HFC!AB241+PFC!AB241+'SF6'!AB241</f>
        <v>4.1751280896021497</v>
      </c>
      <c r="AC241" s="94">
        <f>+'CO2'!AC241+'abs CO2'!AC241+'CH4'!AC241*PCG!$C$5+N2O!AC241*PCG!$C$6+HFC!AC241+PFC!AC241+'SF6'!AC241</f>
        <v>4.55093030279314</v>
      </c>
      <c r="AD241" s="94">
        <f>+'CO2'!AD241+'abs CO2'!AD241+'CH4'!AD241*PCG!$C$5+N2O!AD241*PCG!$C$6+HFC!AD241+PFC!AD241+'SF6'!AD241</f>
        <v>4.9159995388900457</v>
      </c>
      <c r="AE241" s="94">
        <f>+'CO2'!AE241+'abs CO2'!AE241+'CH4'!AE241*PCG!$C$5+N2O!AE241*PCG!$C$6+HFC!AE241+PFC!AE241+'SF6'!AE241</f>
        <v>5.2810687749869505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0.26459169563162999</v>
      </c>
      <c r="D243" s="94">
        <f>+'CO2'!D243+'abs CO2'!D243+'CH4'!D243*PCG!$C$5+N2O!D243*PCG!$C$6+HFC!D243+PFC!D243+'SF6'!D243</f>
        <v>0.2895855417469505</v>
      </c>
      <c r="E243" s="94">
        <f>+'CO2'!E243+'abs CO2'!E243+'CH4'!E243*PCG!$C$5+N2O!E243*PCG!$C$6+HFC!E243+PFC!E243+'SF6'!E243</f>
        <v>0.32438161288698758</v>
      </c>
      <c r="F243" s="94">
        <f>+'CO2'!F243+'abs CO2'!F243+'CH4'!F243*PCG!$C$5+N2O!F243*PCG!$C$6+HFC!F243+PFC!F243+'SF6'!F243</f>
        <v>0.30550268353625554</v>
      </c>
      <c r="G243" s="94">
        <f>+'CO2'!G243+'abs CO2'!G243+'CH4'!G243*PCG!$C$5+N2O!G243*PCG!$C$6+HFC!G243+PFC!G243+'SF6'!G243</f>
        <v>0.3187227152864357</v>
      </c>
      <c r="H243" s="94">
        <f>+'CO2'!H243+'abs CO2'!H243+'CH4'!H243*PCG!$C$5+N2O!H243*PCG!$C$6+HFC!H243+PFC!H243+'SF6'!H243</f>
        <v>0.54301327036342828</v>
      </c>
      <c r="I243" s="94">
        <f>+'CO2'!I243+'abs CO2'!I243+'CH4'!I243*PCG!$C$5+N2O!I243*PCG!$C$6+HFC!I243+PFC!I243+'SF6'!I243</f>
        <v>0.61607304198456259</v>
      </c>
      <c r="J243" s="94">
        <f>+'CO2'!J243+'abs CO2'!J243+'CH4'!J243*PCG!$C$5+N2O!J243*PCG!$C$6+HFC!J243+PFC!J243+'SF6'!J243</f>
        <v>0.72675614991437998</v>
      </c>
      <c r="K243" s="94">
        <f>+'CO2'!K243+'abs CO2'!K243+'CH4'!K243*PCG!$C$5+N2O!K243*PCG!$C$6+HFC!K243+PFC!K243+'SF6'!K243</f>
        <v>0.7837654193637138</v>
      </c>
      <c r="L243" s="94">
        <f>+'CO2'!L243+'abs CO2'!L243+'CH4'!L243*PCG!$C$5+N2O!L243*PCG!$C$6+HFC!L243+PFC!L243+'SF6'!L243</f>
        <v>0.88693718101569541</v>
      </c>
      <c r="M243" s="94">
        <f>+'CO2'!M243+'abs CO2'!M243+'CH4'!M243*PCG!$C$5+N2O!M243*PCG!$C$6+HFC!M243+PFC!M243+'SF6'!M243</f>
        <v>0.82113280930628707</v>
      </c>
      <c r="N243" s="94">
        <f>+'CO2'!N243+'abs CO2'!N243+'CH4'!N243*PCG!$C$5+N2O!N243*PCG!$C$6+HFC!N243+PFC!N243+'SF6'!N243</f>
        <v>1.9568174661839925</v>
      </c>
      <c r="O243" s="94">
        <f>+'CO2'!O243+'abs CO2'!O243+'CH4'!O243*PCG!$C$5+N2O!O243*PCG!$C$6+HFC!O243+PFC!O243+'SF6'!O243</f>
        <v>1.9498595362821127</v>
      </c>
      <c r="P243" s="94">
        <f>+'CO2'!P243+'abs CO2'!P243+'CH4'!P243*PCG!$C$5+N2O!P243*PCG!$C$6+HFC!P243+PFC!P243+'SF6'!P243</f>
        <v>1.7433307865213596</v>
      </c>
      <c r="Q243" s="94">
        <f>+'CO2'!Q243+'abs CO2'!Q243+'CH4'!Q243*PCG!$C$5+N2O!Q243*PCG!$C$6+HFC!Q243+PFC!Q243+'SF6'!Q243</f>
        <v>1.6261204523935484</v>
      </c>
      <c r="R243" s="94">
        <f>+'CO2'!R243+'abs CO2'!R243+'CH4'!R243*PCG!$C$5+N2O!R243*PCG!$C$6+HFC!R243+PFC!R243+'SF6'!R243</f>
        <v>1.6025313130488872</v>
      </c>
      <c r="S243" s="94">
        <f>+'CO2'!S243+'abs CO2'!S243+'CH4'!S243*PCG!$C$5+N2O!S243*PCG!$C$6+HFC!S243+PFC!S243+'SF6'!S243</f>
        <v>1.6210748082878417</v>
      </c>
      <c r="T243" s="94">
        <f>+'CO2'!T243+'abs CO2'!T243+'CH4'!T243*PCG!$C$5+N2O!T243*PCG!$C$6+HFC!T243+PFC!T243+'SF6'!T243</f>
        <v>1.501259872709455</v>
      </c>
      <c r="U243" s="94">
        <f>+'CO2'!U243+'abs CO2'!U243+'CH4'!U243*PCG!$C$5+N2O!U243*PCG!$C$6+HFC!U243+PFC!U243+'SF6'!U243</f>
        <v>1.4600718581819265</v>
      </c>
      <c r="V243" s="94">
        <f>+'CO2'!V243+'abs CO2'!V243+'CH4'!V243*PCG!$C$5+N2O!V243*PCG!$C$6+HFC!V243+PFC!V243+'SF6'!V243</f>
        <v>1.4173847298670346</v>
      </c>
      <c r="W243" s="94">
        <f>+'CO2'!W243+'abs CO2'!W243+'CH4'!W243*PCG!$C$5+N2O!W243*PCG!$C$6+HFC!W243+PFC!W243+'SF6'!W243</f>
        <v>1.4194818022104012</v>
      </c>
      <c r="X243" s="94">
        <f>+'CO2'!X243+'abs CO2'!X243+'CH4'!X243*PCG!$C$5+N2O!X243*PCG!$C$6+HFC!X243+PFC!X243+'SF6'!X243</f>
        <v>1.4674611942986826</v>
      </c>
      <c r="Y243" s="94">
        <f>+'CO2'!Y243+'abs CO2'!Y243+'CH4'!Y243*PCG!$C$5+N2O!Y243*PCG!$C$6+HFC!Y243+PFC!Y243+'SF6'!Y243</f>
        <v>1.6165571335561242</v>
      </c>
      <c r="Z243" s="94">
        <f>+'CO2'!Z243+'abs CO2'!Z243+'CH4'!Z243*PCG!$C$5+N2O!Z243*PCG!$C$6+HFC!Z243+PFC!Z243+'SF6'!Z243</f>
        <v>1.4537523731911035</v>
      </c>
      <c r="AA243" s="94">
        <f>+'CO2'!AA243+'abs CO2'!AA243+'CH4'!AA243*PCG!$C$5+N2O!AA243*PCG!$C$6+HFC!AA243+PFC!AA243+'SF6'!AA243</f>
        <v>1.3576271231722903</v>
      </c>
      <c r="AB243" s="94">
        <f>+'CO2'!AB243+'abs CO2'!AB243+'CH4'!AB243*PCG!$C$5+N2O!AB243*PCG!$C$6+HFC!AB243+PFC!AB243+'SF6'!AB243</f>
        <v>1.4189179668548404</v>
      </c>
      <c r="AC243" s="94">
        <f>+'CO2'!AC243+'abs CO2'!AC243+'CH4'!AC243*PCG!$C$5+N2O!AC243*PCG!$C$6+HFC!AC243+PFC!AC243+'SF6'!AC243</f>
        <v>1.4143217060248314</v>
      </c>
      <c r="AD243" s="94">
        <f>+'CO2'!AD243+'abs CO2'!AD243+'CH4'!AD243*PCG!$C$5+N2O!AD243*PCG!$C$6+HFC!AD243+PFC!AD243+'SF6'!AD243</f>
        <v>1.3672623334526566</v>
      </c>
      <c r="AE243" s="94">
        <f>+'CO2'!AE243+'abs CO2'!AE243+'CH4'!AE243*PCG!$C$5+N2O!AE243*PCG!$C$6+HFC!AE243+PFC!AE243+'SF6'!AE243</f>
        <v>1.3912785260592511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0.89878378647296675</v>
      </c>
      <c r="D244" s="33">
        <f t="shared" si="61"/>
        <v>0.91005646766070603</v>
      </c>
      <c r="E244" s="33">
        <f t="shared" si="61"/>
        <v>0.92132914884844574</v>
      </c>
      <c r="F244" s="33">
        <f t="shared" si="61"/>
        <v>0.93260183003618502</v>
      </c>
      <c r="G244" s="33">
        <f t="shared" si="61"/>
        <v>0.94387451122392441</v>
      </c>
      <c r="H244" s="33">
        <f t="shared" si="61"/>
        <v>0.9551471924116639</v>
      </c>
      <c r="I244" s="33">
        <f t="shared" si="61"/>
        <v>0.9664198735994034</v>
      </c>
      <c r="J244" s="33">
        <f t="shared" si="61"/>
        <v>0.97769255478714301</v>
      </c>
      <c r="K244" s="33">
        <f t="shared" si="61"/>
        <v>0.96497042090742846</v>
      </c>
      <c r="L244" s="33">
        <f t="shared" si="61"/>
        <v>0.95224828702771425</v>
      </c>
      <c r="M244" s="33">
        <f t="shared" si="61"/>
        <v>0.93952615314799981</v>
      </c>
      <c r="N244" s="33">
        <f t="shared" si="61"/>
        <v>0.92680401926828571</v>
      </c>
      <c r="O244" s="33">
        <f t="shared" si="61"/>
        <v>0.91408188538857127</v>
      </c>
      <c r="P244" s="33">
        <f t="shared" si="61"/>
        <v>0.90135975150885694</v>
      </c>
      <c r="Q244" s="33">
        <f t="shared" si="61"/>
        <v>0.88863761762914273</v>
      </c>
      <c r="R244" s="33">
        <f t="shared" si="61"/>
        <v>0.87591548374942829</v>
      </c>
      <c r="S244" s="33">
        <f t="shared" si="61"/>
        <v>0.86319334986971408</v>
      </c>
      <c r="T244" s="33">
        <f t="shared" si="61"/>
        <v>0.85047121598999986</v>
      </c>
      <c r="U244" s="33">
        <f t="shared" si="61"/>
        <v>0.81534985362458789</v>
      </c>
      <c r="V244" s="33">
        <f t="shared" si="61"/>
        <v>0.78022849125917593</v>
      </c>
      <c r="W244" s="33">
        <f t="shared" si="61"/>
        <v>0.74510712889376385</v>
      </c>
      <c r="X244" s="33">
        <f t="shared" si="61"/>
        <v>0.7471292177492036</v>
      </c>
      <c r="Y244" s="33">
        <f t="shared" si="61"/>
        <v>0.74623232349881519</v>
      </c>
      <c r="Z244" s="33">
        <f t="shared" si="61"/>
        <v>0.78455416874306116</v>
      </c>
      <c r="AA244" s="33">
        <f t="shared" si="61"/>
        <v>0.75673413981255822</v>
      </c>
      <c r="AB244" s="33">
        <f t="shared" si="61"/>
        <v>0.81398860732429024</v>
      </c>
      <c r="AC244" s="33">
        <f t="shared" si="61"/>
        <v>0.87124307483602226</v>
      </c>
      <c r="AD244" s="33">
        <f t="shared" si="61"/>
        <v>0.92849754234775439</v>
      </c>
      <c r="AE244" s="33">
        <f t="shared" si="61"/>
        <v>0.9857520098594863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0.89878378647296675</v>
      </c>
      <c r="D249" s="94">
        <f>+'CO2'!D249+'abs CO2'!D249+'CH4'!D249*PCG!$C$5+N2O!D249*PCG!$C$6+HFC!D249+PFC!D249+'SF6'!D249</f>
        <v>0.91005646766070603</v>
      </c>
      <c r="E249" s="94">
        <f>+'CO2'!E249+'abs CO2'!E249+'CH4'!E249*PCG!$C$5+N2O!E249*PCG!$C$6+HFC!E249+PFC!E249+'SF6'!E249</f>
        <v>0.92132914884844574</v>
      </c>
      <c r="F249" s="94">
        <f>+'CO2'!F249+'abs CO2'!F249+'CH4'!F249*PCG!$C$5+N2O!F249*PCG!$C$6+HFC!F249+PFC!F249+'SF6'!F249</f>
        <v>0.93260183003618502</v>
      </c>
      <c r="G249" s="94">
        <f>+'CO2'!G249+'abs CO2'!G249+'CH4'!G249*PCG!$C$5+N2O!G249*PCG!$C$6+HFC!G249+PFC!G249+'SF6'!G249</f>
        <v>0.94387451122392441</v>
      </c>
      <c r="H249" s="94">
        <f>+'CO2'!H249+'abs CO2'!H249+'CH4'!H249*PCG!$C$5+N2O!H249*PCG!$C$6+HFC!H249+PFC!H249+'SF6'!H249</f>
        <v>0.9551471924116639</v>
      </c>
      <c r="I249" s="94">
        <f>+'CO2'!I249+'abs CO2'!I249+'CH4'!I249*PCG!$C$5+N2O!I249*PCG!$C$6+HFC!I249+PFC!I249+'SF6'!I249</f>
        <v>0.9664198735994034</v>
      </c>
      <c r="J249" s="94">
        <f>+'CO2'!J249+'abs CO2'!J249+'CH4'!J249*PCG!$C$5+N2O!J249*PCG!$C$6+HFC!J249+PFC!J249+'SF6'!J249</f>
        <v>0.97769255478714301</v>
      </c>
      <c r="K249" s="94">
        <f>+'CO2'!K249+'abs CO2'!K249+'CH4'!K249*PCG!$C$5+N2O!K249*PCG!$C$6+HFC!K249+PFC!K249+'SF6'!K249</f>
        <v>0.96497042090742846</v>
      </c>
      <c r="L249" s="94">
        <f>+'CO2'!L249+'abs CO2'!L249+'CH4'!L249*PCG!$C$5+N2O!L249*PCG!$C$6+HFC!L249+PFC!L249+'SF6'!L249</f>
        <v>0.95224828702771425</v>
      </c>
      <c r="M249" s="94">
        <f>+'CO2'!M249+'abs CO2'!M249+'CH4'!M249*PCG!$C$5+N2O!M249*PCG!$C$6+HFC!M249+PFC!M249+'SF6'!M249</f>
        <v>0.93952615314799981</v>
      </c>
      <c r="N249" s="94">
        <f>+'CO2'!N249+'abs CO2'!N249+'CH4'!N249*PCG!$C$5+N2O!N249*PCG!$C$6+HFC!N249+PFC!N249+'SF6'!N249</f>
        <v>0.92680401926828571</v>
      </c>
      <c r="O249" s="94">
        <f>+'CO2'!O249+'abs CO2'!O249+'CH4'!O249*PCG!$C$5+N2O!O249*PCG!$C$6+HFC!O249+PFC!O249+'SF6'!O249</f>
        <v>0.91408188538857127</v>
      </c>
      <c r="P249" s="94">
        <f>+'CO2'!P249+'abs CO2'!P249+'CH4'!P249*PCG!$C$5+N2O!P249*PCG!$C$6+HFC!P249+PFC!P249+'SF6'!P249</f>
        <v>0.90135975150885694</v>
      </c>
      <c r="Q249" s="94">
        <f>+'CO2'!Q249+'abs CO2'!Q249+'CH4'!Q249*PCG!$C$5+N2O!Q249*PCG!$C$6+HFC!Q249+PFC!Q249+'SF6'!Q249</f>
        <v>0.88863761762914273</v>
      </c>
      <c r="R249" s="94">
        <f>+'CO2'!R249+'abs CO2'!R249+'CH4'!R249*PCG!$C$5+N2O!R249*PCG!$C$6+HFC!R249+PFC!R249+'SF6'!R249</f>
        <v>0.87591548374942829</v>
      </c>
      <c r="S249" s="94">
        <f>+'CO2'!S249+'abs CO2'!S249+'CH4'!S249*PCG!$C$5+N2O!S249*PCG!$C$6+HFC!S249+PFC!S249+'SF6'!S249</f>
        <v>0.86319334986971408</v>
      </c>
      <c r="T249" s="94">
        <f>+'CO2'!T249+'abs CO2'!T249+'CH4'!T249*PCG!$C$5+N2O!T249*PCG!$C$6+HFC!T249+PFC!T249+'SF6'!T249</f>
        <v>0.85047121598999986</v>
      </c>
      <c r="U249" s="94">
        <f>+'CO2'!U249+'abs CO2'!U249+'CH4'!U249*PCG!$C$5+N2O!U249*PCG!$C$6+HFC!U249+PFC!U249+'SF6'!U249</f>
        <v>0.81534985362458789</v>
      </c>
      <c r="V249" s="94">
        <f>+'CO2'!V249+'abs CO2'!V249+'CH4'!V249*PCG!$C$5+N2O!V249*PCG!$C$6+HFC!V249+PFC!V249+'SF6'!V249</f>
        <v>0.78022849125917593</v>
      </c>
      <c r="W249" s="94">
        <f>+'CO2'!W249+'abs CO2'!W249+'CH4'!W249*PCG!$C$5+N2O!W249*PCG!$C$6+HFC!W249+PFC!W249+'SF6'!W249</f>
        <v>0.74510712889376385</v>
      </c>
      <c r="X249" s="94">
        <f>+'CO2'!X249+'abs CO2'!X249+'CH4'!X249*PCG!$C$5+N2O!X249*PCG!$C$6+HFC!X249+PFC!X249+'SF6'!X249</f>
        <v>0.7471292177492036</v>
      </c>
      <c r="Y249" s="94">
        <f>+'CO2'!Y249+'abs CO2'!Y249+'CH4'!Y249*PCG!$C$5+N2O!Y249*PCG!$C$6+HFC!Y249+PFC!Y249+'SF6'!Y249</f>
        <v>0.74623232349881519</v>
      </c>
      <c r="Z249" s="94">
        <f>+'CO2'!Z249+'abs CO2'!Z249+'CH4'!Z249*PCG!$C$5+N2O!Z249*PCG!$C$6+HFC!Z249+PFC!Z249+'SF6'!Z249</f>
        <v>0.78455416874306116</v>
      </c>
      <c r="AA249" s="94">
        <f>+'CO2'!AA249+'abs CO2'!AA249+'CH4'!AA249*PCG!$C$5+N2O!AA249*PCG!$C$6+HFC!AA249+PFC!AA249+'SF6'!AA249</f>
        <v>0.75673413981255822</v>
      </c>
      <c r="AB249" s="94">
        <f>+'CO2'!AB249+'abs CO2'!AB249+'CH4'!AB249*PCG!$C$5+N2O!AB249*PCG!$C$6+HFC!AB249+PFC!AB249+'SF6'!AB249</f>
        <v>0.81398860732429024</v>
      </c>
      <c r="AC249" s="94">
        <f>+'CO2'!AC249+'abs CO2'!AC249+'CH4'!AC249*PCG!$C$5+N2O!AC249*PCG!$C$6+HFC!AC249+PFC!AC249+'SF6'!AC249</f>
        <v>0.87124307483602226</v>
      </c>
      <c r="AD249" s="94">
        <f>+'CO2'!AD249+'abs CO2'!AD249+'CH4'!AD249*PCG!$C$5+N2O!AD249*PCG!$C$6+HFC!AD249+PFC!AD249+'SF6'!AD249</f>
        <v>0.92849754234775439</v>
      </c>
      <c r="AE249" s="94">
        <f>+'CO2'!AE249+'abs CO2'!AE249+'CH4'!AE249*PCG!$C$5+N2O!AE249*PCG!$C$6+HFC!AE249+PFC!AE249+'SF6'!AE249</f>
        <v>0.9857520098594863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448.13379757862185</v>
      </c>
      <c r="D257" s="33">
        <f t="shared" si="63"/>
        <v>450.13061008858767</v>
      </c>
      <c r="E257" s="33">
        <f t="shared" si="63"/>
        <v>469.55367136964639</v>
      </c>
      <c r="F257" s="33">
        <f t="shared" si="63"/>
        <v>486.6953775720682</v>
      </c>
      <c r="G257" s="33">
        <f t="shared" si="63"/>
        <v>515.6002563801585</v>
      </c>
      <c r="H257" s="33">
        <f t="shared" si="63"/>
        <v>522.61056782770629</v>
      </c>
      <c r="I257" s="33">
        <f t="shared" si="63"/>
        <v>521.48075320801092</v>
      </c>
      <c r="J257" s="33">
        <f t="shared" si="63"/>
        <v>546.76416243552137</v>
      </c>
      <c r="K257" s="33">
        <f t="shared" si="63"/>
        <v>558.7771715579438</v>
      </c>
      <c r="L257" s="33">
        <f t="shared" si="63"/>
        <v>544.10271419501692</v>
      </c>
      <c r="M257" s="33">
        <f t="shared" si="63"/>
        <v>531.863004711298</v>
      </c>
      <c r="N257" s="33">
        <f t="shared" si="63"/>
        <v>542.728838473054</v>
      </c>
      <c r="O257" s="33">
        <f t="shared" si="63"/>
        <v>555.6885550117039</v>
      </c>
      <c r="P257" s="33">
        <f t="shared" si="63"/>
        <v>534.91074310503052</v>
      </c>
      <c r="Q257" s="33">
        <f t="shared" si="63"/>
        <v>543.87300233272822</v>
      </c>
      <c r="R257" s="33">
        <f t="shared" si="63"/>
        <v>555.00070953757563</v>
      </c>
      <c r="S257" s="33">
        <f t="shared" si="63"/>
        <v>546.55720256165387</v>
      </c>
      <c r="T257" s="33">
        <f t="shared" si="63"/>
        <v>561.82604133839379</v>
      </c>
      <c r="U257" s="33">
        <f t="shared" si="63"/>
        <v>557.30247942575613</v>
      </c>
      <c r="V257" s="33">
        <f t="shared" si="63"/>
        <v>553.59533715218822</v>
      </c>
      <c r="W257" s="33">
        <f t="shared" si="63"/>
        <v>542.31236996889947</v>
      </c>
      <c r="X257" s="33">
        <f t="shared" si="63"/>
        <v>511.35574147346659</v>
      </c>
      <c r="Y257" s="33">
        <f t="shared" si="63"/>
        <v>497.07287696793816</v>
      </c>
      <c r="Z257" s="33">
        <f t="shared" si="63"/>
        <v>521.80347504645556</v>
      </c>
      <c r="AA257" s="33">
        <f t="shared" si="63"/>
        <v>505.86859320003202</v>
      </c>
      <c r="AB257" s="33">
        <f t="shared" si="63"/>
        <v>495.10705615203619</v>
      </c>
      <c r="AC257" s="33">
        <f t="shared" si="63"/>
        <v>522.86542188768794</v>
      </c>
      <c r="AD257" s="33">
        <f t="shared" si="63"/>
        <v>555.72556791641478</v>
      </c>
      <c r="AE257" s="33">
        <f t="shared" si="63"/>
        <v>600.69376567854238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359.9027868055195</v>
      </c>
      <c r="D258" s="33">
        <f t="shared" si="64"/>
        <v>361.94920043420785</v>
      </c>
      <c r="E258" s="33">
        <f t="shared" si="64"/>
        <v>378.07493079729181</v>
      </c>
      <c r="F258" s="33">
        <f t="shared" si="64"/>
        <v>391.45151736314062</v>
      </c>
      <c r="G258" s="33">
        <f t="shared" si="64"/>
        <v>418.22665726553055</v>
      </c>
      <c r="H258" s="33">
        <f t="shared" si="64"/>
        <v>422.84620488991601</v>
      </c>
      <c r="I258" s="33">
        <f t="shared" si="64"/>
        <v>421.03220024201897</v>
      </c>
      <c r="J258" s="33">
        <f t="shared" si="64"/>
        <v>441.43680868826908</v>
      </c>
      <c r="K258" s="33">
        <f t="shared" si="64"/>
        <v>454.40843039825654</v>
      </c>
      <c r="L258" s="33">
        <f t="shared" si="64"/>
        <v>438.09609663867695</v>
      </c>
      <c r="M258" s="33">
        <f t="shared" si="64"/>
        <v>429.00219711028308</v>
      </c>
      <c r="N258" s="33">
        <f t="shared" si="64"/>
        <v>438.53717226591635</v>
      </c>
      <c r="O258" s="33">
        <f t="shared" si="64"/>
        <v>449.9780668217644</v>
      </c>
      <c r="P258" s="33">
        <f t="shared" si="64"/>
        <v>432.38735858678348</v>
      </c>
      <c r="Q258" s="33">
        <f t="shared" si="64"/>
        <v>436.43174579437328</v>
      </c>
      <c r="R258" s="33">
        <f t="shared" si="64"/>
        <v>450.98940190804512</v>
      </c>
      <c r="S258" s="33">
        <f t="shared" si="64"/>
        <v>441.18281735466019</v>
      </c>
      <c r="T258" s="33">
        <f t="shared" si="64"/>
        <v>453.56150962333572</v>
      </c>
      <c r="U258" s="33">
        <f t="shared" si="64"/>
        <v>448.6109805736541</v>
      </c>
      <c r="V258" s="33">
        <f t="shared" si="64"/>
        <v>444.57398858093654</v>
      </c>
      <c r="W258" s="33">
        <f t="shared" si="64"/>
        <v>436.50400911084137</v>
      </c>
      <c r="X258" s="33">
        <f t="shared" si="64"/>
        <v>411.58956813887903</v>
      </c>
      <c r="Y258" s="33">
        <f t="shared" si="64"/>
        <v>398.45880171384744</v>
      </c>
      <c r="Z258" s="33">
        <f t="shared" si="64"/>
        <v>418.09827901229039</v>
      </c>
      <c r="AA258" s="33">
        <f t="shared" si="64"/>
        <v>404.83244537127547</v>
      </c>
      <c r="AB258" s="33">
        <f t="shared" si="64"/>
        <v>397.04655903921497</v>
      </c>
      <c r="AC258" s="33">
        <f t="shared" si="64"/>
        <v>418.54120835227729</v>
      </c>
      <c r="AD258" s="33">
        <f t="shared" si="64"/>
        <v>445.60895488573362</v>
      </c>
      <c r="AE258" s="33">
        <f t="shared" si="64"/>
        <v>482.25750815562668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43.225290555289568</v>
      </c>
      <c r="D259" s="94">
        <f>+'CO2'!D259+'abs CO2'!D259+'CH4'!D259*PCG!$C$5+N2O!D259*PCG!$C$6+HFC!D259+PFC!D259+'SF6'!D259</f>
        <v>41.335976276759027</v>
      </c>
      <c r="E259" s="94">
        <f>+'CO2'!E259+'abs CO2'!E259+'CH4'!E259*PCG!$C$5+N2O!E259*PCG!$C$6+HFC!E259+PFC!E259+'SF6'!E259</f>
        <v>45.646763067872051</v>
      </c>
      <c r="F259" s="94">
        <f>+'CO2'!F259+'abs CO2'!F259+'CH4'!F259*PCG!$C$5+N2O!F259*PCG!$C$6+HFC!F259+PFC!F259+'SF6'!F259</f>
        <v>51.202083848409067</v>
      </c>
      <c r="G259" s="94">
        <f>+'CO2'!G259+'abs CO2'!G259+'CH4'!G259*PCG!$C$5+N2O!G259*PCG!$C$6+HFC!G259+PFC!G259+'SF6'!G259</f>
        <v>51.258992734874411</v>
      </c>
      <c r="H259" s="94">
        <f>+'CO2'!H259+'abs CO2'!H259+'CH4'!H259*PCG!$C$5+N2O!H259*PCG!$C$6+HFC!H259+PFC!H259+'SF6'!H259</f>
        <v>56.432711738587344</v>
      </c>
      <c r="I259" s="94">
        <f>+'CO2'!I259+'abs CO2'!I259+'CH4'!I259*PCG!$C$5+N2O!I259*PCG!$C$6+HFC!I259+PFC!I259+'SF6'!I259</f>
        <v>58.707164548333829</v>
      </c>
      <c r="J259" s="94">
        <f>+'CO2'!J259+'abs CO2'!J259+'CH4'!J259*PCG!$C$5+N2O!J259*PCG!$C$6+HFC!J259+PFC!J259+'SF6'!J259</f>
        <v>57.840142937506933</v>
      </c>
      <c r="K259" s="94">
        <f>+'CO2'!K259+'abs CO2'!K259+'CH4'!K259*PCG!$C$5+N2O!K259*PCG!$C$6+HFC!K259+PFC!K259+'SF6'!K259</f>
        <v>56.144364529779729</v>
      </c>
      <c r="L259" s="94">
        <f>+'CO2'!L259+'abs CO2'!L259+'CH4'!L259*PCG!$C$5+N2O!L259*PCG!$C$6+HFC!L259+PFC!L259+'SF6'!L259</f>
        <v>61.44672584405766</v>
      </c>
      <c r="M259" s="94">
        <f>+'CO2'!M259+'abs CO2'!M259+'CH4'!M259*PCG!$C$5+N2O!M259*PCG!$C$6+HFC!M259+PFC!M259+'SF6'!M259</f>
        <v>52.891768450223132</v>
      </c>
      <c r="N259" s="94">
        <f>+'CO2'!N259+'abs CO2'!N259+'CH4'!N259*PCG!$C$5+N2O!N259*PCG!$C$6+HFC!N259+PFC!N259+'SF6'!N259</f>
        <v>56.821233371578622</v>
      </c>
      <c r="O259" s="94">
        <f>+'CO2'!O259+'abs CO2'!O259+'CH4'!O259*PCG!$C$5+N2O!O259*PCG!$C$6+HFC!O259+PFC!O259+'SF6'!O259</f>
        <v>62.228625711027725</v>
      </c>
      <c r="P259" s="94">
        <f>+'CO2'!P259+'abs CO2'!P259+'CH4'!P259*PCG!$C$5+N2O!P259*PCG!$C$6+HFC!P259+PFC!P259+'SF6'!P259</f>
        <v>53.26739150146755</v>
      </c>
      <c r="Q259" s="94">
        <f>+'CO2'!Q259+'abs CO2'!Q259+'CH4'!Q259*PCG!$C$5+N2O!Q259*PCG!$C$6+HFC!Q259+PFC!Q259+'SF6'!Q259</f>
        <v>68.790028539813292</v>
      </c>
      <c r="R259" s="94">
        <f>+'CO2'!R259+'abs CO2'!R259+'CH4'!R259*PCG!$C$5+N2O!R259*PCG!$C$6+HFC!R259+PFC!R259+'SF6'!R259</f>
        <v>58.639548623867896</v>
      </c>
      <c r="S259" s="94">
        <f>+'CO2'!S259+'abs CO2'!S259+'CH4'!S259*PCG!$C$5+N2O!S259*PCG!$C$6+HFC!S259+PFC!S259+'SF6'!S259</f>
        <v>63.546124182284075</v>
      </c>
      <c r="T259" s="94">
        <f>+'CO2'!T259+'abs CO2'!T259+'CH4'!T259*PCG!$C$5+N2O!T259*PCG!$C$6+HFC!T259+PFC!T259+'SF6'!T259</f>
        <v>73.837606090732763</v>
      </c>
      <c r="U259" s="94">
        <f>+'CO2'!U259+'abs CO2'!U259+'CH4'!U259*PCG!$C$5+N2O!U259*PCG!$C$6+HFC!U259+PFC!U259+'SF6'!U259</f>
        <v>82.29925988419933</v>
      </c>
      <c r="V259" s="94">
        <f>+'CO2'!V259+'abs CO2'!V259+'CH4'!V259*PCG!$C$5+N2O!V259*PCG!$C$6+HFC!V259+PFC!V259+'SF6'!V259</f>
        <v>86.827104592682815</v>
      </c>
      <c r="W259" s="94">
        <f>+'CO2'!W259+'abs CO2'!W259+'CH4'!W259*PCG!$C$5+N2O!W259*PCG!$C$6+HFC!W259+PFC!W259+'SF6'!W259</f>
        <v>86.503293892695822</v>
      </c>
      <c r="X259" s="94">
        <f>+'CO2'!X259+'abs CO2'!X259+'CH4'!X259*PCG!$C$5+N2O!X259*PCG!$C$6+HFC!X259+PFC!X259+'SF6'!X259</f>
        <v>69.442116407111598</v>
      </c>
      <c r="Y259" s="94">
        <f>+'CO2'!Y259+'abs CO2'!Y259+'CH4'!Y259*PCG!$C$5+N2O!Y259*PCG!$C$6+HFC!Y259+PFC!Y259+'SF6'!Y259</f>
        <v>55.180915245114619</v>
      </c>
      <c r="Z259" s="94">
        <f>+'CO2'!Z259+'abs CO2'!Z259+'CH4'!Z259*PCG!$C$5+N2O!Z259*PCG!$C$6+HFC!Z259+PFC!Z259+'SF6'!Z259</f>
        <v>57.663938669057579</v>
      </c>
      <c r="AA259" s="94">
        <f>+'CO2'!AA259+'abs CO2'!AA259+'CH4'!AA259*PCG!$C$5+N2O!AA259*PCG!$C$6+HFC!AA259+PFC!AA259+'SF6'!AA259</f>
        <v>63.543141361778879</v>
      </c>
      <c r="AB259" s="94">
        <f>+'CO2'!AB259+'abs CO2'!AB259+'CH4'!AB259*PCG!$C$5+N2O!AB259*PCG!$C$6+HFC!AB259+PFC!AB259+'SF6'!AB259</f>
        <v>65.335888823385645</v>
      </c>
      <c r="AC259" s="94">
        <f>+'CO2'!AC259+'abs CO2'!AC259+'CH4'!AC259*PCG!$C$5+N2O!AC259*PCG!$C$6+HFC!AC259+PFC!AC259+'SF6'!AC259</f>
        <v>69.10787814552053</v>
      </c>
      <c r="AD259" s="94">
        <f>+'CO2'!AD259+'abs CO2'!AD259+'CH4'!AD259*PCG!$C$5+N2O!AD259*PCG!$C$6+HFC!AD259+PFC!AD259+'SF6'!AD259</f>
        <v>72.879867467655458</v>
      </c>
      <c r="AE259" s="94">
        <f>+'CO2'!AE259+'abs CO2'!AE259+'CH4'!AE259*PCG!$C$5+N2O!AE259*PCG!$C$6+HFC!AE259+PFC!AE259+'SF6'!AE259</f>
        <v>76.651856789790358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6.8906110696805234</v>
      </c>
      <c r="D260" s="33">
        <f t="shared" si="65"/>
        <v>6.9800816929377261</v>
      </c>
      <c r="E260" s="33">
        <f t="shared" si="65"/>
        <v>7.3004500514121595</v>
      </c>
      <c r="F260" s="33">
        <f t="shared" si="65"/>
        <v>7.5586488560100893</v>
      </c>
      <c r="G260" s="33">
        <f t="shared" si="65"/>
        <v>7.8339212744482696</v>
      </c>
      <c r="H260" s="33">
        <f t="shared" si="65"/>
        <v>8.1971886285245574</v>
      </c>
      <c r="I260" s="33">
        <f t="shared" si="65"/>
        <v>8.4697209294452254</v>
      </c>
      <c r="J260" s="33">
        <f t="shared" si="65"/>
        <v>9.2231777244124711</v>
      </c>
      <c r="K260" s="33">
        <f t="shared" si="65"/>
        <v>9.251888359646907</v>
      </c>
      <c r="L260" s="33">
        <f t="shared" si="65"/>
        <v>9.3236981265001582</v>
      </c>
      <c r="M260" s="33">
        <f t="shared" si="65"/>
        <v>9.2454714384607204</v>
      </c>
      <c r="N260" s="33">
        <f t="shared" si="65"/>
        <v>10.120555627877481</v>
      </c>
      <c r="O260" s="33">
        <f t="shared" si="65"/>
        <v>10.112270237950556</v>
      </c>
      <c r="P260" s="33">
        <f t="shared" si="65"/>
        <v>9.9341536051045587</v>
      </c>
      <c r="Q260" s="33">
        <f t="shared" si="65"/>
        <v>9.8765394178134152</v>
      </c>
      <c r="R260" s="33">
        <f t="shared" si="65"/>
        <v>9.8753912240283661</v>
      </c>
      <c r="S260" s="33">
        <f t="shared" si="65"/>
        <v>9.9207961589717524</v>
      </c>
      <c r="T260" s="33">
        <f t="shared" si="65"/>
        <v>9.8411985210879838</v>
      </c>
      <c r="U260" s="33">
        <f t="shared" si="65"/>
        <v>9.5446517996561351</v>
      </c>
      <c r="V260" s="33">
        <f t="shared" si="65"/>
        <v>9.2453579786837761</v>
      </c>
      <c r="W260" s="33">
        <f t="shared" si="65"/>
        <v>8.9909775281296387</v>
      </c>
      <c r="X260" s="33">
        <f t="shared" si="65"/>
        <v>8.8284421324968907</v>
      </c>
      <c r="Y260" s="33">
        <f t="shared" si="65"/>
        <v>9.371931382759584</v>
      </c>
      <c r="Z260" s="33">
        <f t="shared" si="65"/>
        <v>9.6445394028587437</v>
      </c>
      <c r="AA260" s="33">
        <f t="shared" si="65"/>
        <v>9.0469887750971782</v>
      </c>
      <c r="AB260" s="33">
        <f t="shared" si="65"/>
        <v>8.714126732132895</v>
      </c>
      <c r="AC260" s="33">
        <f t="shared" si="65"/>
        <v>9.7321666116110901</v>
      </c>
      <c r="AD260" s="33">
        <f t="shared" si="65"/>
        <v>10.687908973579445</v>
      </c>
      <c r="AE260" s="33">
        <f t="shared" si="65"/>
        <v>11.717191331983692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6.8906110696805234</v>
      </c>
      <c r="D261" s="94">
        <f>+'CO2'!D261+'abs CO2'!D261+'CH4'!D261*PCG!$C$5+N2O!D261*PCG!$C$6+HFC!D261+PFC!D261+'SF6'!D261</f>
        <v>6.9800816929377261</v>
      </c>
      <c r="E261" s="94">
        <f>+'CO2'!E261+'abs CO2'!E261+'CH4'!E261*PCG!$C$5+N2O!E261*PCG!$C$6+HFC!E261+PFC!E261+'SF6'!E261</f>
        <v>7.3004500514121595</v>
      </c>
      <c r="F261" s="94">
        <f>+'CO2'!F261+'abs CO2'!F261+'CH4'!F261*PCG!$C$5+N2O!F261*PCG!$C$6+HFC!F261+PFC!F261+'SF6'!F261</f>
        <v>7.5586488560100893</v>
      </c>
      <c r="G261" s="94">
        <f>+'CO2'!G261+'abs CO2'!G261+'CH4'!G261*PCG!$C$5+N2O!G261*PCG!$C$6+HFC!G261+PFC!G261+'SF6'!G261</f>
        <v>7.8339212744482696</v>
      </c>
      <c r="H261" s="94">
        <f>+'CO2'!H261+'abs CO2'!H261+'CH4'!H261*PCG!$C$5+N2O!H261*PCG!$C$6+HFC!H261+PFC!H261+'SF6'!H261</f>
        <v>8.1971886285245574</v>
      </c>
      <c r="I261" s="94">
        <f>+'CO2'!I261+'abs CO2'!I261+'CH4'!I261*PCG!$C$5+N2O!I261*PCG!$C$6+HFC!I261+PFC!I261+'SF6'!I261</f>
        <v>8.4697209294452254</v>
      </c>
      <c r="J261" s="94">
        <f>+'CO2'!J261+'abs CO2'!J261+'CH4'!J261*PCG!$C$5+N2O!J261*PCG!$C$6+HFC!J261+PFC!J261+'SF6'!J261</f>
        <v>9.2231777244124711</v>
      </c>
      <c r="K261" s="94">
        <f>+'CO2'!K261+'abs CO2'!K261+'CH4'!K261*PCG!$C$5+N2O!K261*PCG!$C$6+HFC!K261+PFC!K261+'SF6'!K261</f>
        <v>9.251888359646907</v>
      </c>
      <c r="L261" s="94">
        <f>+'CO2'!L261+'abs CO2'!L261+'CH4'!L261*PCG!$C$5+N2O!L261*PCG!$C$6+HFC!L261+PFC!L261+'SF6'!L261</f>
        <v>9.3236981265001582</v>
      </c>
      <c r="M261" s="94">
        <f>+'CO2'!M261+'abs CO2'!M261+'CH4'!M261*PCG!$C$5+N2O!M261*PCG!$C$6+HFC!M261+PFC!M261+'SF6'!M261</f>
        <v>9.2454714384607204</v>
      </c>
      <c r="N261" s="94">
        <f>+'CO2'!N261+'abs CO2'!N261+'CH4'!N261*PCG!$C$5+N2O!N261*PCG!$C$6+HFC!N261+PFC!N261+'SF6'!N261</f>
        <v>10.120555627877481</v>
      </c>
      <c r="O261" s="94">
        <f>+'CO2'!O261+'abs CO2'!O261+'CH4'!O261*PCG!$C$5+N2O!O261*PCG!$C$6+HFC!O261+PFC!O261+'SF6'!O261</f>
        <v>10.112270237950556</v>
      </c>
      <c r="P261" s="94">
        <f>+'CO2'!P261+'abs CO2'!P261+'CH4'!P261*PCG!$C$5+N2O!P261*PCG!$C$6+HFC!P261+PFC!P261+'SF6'!P261</f>
        <v>9.9341536051045587</v>
      </c>
      <c r="Q261" s="94">
        <f>+'CO2'!Q261+'abs CO2'!Q261+'CH4'!Q261*PCG!$C$5+N2O!Q261*PCG!$C$6+HFC!Q261+PFC!Q261+'SF6'!Q261</f>
        <v>9.8765394178134152</v>
      </c>
      <c r="R261" s="94">
        <f>+'CO2'!R261+'abs CO2'!R261+'CH4'!R261*PCG!$C$5+N2O!R261*PCG!$C$6+HFC!R261+PFC!R261+'SF6'!R261</f>
        <v>9.8753912240283661</v>
      </c>
      <c r="S261" s="94">
        <f>+'CO2'!S261+'abs CO2'!S261+'CH4'!S261*PCG!$C$5+N2O!S261*PCG!$C$6+HFC!S261+PFC!S261+'SF6'!S261</f>
        <v>9.9207961589717524</v>
      </c>
      <c r="T261" s="94">
        <f>+'CO2'!T261+'abs CO2'!T261+'CH4'!T261*PCG!$C$5+N2O!T261*PCG!$C$6+HFC!T261+PFC!T261+'SF6'!T261</f>
        <v>9.8411985210879838</v>
      </c>
      <c r="U261" s="94">
        <f>+'CO2'!U261+'abs CO2'!U261+'CH4'!U261*PCG!$C$5+N2O!U261*PCG!$C$6+HFC!U261+PFC!U261+'SF6'!U261</f>
        <v>9.5446517996561351</v>
      </c>
      <c r="V261" s="94">
        <f>+'CO2'!V261+'abs CO2'!V261+'CH4'!V261*PCG!$C$5+N2O!V261*PCG!$C$6+HFC!V261+PFC!V261+'SF6'!V261</f>
        <v>9.2453579786837761</v>
      </c>
      <c r="W261" s="94">
        <f>+'CO2'!W261+'abs CO2'!W261+'CH4'!W261*PCG!$C$5+N2O!W261*PCG!$C$6+HFC!W261+PFC!W261+'SF6'!W261</f>
        <v>8.9909775281296387</v>
      </c>
      <c r="X261" s="94">
        <f>+'CO2'!X261+'abs CO2'!X261+'CH4'!X261*PCG!$C$5+N2O!X261*PCG!$C$6+HFC!X261+PFC!X261+'SF6'!X261</f>
        <v>8.8284421324968907</v>
      </c>
      <c r="Y261" s="94">
        <f>+'CO2'!Y261+'abs CO2'!Y261+'CH4'!Y261*PCG!$C$5+N2O!Y261*PCG!$C$6+HFC!Y261+PFC!Y261+'SF6'!Y261</f>
        <v>9.371931382759584</v>
      </c>
      <c r="Z261" s="94">
        <f>+'CO2'!Z261+'abs CO2'!Z261+'CH4'!Z261*PCG!$C$5+N2O!Z261*PCG!$C$6+HFC!Z261+PFC!Z261+'SF6'!Z261</f>
        <v>9.6445394028587437</v>
      </c>
      <c r="AA261" s="94">
        <f>+'CO2'!AA261+'abs CO2'!AA261+'CH4'!AA261*PCG!$C$5+N2O!AA261*PCG!$C$6+HFC!AA261+PFC!AA261+'SF6'!AA261</f>
        <v>9.0469887750971782</v>
      </c>
      <c r="AB261" s="94">
        <f>+'CO2'!AB261+'abs CO2'!AB261+'CH4'!AB261*PCG!$C$5+N2O!AB261*PCG!$C$6+HFC!AB261+PFC!AB261+'SF6'!AB261</f>
        <v>8.714126732132895</v>
      </c>
      <c r="AC261" s="94">
        <f>+'CO2'!AC261+'abs CO2'!AC261+'CH4'!AC261*PCG!$C$5+N2O!AC261*PCG!$C$6+HFC!AC261+PFC!AC261+'SF6'!AC261</f>
        <v>9.7321666116110901</v>
      </c>
      <c r="AD261" s="94">
        <f>+'CO2'!AD261+'abs CO2'!AD261+'CH4'!AD261*PCG!$C$5+N2O!AD261*PCG!$C$6+HFC!AD261+PFC!AD261+'SF6'!AD261</f>
        <v>10.687908973579445</v>
      </c>
      <c r="AE261" s="94">
        <f>+'CO2'!AE261+'abs CO2'!AE261+'CH4'!AE261*PCG!$C$5+N2O!AE261*PCG!$C$6+HFC!AE261+PFC!AE261+'SF6'!AE261</f>
        <v>11.717191331983692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273.13708275259739</v>
      </c>
      <c r="D264" s="94">
        <f>+'CO2'!D264+'abs CO2'!D264+'CH4'!D264*PCG!$C$5+N2O!D264*PCG!$C$6+HFC!D264+PFC!D264+'SF6'!D264</f>
        <v>275.74920009828094</v>
      </c>
      <c r="E264" s="94">
        <f>+'CO2'!E264+'abs CO2'!E264+'CH4'!E264*PCG!$C$5+N2O!E264*PCG!$C$6+HFC!E264+PFC!E264+'SF6'!E264</f>
        <v>284.74797080551161</v>
      </c>
      <c r="F264" s="94">
        <f>+'CO2'!F264+'abs CO2'!F264+'CH4'!F264*PCG!$C$5+N2O!F264*PCG!$C$6+HFC!F264+PFC!F264+'SF6'!F264</f>
        <v>292.73192837246739</v>
      </c>
      <c r="G264" s="94">
        <f>+'CO2'!G264+'abs CO2'!G264+'CH4'!G264*PCG!$C$5+N2O!G264*PCG!$C$6+HFC!G264+PFC!G264+'SF6'!G264</f>
        <v>309.74948937952297</v>
      </c>
      <c r="H264" s="94">
        <f>+'CO2'!H264+'abs CO2'!H264+'CH4'!H264*PCG!$C$5+N2O!H264*PCG!$C$6+HFC!H264+PFC!H264+'SF6'!H264</f>
        <v>310.40420650560299</v>
      </c>
      <c r="I264" s="94">
        <f>+'CO2'!I264+'abs CO2'!I264+'CH4'!I264*PCG!$C$5+N2O!I264*PCG!$C$6+HFC!I264+PFC!I264+'SF6'!I264</f>
        <v>308.48323261308832</v>
      </c>
      <c r="J264" s="94">
        <f>+'CO2'!J264+'abs CO2'!J264+'CH4'!J264*PCG!$C$5+N2O!J264*PCG!$C$6+HFC!J264+PFC!J264+'SF6'!J264</f>
        <v>327.6931887685912</v>
      </c>
      <c r="K264" s="94">
        <f>+'CO2'!K264+'abs CO2'!K264+'CH4'!K264*PCG!$C$5+N2O!K264*PCG!$C$6+HFC!K264+PFC!K264+'SF6'!K264</f>
        <v>336.69035836599778</v>
      </c>
      <c r="L264" s="94">
        <f>+'CO2'!L264+'abs CO2'!L264+'CH4'!L264*PCG!$C$5+N2O!L264*PCG!$C$6+HFC!L264+PFC!L264+'SF6'!L264</f>
        <v>326.737757326777</v>
      </c>
      <c r="M264" s="94">
        <f>+'CO2'!M264+'abs CO2'!M264+'CH4'!M264*PCG!$C$5+N2O!M264*PCG!$C$6+HFC!M264+PFC!M264+'SF6'!M264</f>
        <v>327.94766604942623</v>
      </c>
      <c r="N264" s="94">
        <f>+'CO2'!N264+'abs CO2'!N264+'CH4'!N264*PCG!$C$5+N2O!N264*PCG!$C$6+HFC!N264+PFC!N264+'SF6'!N264</f>
        <v>330.55668573597319</v>
      </c>
      <c r="O264" s="94">
        <f>+'CO2'!O264+'abs CO2'!O264+'CH4'!O264*PCG!$C$5+N2O!O264*PCG!$C$6+HFC!O264+PFC!O264+'SF6'!O264</f>
        <v>334.90364660076352</v>
      </c>
      <c r="P264" s="94">
        <f>+'CO2'!P264+'abs CO2'!P264+'CH4'!P264*PCG!$C$5+N2O!P264*PCG!$C$6+HFC!P264+PFC!P264+'SF6'!P264</f>
        <v>331.85112837611956</v>
      </c>
      <c r="Q264" s="94">
        <f>+'CO2'!Q264+'abs CO2'!Q264+'CH4'!Q264*PCG!$C$5+N2O!Q264*PCG!$C$6+HFC!Q264+PFC!Q264+'SF6'!Q264</f>
        <v>327.10060808797164</v>
      </c>
      <c r="R264" s="94">
        <f>+'CO2'!R264+'abs CO2'!R264+'CH4'!R264*PCG!$C$5+N2O!R264*PCG!$C$6+HFC!R264+PFC!R264+'SF6'!R264</f>
        <v>340.5556096032131</v>
      </c>
      <c r="S264" s="94">
        <f>+'CO2'!S264+'abs CO2'!S264+'CH4'!S264*PCG!$C$5+N2O!S264*PCG!$C$6+HFC!S264+PFC!S264+'SF6'!S264</f>
        <v>334.36087660482377</v>
      </c>
      <c r="T264" s="94">
        <f>+'CO2'!T264+'abs CO2'!T264+'CH4'!T264*PCG!$C$5+N2O!T264*PCG!$C$6+HFC!T264+PFC!T264+'SF6'!T264</f>
        <v>337.06478859123229</v>
      </c>
      <c r="U264" s="94">
        <f>+'CO2'!U264+'abs CO2'!U264+'CH4'!U264*PCG!$C$5+N2O!U264*PCG!$C$6+HFC!U264+PFC!U264+'SF6'!U264</f>
        <v>324.30030459024493</v>
      </c>
      <c r="V264" s="94">
        <f>+'CO2'!V264+'abs CO2'!V264+'CH4'!V264*PCG!$C$5+N2O!V264*PCG!$C$6+HFC!V264+PFC!V264+'SF6'!V264</f>
        <v>311.34635635111533</v>
      </c>
      <c r="W264" s="94">
        <f>+'CO2'!W264+'abs CO2'!W264+'CH4'!W264*PCG!$C$5+N2O!W264*PCG!$C$6+HFC!W264+PFC!W264+'SF6'!W264</f>
        <v>303.23170193819959</v>
      </c>
      <c r="X264" s="94">
        <f>+'CO2'!X264+'abs CO2'!X264+'CH4'!X264*PCG!$C$5+N2O!X264*PCG!$C$6+HFC!X264+PFC!X264+'SF6'!X264</f>
        <v>293.70572916495303</v>
      </c>
      <c r="Y264" s="94">
        <f>+'CO2'!Y264+'abs CO2'!Y264+'CH4'!Y264*PCG!$C$5+N2O!Y264*PCG!$C$6+HFC!Y264+PFC!Y264+'SF6'!Y264</f>
        <v>301.67891242861128</v>
      </c>
      <c r="Z264" s="94">
        <f>+'CO2'!Z264+'abs CO2'!Z264+'CH4'!Z264*PCG!$C$5+N2O!Z264*PCG!$C$6+HFC!Z264+PFC!Z264+'SF6'!Z264</f>
        <v>315.73058151276609</v>
      </c>
      <c r="AA264" s="94">
        <f>+'CO2'!AA264+'abs CO2'!AA264+'CH4'!AA264*PCG!$C$5+N2O!AA264*PCG!$C$6+HFC!AA264+PFC!AA264+'SF6'!AA264</f>
        <v>299.17835257621817</v>
      </c>
      <c r="AB264" s="94">
        <f>+'CO2'!AB264+'abs CO2'!AB264+'CH4'!AB264*PCG!$C$5+N2O!AB264*PCG!$C$6+HFC!AB264+PFC!AB264+'SF6'!AB264</f>
        <v>285.39662555860605</v>
      </c>
      <c r="AC264" s="94">
        <f>+'CO2'!AC264+'abs CO2'!AC264+'CH4'!AC264*PCG!$C$5+N2O!AC264*PCG!$C$6+HFC!AC264+PFC!AC264+'SF6'!AC264</f>
        <v>303.42674686208636</v>
      </c>
      <c r="AD264" s="94">
        <f>+'CO2'!AD264+'abs CO2'!AD264+'CH4'!AD264*PCG!$C$5+N2O!AD264*PCG!$C$6+HFC!AD264+PFC!AD264+'SF6'!AD264</f>
        <v>325.52832157690864</v>
      </c>
      <c r="AE264" s="94">
        <f>+'CO2'!AE264+'abs CO2'!AE264+'CH4'!AE264*PCG!$C$5+N2O!AE264*PCG!$C$6+HFC!AE264+PFC!AE264+'SF6'!AE264</f>
        <v>346.83520452617432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35.848934235090418</v>
      </c>
      <c r="D265" s="94">
        <f>+'CO2'!D265+'abs CO2'!D265+'CH4'!D265*PCG!$C$5+N2O!D265*PCG!$C$6+HFC!D265+PFC!D265+'SF6'!D265</f>
        <v>36.69738601338576</v>
      </c>
      <c r="E265" s="94">
        <f>+'CO2'!E265+'abs CO2'!E265+'CH4'!E265*PCG!$C$5+N2O!E265*PCG!$C$6+HFC!E265+PFC!E265+'SF6'!E265</f>
        <v>37.786428182517902</v>
      </c>
      <c r="F265" s="94">
        <f>+'CO2'!F265+'abs CO2'!F265+'CH4'!F265*PCG!$C$5+N2O!F265*PCG!$C$6+HFC!F265+PFC!F265+'SF6'!F265</f>
        <v>37.949148992137886</v>
      </c>
      <c r="G265" s="94">
        <f>+'CO2'!G265+'abs CO2'!G265+'CH4'!G265*PCG!$C$5+N2O!G265*PCG!$C$6+HFC!G265+PFC!G265+'SF6'!G265</f>
        <v>38.801259131735179</v>
      </c>
      <c r="H265" s="94">
        <f>+'CO2'!H265+'abs CO2'!H265+'CH4'!H265*PCG!$C$5+N2O!H265*PCG!$C$6+HFC!H265+PFC!H265+'SF6'!H265</f>
        <v>39.382665368604187</v>
      </c>
      <c r="I265" s="94">
        <f>+'CO2'!I265+'abs CO2'!I265+'CH4'!I265*PCG!$C$5+N2O!I265*PCG!$C$6+HFC!I265+PFC!I265+'SF6'!I265</f>
        <v>39.937385351393402</v>
      </c>
      <c r="J265" s="94">
        <f>+'CO2'!J265+'abs CO2'!J265+'CH4'!J265*PCG!$C$5+N2O!J265*PCG!$C$6+HFC!J265+PFC!J265+'SF6'!J265</f>
        <v>42.079894773477164</v>
      </c>
      <c r="K265" s="94">
        <f>+'CO2'!K265+'abs CO2'!K265+'CH4'!K265*PCG!$C$5+N2O!K265*PCG!$C$6+HFC!K265+PFC!K265+'SF6'!K265</f>
        <v>39.446650498918977</v>
      </c>
      <c r="L265" s="94">
        <f>+'CO2'!L265+'abs CO2'!L265+'CH4'!L265*PCG!$C$5+N2O!L265*PCG!$C$6+HFC!L265+PFC!L265+'SF6'!L265</f>
        <v>38.369798812095034</v>
      </c>
      <c r="M265" s="94">
        <f>+'CO2'!M265+'abs CO2'!M265+'CH4'!M265*PCG!$C$5+N2O!M265*PCG!$C$6+HFC!M265+PFC!M265+'SF6'!M265</f>
        <v>36.207315740517863</v>
      </c>
      <c r="N265" s="94">
        <f>+'CO2'!N265+'abs CO2'!N265+'CH4'!N265*PCG!$C$5+N2O!N265*PCG!$C$6+HFC!N265+PFC!N265+'SF6'!N265</f>
        <v>35.225849382708304</v>
      </c>
      <c r="O265" s="94">
        <f>+'CO2'!O265+'abs CO2'!O265+'CH4'!O265*PCG!$C$5+N2O!O265*PCG!$C$6+HFC!O265+PFC!O265+'SF6'!O265</f>
        <v>33.380668314307869</v>
      </c>
      <c r="P265" s="94">
        <f>+'CO2'!P265+'abs CO2'!P265+'CH4'!P265*PCG!$C$5+N2O!P265*PCG!$C$6+HFC!P265+PFC!P265+'SF6'!P265</f>
        <v>31.804303561160275</v>
      </c>
      <c r="Q265" s="94">
        <f>+'CO2'!Q265+'abs CO2'!Q265+'CH4'!Q265*PCG!$C$5+N2O!Q265*PCG!$C$6+HFC!Q265+PFC!Q265+'SF6'!Q265</f>
        <v>30.664569748774888</v>
      </c>
      <c r="R265" s="94">
        <f>+'CO2'!R265+'abs CO2'!R265+'CH4'!R265*PCG!$C$5+N2O!R265*PCG!$C$6+HFC!R265+PFC!R265+'SF6'!R265</f>
        <v>29.230465674696561</v>
      </c>
      <c r="S265" s="94">
        <f>+'CO2'!S265+'abs CO2'!S265+'CH4'!S265*PCG!$C$5+N2O!S265*PCG!$C$6+HFC!S265+PFC!S265+'SF6'!S265</f>
        <v>27.540206135942089</v>
      </c>
      <c r="T265" s="94">
        <f>+'CO2'!T265+'abs CO2'!T265+'CH4'!T265*PCG!$C$5+N2O!T265*PCG!$C$6+HFC!T265+PFC!T265+'SF6'!T265</f>
        <v>24.992411791098146</v>
      </c>
      <c r="U265" s="94">
        <f>+'CO2'!U265+'abs CO2'!U265+'CH4'!U265*PCG!$C$5+N2O!U265*PCG!$C$6+HFC!U265+PFC!U265+'SF6'!U265</f>
        <v>25.961840201151539</v>
      </c>
      <c r="V265" s="94">
        <f>+'CO2'!V265+'abs CO2'!V265+'CH4'!V265*PCG!$C$5+N2O!V265*PCG!$C$6+HFC!V265+PFC!V265+'SF6'!V265</f>
        <v>32.175073695012635</v>
      </c>
      <c r="W265" s="94">
        <f>+'CO2'!W265+'abs CO2'!W265+'CH4'!W265*PCG!$C$5+N2O!W265*PCG!$C$6+HFC!W265+PFC!W265+'SF6'!W265</f>
        <v>29.500846704857533</v>
      </c>
      <c r="X265" s="94">
        <f>+'CO2'!X265+'abs CO2'!X265+'CH4'!X265*PCG!$C$5+N2O!X265*PCG!$C$6+HFC!X265+PFC!X265+'SF6'!X265</f>
        <v>32.519338096689218</v>
      </c>
      <c r="Y265" s="94">
        <f>+'CO2'!Y265+'abs CO2'!Y265+'CH4'!Y265*PCG!$C$5+N2O!Y265*PCG!$C$6+HFC!Y265+PFC!Y265+'SF6'!Y265</f>
        <v>30.99480667027661</v>
      </c>
      <c r="Z265" s="94">
        <f>+'CO2'!Z265+'abs CO2'!Z265+'CH4'!Z265*PCG!$C$5+N2O!Z265*PCG!$C$6+HFC!Z265+PFC!Z265+'SF6'!Z265</f>
        <v>33.544287454441687</v>
      </c>
      <c r="AA265" s="94">
        <f>+'CO2'!AA265+'abs CO2'!AA265+'CH4'!AA265*PCG!$C$5+N2O!AA265*PCG!$C$6+HFC!AA265+PFC!AA265+'SF6'!AA265</f>
        <v>31.727456516035073</v>
      </c>
      <c r="AB265" s="94">
        <f>+'CO2'!AB265+'abs CO2'!AB265+'CH4'!AB265*PCG!$C$5+N2O!AB265*PCG!$C$6+HFC!AB265+PFC!AB265+'SF6'!AB265</f>
        <v>33.801397464848144</v>
      </c>
      <c r="AC265" s="94">
        <f>+'CO2'!AC265+'abs CO2'!AC265+'CH4'!AC265*PCG!$C$5+N2O!AC265*PCG!$C$6+HFC!AC265+PFC!AC265+'SF6'!AC265</f>
        <v>35.259273699235273</v>
      </c>
      <c r="AD265" s="94">
        <f>+'CO2'!AD265+'abs CO2'!AD265+'CH4'!AD265*PCG!$C$5+N2O!AD265*PCG!$C$6+HFC!AD265+PFC!AD265+'SF6'!AD265</f>
        <v>34.462800322185977</v>
      </c>
      <c r="AE265" s="94">
        <f>+'CO2'!AE265+'abs CO2'!AE265+'CH4'!AE265*PCG!$C$5+N2O!AE265*PCG!$C$6+HFC!AE265+PFC!AE265+'SF6'!AE265</f>
        <v>44.765348827854872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0.80086819286156408</v>
      </c>
      <c r="D267" s="94">
        <f>+'CO2'!D267+'abs CO2'!D267+'CH4'!D267*PCG!$C$5+N2O!D267*PCG!$C$6+HFC!D267+PFC!D267+'SF6'!D267</f>
        <v>1.1865563528444041</v>
      </c>
      <c r="E267" s="94">
        <f>+'CO2'!E267+'abs CO2'!E267+'CH4'!E267*PCG!$C$5+N2O!E267*PCG!$C$6+HFC!E267+PFC!E267+'SF6'!E267</f>
        <v>2.593318689978076</v>
      </c>
      <c r="F267" s="94">
        <f>+'CO2'!F267+'abs CO2'!F267+'CH4'!F267*PCG!$C$5+N2O!F267*PCG!$C$6+HFC!F267+PFC!F267+'SF6'!F267</f>
        <v>2.009707294116192</v>
      </c>
      <c r="G267" s="94">
        <f>+'CO2'!G267+'abs CO2'!G267+'CH4'!G267*PCG!$C$5+N2O!G267*PCG!$C$6+HFC!G267+PFC!G267+'SF6'!G267</f>
        <v>10.582994744949701</v>
      </c>
      <c r="H267" s="94">
        <f>+'CO2'!H267+'abs CO2'!H267+'CH4'!H267*PCG!$C$5+N2O!H267*PCG!$C$6+HFC!H267+PFC!H267+'SF6'!H267</f>
        <v>8.4294326485969204</v>
      </c>
      <c r="I267" s="94">
        <f>+'CO2'!I267+'abs CO2'!I267+'CH4'!I267*PCG!$C$5+N2O!I267*PCG!$C$6+HFC!I267+PFC!I267+'SF6'!I267</f>
        <v>5.434696799758199</v>
      </c>
      <c r="J267" s="94">
        <f>+'CO2'!J267+'abs CO2'!J267+'CH4'!J267*PCG!$C$5+N2O!J267*PCG!$C$6+HFC!J267+PFC!J267+'SF6'!J267</f>
        <v>4.6004044842812997</v>
      </c>
      <c r="K267" s="94">
        <f>+'CO2'!K267+'abs CO2'!K267+'CH4'!K267*PCG!$C$5+N2O!K267*PCG!$C$6+HFC!K267+PFC!K267+'SF6'!K267</f>
        <v>12.875168643913137</v>
      </c>
      <c r="L267" s="94">
        <f>+'CO2'!L267+'abs CO2'!L267+'CH4'!L267*PCG!$C$5+N2O!L267*PCG!$C$6+HFC!L267+PFC!L267+'SF6'!L267</f>
        <v>2.2181165292471059</v>
      </c>
      <c r="M267" s="94">
        <f>+'CO2'!M267+'abs CO2'!M267+'CH4'!M267*PCG!$C$5+N2O!M267*PCG!$C$6+HFC!M267+PFC!M267+'SF6'!M267</f>
        <v>2.709975431655129</v>
      </c>
      <c r="N267" s="94">
        <f>+'CO2'!N267+'abs CO2'!N267+'CH4'!N267*PCG!$C$5+N2O!N267*PCG!$C$6+HFC!N267+PFC!N267+'SF6'!N267</f>
        <v>5.812848147778757</v>
      </c>
      <c r="O267" s="94">
        <f>+'CO2'!O267+'abs CO2'!O267+'CH4'!O267*PCG!$C$5+N2O!O267*PCG!$C$6+HFC!O267+PFC!O267+'SF6'!O267</f>
        <v>9.3528559577147128</v>
      </c>
      <c r="P267" s="94">
        <f>+'CO2'!P267+'abs CO2'!P267+'CH4'!P267*PCG!$C$5+N2O!P267*PCG!$C$6+HFC!P267+PFC!P267+'SF6'!P267</f>
        <v>5.5303815429315115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12.688386782239206</v>
      </c>
      <c r="S267" s="94">
        <f>+'CO2'!S267+'abs CO2'!S267+'CH4'!S267*PCG!$C$5+N2O!S267*PCG!$C$6+HFC!S267+PFC!S267+'SF6'!S267</f>
        <v>5.8148142726384826</v>
      </c>
      <c r="T267" s="94">
        <f>+'CO2'!T267+'abs CO2'!T267+'CH4'!T267*PCG!$C$5+N2O!T267*PCG!$C$6+HFC!T267+PFC!T267+'SF6'!T267</f>
        <v>7.8255046291845378</v>
      </c>
      <c r="U267" s="94">
        <f>+'CO2'!U267+'abs CO2'!U267+'CH4'!U267*PCG!$C$5+N2O!U267*PCG!$C$6+HFC!U267+PFC!U267+'SF6'!U267</f>
        <v>6.5049240984021699</v>
      </c>
      <c r="V267" s="94">
        <f>+'CO2'!V267+'abs CO2'!V267+'CH4'!V267*PCG!$C$5+N2O!V267*PCG!$C$6+HFC!V267+PFC!V267+'SF6'!V267</f>
        <v>4.9800959634419764</v>
      </c>
      <c r="W267" s="94">
        <f>+'CO2'!W267+'abs CO2'!W267+'CH4'!W267*PCG!$C$5+N2O!W267*PCG!$C$6+HFC!W267+PFC!W267+'SF6'!W267</f>
        <v>8.277189046958835</v>
      </c>
      <c r="X267" s="94">
        <f>+'CO2'!X267+'abs CO2'!X267+'CH4'!X267*PCG!$C$5+N2O!X267*PCG!$C$6+HFC!X267+PFC!X267+'SF6'!X267</f>
        <v>7.0939423376283006</v>
      </c>
      <c r="Y267" s="94">
        <f>+'CO2'!Y267+'abs CO2'!Y267+'CH4'!Y267*PCG!$C$5+N2O!Y267*PCG!$C$6+HFC!Y267+PFC!Y267+'SF6'!Y267</f>
        <v>1.2322359870853621</v>
      </c>
      <c r="Z267" s="94">
        <f>+'CO2'!Z267+'abs CO2'!Z267+'CH4'!Z267*PCG!$C$5+N2O!Z267*PCG!$C$6+HFC!Z267+PFC!Z267+'SF6'!Z267</f>
        <v>1.5149319731662423</v>
      </c>
      <c r="AA267" s="94">
        <f>+'CO2'!AA267+'abs CO2'!AA267+'CH4'!AA267*PCG!$C$5+N2O!AA267*PCG!$C$6+HFC!AA267+PFC!AA267+'SF6'!AA267</f>
        <v>1.3365061421461437</v>
      </c>
      <c r="AB267" s="94">
        <f>+'CO2'!AB267+'abs CO2'!AB267+'CH4'!AB267*PCG!$C$5+N2O!AB267*PCG!$C$6+HFC!AB267+PFC!AB267+'SF6'!AB267</f>
        <v>3.7985204602422109</v>
      </c>
      <c r="AC267" s="94">
        <f>+'CO2'!AC267+'abs CO2'!AC267+'CH4'!AC267*PCG!$C$5+N2O!AC267*PCG!$C$6+HFC!AC267+PFC!AC267+'SF6'!AC267</f>
        <v>1.0151430338239931</v>
      </c>
      <c r="AD267" s="94">
        <f>+'CO2'!AD267+'abs CO2'!AD267+'CH4'!AD267*PCG!$C$5+N2O!AD267*PCG!$C$6+HFC!AD267+PFC!AD267+'SF6'!AD267</f>
        <v>2.0500565454041162</v>
      </c>
      <c r="AE267" s="94">
        <f>+'CO2'!AE267+'abs CO2'!AE267+'CH4'!AE267*PCG!$C$5+N2O!AE267*PCG!$C$6+HFC!AE267+PFC!AE267+'SF6'!AE267</f>
        <v>2.2879066798234402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88.231010773102355</v>
      </c>
      <c r="D269" s="33">
        <f t="shared" si="66"/>
        <v>88.181409654379792</v>
      </c>
      <c r="E269" s="33">
        <f t="shared" si="66"/>
        <v>91.478740572354582</v>
      </c>
      <c r="F269" s="33">
        <f t="shared" si="66"/>
        <v>95.243860208927572</v>
      </c>
      <c r="G269" s="33">
        <f t="shared" si="66"/>
        <v>97.373599114627964</v>
      </c>
      <c r="H269" s="33">
        <f t="shared" si="66"/>
        <v>99.764362937790224</v>
      </c>
      <c r="I269" s="33">
        <f t="shared" si="66"/>
        <v>100.44855296599195</v>
      </c>
      <c r="J269" s="33">
        <f t="shared" si="66"/>
        <v>105.32735374725225</v>
      </c>
      <c r="K269" s="33">
        <f t="shared" si="66"/>
        <v>104.36874115968727</v>
      </c>
      <c r="L269" s="33">
        <f t="shared" si="66"/>
        <v>106.00661755634002</v>
      </c>
      <c r="M269" s="33">
        <f t="shared" si="66"/>
        <v>102.86080760101488</v>
      </c>
      <c r="N269" s="33">
        <f t="shared" si="66"/>
        <v>104.19166620713764</v>
      </c>
      <c r="O269" s="33">
        <f t="shared" si="66"/>
        <v>105.71048818993947</v>
      </c>
      <c r="P269" s="33">
        <f t="shared" si="66"/>
        <v>102.52338451824704</v>
      </c>
      <c r="Q269" s="33">
        <f t="shared" si="66"/>
        <v>107.44125653835489</v>
      </c>
      <c r="R269" s="33">
        <f t="shared" si="66"/>
        <v>104.01130762953045</v>
      </c>
      <c r="S269" s="33">
        <f t="shared" si="66"/>
        <v>105.37438520699371</v>
      </c>
      <c r="T269" s="33">
        <f t="shared" si="66"/>
        <v>108.26453171505808</v>
      </c>
      <c r="U269" s="33">
        <f t="shared" si="66"/>
        <v>108.69149885210203</v>
      </c>
      <c r="V269" s="33">
        <f t="shared" si="66"/>
        <v>109.02134857125164</v>
      </c>
      <c r="W269" s="33">
        <f t="shared" si="66"/>
        <v>105.80836085805811</v>
      </c>
      <c r="X269" s="33">
        <f t="shared" si="66"/>
        <v>99.766173334587577</v>
      </c>
      <c r="Y269" s="33">
        <f t="shared" si="66"/>
        <v>98.614075254090722</v>
      </c>
      <c r="Z269" s="33">
        <f t="shared" si="66"/>
        <v>103.70519603416513</v>
      </c>
      <c r="AA269" s="33">
        <f t="shared" si="66"/>
        <v>101.03614782875655</v>
      </c>
      <c r="AB269" s="33">
        <f t="shared" si="66"/>
        <v>98.060497112821238</v>
      </c>
      <c r="AC269" s="33">
        <f t="shared" si="66"/>
        <v>104.32421353541061</v>
      </c>
      <c r="AD269" s="33">
        <f t="shared" si="66"/>
        <v>110.11661303068111</v>
      </c>
      <c r="AE269" s="33">
        <f t="shared" si="66"/>
        <v>118.43625752291574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35.435460437319058</v>
      </c>
      <c r="D270" s="33">
        <f t="shared" si="67"/>
        <v>35.42189680867704</v>
      </c>
      <c r="E270" s="33">
        <f t="shared" si="67"/>
        <v>36.628563961929416</v>
      </c>
      <c r="F270" s="33">
        <f t="shared" si="67"/>
        <v>38.089668428865309</v>
      </c>
      <c r="G270" s="33">
        <f t="shared" si="67"/>
        <v>38.989584653712022</v>
      </c>
      <c r="H270" s="33">
        <f t="shared" si="67"/>
        <v>39.78146679331946</v>
      </c>
      <c r="I270" s="33">
        <f t="shared" si="67"/>
        <v>39.927462203501854</v>
      </c>
      <c r="J270" s="33">
        <f t="shared" si="67"/>
        <v>42.043299027134459</v>
      </c>
      <c r="K270" s="33">
        <f t="shared" si="67"/>
        <v>41.952016309826583</v>
      </c>
      <c r="L270" s="33">
        <f t="shared" si="67"/>
        <v>42.567371954810042</v>
      </c>
      <c r="M270" s="33">
        <f t="shared" si="67"/>
        <v>41.768348312483312</v>
      </c>
      <c r="N270" s="33">
        <f t="shared" si="67"/>
        <v>42.287238792185029</v>
      </c>
      <c r="O270" s="33">
        <f t="shared" si="67"/>
        <v>42.907328706270462</v>
      </c>
      <c r="P270" s="33">
        <f t="shared" si="67"/>
        <v>42.052890030399666</v>
      </c>
      <c r="Q270" s="33">
        <f t="shared" si="67"/>
        <v>43.671929474894853</v>
      </c>
      <c r="R270" s="33">
        <f t="shared" si="67"/>
        <v>42.733625770484025</v>
      </c>
      <c r="S270" s="33">
        <f t="shared" si="67"/>
        <v>43.30156071707593</v>
      </c>
      <c r="T270" s="33">
        <f t="shared" si="67"/>
        <v>44.384423995970785</v>
      </c>
      <c r="U270" s="33">
        <f t="shared" si="67"/>
        <v>44.036132701481939</v>
      </c>
      <c r="V270" s="33">
        <f t="shared" si="67"/>
        <v>43.295389415190229</v>
      </c>
      <c r="W270" s="33">
        <f t="shared" si="67"/>
        <v>42.080200522908818</v>
      </c>
      <c r="X270" s="33">
        <f t="shared" si="67"/>
        <v>39.82170484554014</v>
      </c>
      <c r="Y270" s="33">
        <f t="shared" si="67"/>
        <v>40.202173297521007</v>
      </c>
      <c r="Z270" s="33">
        <f t="shared" si="67"/>
        <v>42.196296310450428</v>
      </c>
      <c r="AA270" s="33">
        <f t="shared" si="67"/>
        <v>40.821580974413521</v>
      </c>
      <c r="AB270" s="33">
        <f t="shared" si="67"/>
        <v>39.104164009206585</v>
      </c>
      <c r="AC270" s="33">
        <f t="shared" si="67"/>
        <v>41.700685454063773</v>
      </c>
      <c r="AD270" s="33">
        <f t="shared" si="67"/>
        <v>44.310063642753349</v>
      </c>
      <c r="AE270" s="33">
        <f t="shared" si="67"/>
        <v>46.934386991890534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4.3225290555289568</v>
      </c>
      <c r="D271" s="94">
        <f>+'CO2'!D271+'abs CO2'!D271+'CH4'!D271*PCG!$C$5+N2O!D271*PCG!$C$6+HFC!D271+PFC!D271+'SF6'!D271</f>
        <v>4.1335976276759041</v>
      </c>
      <c r="E271" s="94">
        <f>+'CO2'!E271+'abs CO2'!E271+'CH4'!E271*PCG!$C$5+N2O!E271*PCG!$C$6+HFC!E271+PFC!E271+'SF6'!E271</f>
        <v>4.5646763067872058</v>
      </c>
      <c r="F271" s="94">
        <f>+'CO2'!F271+'abs CO2'!F271+'CH4'!F271*PCG!$C$5+N2O!F271*PCG!$C$6+HFC!F271+PFC!F271+'SF6'!F271</f>
        <v>5.1202083848409066</v>
      </c>
      <c r="G271" s="94">
        <f>+'CO2'!G271+'abs CO2'!G271+'CH4'!G271*PCG!$C$5+N2O!G271*PCG!$C$6+HFC!G271+PFC!G271+'SF6'!G271</f>
        <v>5.1258992734874429</v>
      </c>
      <c r="H271" s="94">
        <f>+'CO2'!H271+'abs CO2'!H271+'CH4'!H271*PCG!$C$5+N2O!H271*PCG!$C$6+HFC!H271+PFC!H271+'SF6'!H271</f>
        <v>5.643271173858734</v>
      </c>
      <c r="I271" s="94">
        <f>+'CO2'!I271+'abs CO2'!I271+'CH4'!I271*PCG!$C$5+N2O!I271*PCG!$C$6+HFC!I271+PFC!I271+'SF6'!I271</f>
        <v>5.8707164548333841</v>
      </c>
      <c r="J271" s="94">
        <f>+'CO2'!J271+'abs CO2'!J271+'CH4'!J271*PCG!$C$5+N2O!J271*PCG!$C$6+HFC!J271+PFC!J271+'SF6'!J271</f>
        <v>5.784014293750694</v>
      </c>
      <c r="K271" s="94">
        <f>+'CO2'!K271+'abs CO2'!K271+'CH4'!K271*PCG!$C$5+N2O!K271*PCG!$C$6+HFC!K271+PFC!K271+'SF6'!K271</f>
        <v>5.6144364529779729</v>
      </c>
      <c r="L271" s="94">
        <f>+'CO2'!L271+'abs CO2'!L271+'CH4'!L271*PCG!$C$5+N2O!L271*PCG!$C$6+HFC!L271+PFC!L271+'SF6'!L271</f>
        <v>6.1446725844057655</v>
      </c>
      <c r="M271" s="94">
        <f>+'CO2'!M271+'abs CO2'!M271+'CH4'!M271*PCG!$C$5+N2O!M271*PCG!$C$6+HFC!M271+PFC!M271+'SF6'!M271</f>
        <v>5.2891768450223138</v>
      </c>
      <c r="N271" s="94">
        <f>+'CO2'!N271+'abs CO2'!N271+'CH4'!N271*PCG!$C$5+N2O!N271*PCG!$C$6+HFC!N271+PFC!N271+'SF6'!N271</f>
        <v>5.6821233371578623</v>
      </c>
      <c r="O271" s="94">
        <f>+'CO2'!O271+'abs CO2'!O271+'CH4'!O271*PCG!$C$5+N2O!O271*PCG!$C$6+HFC!O271+PFC!O271+'SF6'!O271</f>
        <v>6.2228625711027714</v>
      </c>
      <c r="P271" s="94">
        <f>+'CO2'!P271+'abs CO2'!P271+'CH4'!P271*PCG!$C$5+N2O!P271*PCG!$C$6+HFC!P271+PFC!P271+'SF6'!P271</f>
        <v>5.3267391501467536</v>
      </c>
      <c r="Q271" s="94">
        <f>+'CO2'!Q271+'abs CO2'!Q271+'CH4'!Q271*PCG!$C$5+N2O!Q271*PCG!$C$6+HFC!Q271+PFC!Q271+'SF6'!Q271</f>
        <v>6.8790028539813317</v>
      </c>
      <c r="R271" s="94">
        <f>+'CO2'!R271+'abs CO2'!R271+'CH4'!R271*PCG!$C$5+N2O!R271*PCG!$C$6+HFC!R271+PFC!R271+'SF6'!R271</f>
        <v>5.863954862386791</v>
      </c>
      <c r="S271" s="94">
        <f>+'CO2'!S271+'abs CO2'!S271+'CH4'!S271*PCG!$C$5+N2O!S271*PCG!$C$6+HFC!S271+PFC!S271+'SF6'!S271</f>
        <v>6.3546124182284078</v>
      </c>
      <c r="T271" s="94">
        <f>+'CO2'!T271+'abs CO2'!T271+'CH4'!T271*PCG!$C$5+N2O!T271*PCG!$C$6+HFC!T271+PFC!T271+'SF6'!T271</f>
        <v>7.3837606090732759</v>
      </c>
      <c r="U271" s="94">
        <f>+'CO2'!U271+'abs CO2'!U271+'CH4'!U271*PCG!$C$5+N2O!U271*PCG!$C$6+HFC!U271+PFC!U271+'SF6'!U271</f>
        <v>8.2299259884199358</v>
      </c>
      <c r="V271" s="94">
        <f>+'CO2'!V271+'abs CO2'!V271+'CH4'!V271*PCG!$C$5+N2O!V271*PCG!$C$6+HFC!V271+PFC!V271+'SF6'!V271</f>
        <v>8.6827104592682804</v>
      </c>
      <c r="W271" s="94">
        <f>+'CO2'!W271+'abs CO2'!W271+'CH4'!W271*PCG!$C$5+N2O!W271*PCG!$C$6+HFC!W271+PFC!W271+'SF6'!W271</f>
        <v>8.6503293892695847</v>
      </c>
      <c r="X271" s="94">
        <f>+'CO2'!X271+'abs CO2'!X271+'CH4'!X271*PCG!$C$5+N2O!X271*PCG!$C$6+HFC!X271+PFC!X271+'SF6'!X271</f>
        <v>6.9442116407111607</v>
      </c>
      <c r="Y271" s="94">
        <f>+'CO2'!Y271+'abs CO2'!Y271+'CH4'!Y271*PCG!$C$5+N2O!Y271*PCG!$C$6+HFC!Y271+PFC!Y271+'SF6'!Y271</f>
        <v>5.5180915245114619</v>
      </c>
      <c r="Z271" s="94">
        <f>+'CO2'!Z271+'abs CO2'!Z271+'CH4'!Z271*PCG!$C$5+N2O!Z271*PCG!$C$6+HFC!Z271+PFC!Z271+'SF6'!Z271</f>
        <v>5.7663938669057586</v>
      </c>
      <c r="AA271" s="94">
        <f>+'CO2'!AA271+'abs CO2'!AA271+'CH4'!AA271*PCG!$C$5+N2O!AA271*PCG!$C$6+HFC!AA271+PFC!AA271+'SF6'!AA271</f>
        <v>6.354314136177889</v>
      </c>
      <c r="AB271" s="94">
        <f>+'CO2'!AB271+'abs CO2'!AB271+'CH4'!AB271*PCG!$C$5+N2O!AB271*PCG!$C$6+HFC!AB271+PFC!AB271+'SF6'!AB271</f>
        <v>6.5335888823385639</v>
      </c>
      <c r="AC271" s="94">
        <f>+'CO2'!AC271+'abs CO2'!AC271+'CH4'!AC271*PCG!$C$5+N2O!AC271*PCG!$C$6+HFC!AC271+PFC!AC271+'SF6'!AC271</f>
        <v>6.9107878145520534</v>
      </c>
      <c r="AD271" s="94">
        <f>+'CO2'!AD271+'abs CO2'!AD271+'CH4'!AD271*PCG!$C$5+N2O!AD271*PCG!$C$6+HFC!AD271+PFC!AD271+'SF6'!AD271</f>
        <v>7.2879867467655464</v>
      </c>
      <c r="AE271" s="94">
        <f>+'CO2'!AE271+'abs CO2'!AE271+'CH4'!AE271*PCG!$C$5+N2O!AE271*PCG!$C$6+HFC!AE271+PFC!AE271+'SF6'!AE271</f>
        <v>7.6651856789790367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1.3781222139361045</v>
      </c>
      <c r="D272" s="33">
        <f t="shared" si="68"/>
        <v>1.3960163385875455</v>
      </c>
      <c r="E272" s="33">
        <f t="shared" si="68"/>
        <v>1.4600900102824319</v>
      </c>
      <c r="F272" s="33">
        <f t="shared" si="68"/>
        <v>1.5117297712020179</v>
      </c>
      <c r="G272" s="33">
        <f t="shared" si="68"/>
        <v>1.5667842548896538</v>
      </c>
      <c r="H272" s="33">
        <f t="shared" si="68"/>
        <v>1.6394377257049113</v>
      </c>
      <c r="I272" s="33">
        <f t="shared" si="68"/>
        <v>1.6939441858890447</v>
      </c>
      <c r="J272" s="33">
        <f t="shared" si="68"/>
        <v>1.8446355448824945</v>
      </c>
      <c r="K272" s="33">
        <f t="shared" si="68"/>
        <v>1.8503776719293819</v>
      </c>
      <c r="L272" s="33">
        <f t="shared" si="68"/>
        <v>1.8647396253000312</v>
      </c>
      <c r="M272" s="33">
        <f t="shared" si="68"/>
        <v>1.8490942876921441</v>
      </c>
      <c r="N272" s="33">
        <f t="shared" si="68"/>
        <v>2.0241111255754962</v>
      </c>
      <c r="O272" s="33">
        <f t="shared" si="68"/>
        <v>2.0224540475901107</v>
      </c>
      <c r="P272" s="33">
        <f t="shared" si="68"/>
        <v>1.986830721020912</v>
      </c>
      <c r="Q272" s="33">
        <f t="shared" si="68"/>
        <v>1.9753078835626836</v>
      </c>
      <c r="R272" s="33">
        <f t="shared" si="68"/>
        <v>1.9750782448056732</v>
      </c>
      <c r="S272" s="33">
        <f t="shared" si="68"/>
        <v>1.9841592317943511</v>
      </c>
      <c r="T272" s="33">
        <f t="shared" si="68"/>
        <v>1.968239704217597</v>
      </c>
      <c r="U272" s="33">
        <f t="shared" si="68"/>
        <v>1.9089303599312271</v>
      </c>
      <c r="V272" s="33">
        <f t="shared" si="68"/>
        <v>1.8490715957367552</v>
      </c>
      <c r="W272" s="33">
        <f t="shared" si="68"/>
        <v>1.7981955056259278</v>
      </c>
      <c r="X272" s="33">
        <f t="shared" si="68"/>
        <v>1.7656884264993784</v>
      </c>
      <c r="Y272" s="33">
        <f t="shared" si="68"/>
        <v>1.874386276551917</v>
      </c>
      <c r="Z272" s="33">
        <f t="shared" si="68"/>
        <v>1.9289078805717492</v>
      </c>
      <c r="AA272" s="33">
        <f t="shared" si="68"/>
        <v>1.8093977550194358</v>
      </c>
      <c r="AB272" s="33">
        <f t="shared" si="68"/>
        <v>1.7428253464265793</v>
      </c>
      <c r="AC272" s="33">
        <f t="shared" si="68"/>
        <v>1.9464333223222177</v>
      </c>
      <c r="AD272" s="33">
        <f t="shared" si="68"/>
        <v>2.137581794715889</v>
      </c>
      <c r="AE272" s="33">
        <f t="shared" si="68"/>
        <v>2.3434382663967384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1.3781222139361045</v>
      </c>
      <c r="D273" s="94">
        <f>+'CO2'!D273+'abs CO2'!D273+'CH4'!D273*PCG!$C$5+N2O!D273*PCG!$C$6+HFC!D273+PFC!D273+'SF6'!D273</f>
        <v>1.3960163385875455</v>
      </c>
      <c r="E273" s="94">
        <f>+'CO2'!E273+'abs CO2'!E273+'CH4'!E273*PCG!$C$5+N2O!E273*PCG!$C$6+HFC!E273+PFC!E273+'SF6'!E273</f>
        <v>1.4600900102824319</v>
      </c>
      <c r="F273" s="94">
        <f>+'CO2'!F273+'abs CO2'!F273+'CH4'!F273*PCG!$C$5+N2O!F273*PCG!$C$6+HFC!F273+PFC!F273+'SF6'!F273</f>
        <v>1.5117297712020179</v>
      </c>
      <c r="G273" s="94">
        <f>+'CO2'!G273+'abs CO2'!G273+'CH4'!G273*PCG!$C$5+N2O!G273*PCG!$C$6+HFC!G273+PFC!G273+'SF6'!G273</f>
        <v>1.5667842548896538</v>
      </c>
      <c r="H273" s="94">
        <f>+'CO2'!H273+'abs CO2'!H273+'CH4'!H273*PCG!$C$5+N2O!H273*PCG!$C$6+HFC!H273+PFC!H273+'SF6'!H273</f>
        <v>1.6394377257049113</v>
      </c>
      <c r="I273" s="94">
        <f>+'CO2'!I273+'abs CO2'!I273+'CH4'!I273*PCG!$C$5+N2O!I273*PCG!$C$6+HFC!I273+PFC!I273+'SF6'!I273</f>
        <v>1.6939441858890447</v>
      </c>
      <c r="J273" s="94">
        <f>+'CO2'!J273+'abs CO2'!J273+'CH4'!J273*PCG!$C$5+N2O!J273*PCG!$C$6+HFC!J273+PFC!J273+'SF6'!J273</f>
        <v>1.8446355448824945</v>
      </c>
      <c r="K273" s="94">
        <f>+'CO2'!K273+'abs CO2'!K273+'CH4'!K273*PCG!$C$5+N2O!K273*PCG!$C$6+HFC!K273+PFC!K273+'SF6'!K273</f>
        <v>1.8503776719293819</v>
      </c>
      <c r="L273" s="94">
        <f>+'CO2'!L273+'abs CO2'!L273+'CH4'!L273*PCG!$C$5+N2O!L273*PCG!$C$6+HFC!L273+PFC!L273+'SF6'!L273</f>
        <v>1.8647396253000312</v>
      </c>
      <c r="M273" s="94">
        <f>+'CO2'!M273+'abs CO2'!M273+'CH4'!M273*PCG!$C$5+N2O!M273*PCG!$C$6+HFC!M273+PFC!M273+'SF6'!M273</f>
        <v>1.8490942876921441</v>
      </c>
      <c r="N273" s="94">
        <f>+'CO2'!N273+'abs CO2'!N273+'CH4'!N273*PCG!$C$5+N2O!N273*PCG!$C$6+HFC!N273+PFC!N273+'SF6'!N273</f>
        <v>2.0241111255754962</v>
      </c>
      <c r="O273" s="94">
        <f>+'CO2'!O273+'abs CO2'!O273+'CH4'!O273*PCG!$C$5+N2O!O273*PCG!$C$6+HFC!O273+PFC!O273+'SF6'!O273</f>
        <v>2.0224540475901107</v>
      </c>
      <c r="P273" s="94">
        <f>+'CO2'!P273+'abs CO2'!P273+'CH4'!P273*PCG!$C$5+N2O!P273*PCG!$C$6+HFC!P273+PFC!P273+'SF6'!P273</f>
        <v>1.986830721020912</v>
      </c>
      <c r="Q273" s="94">
        <f>+'CO2'!Q273+'abs CO2'!Q273+'CH4'!Q273*PCG!$C$5+N2O!Q273*PCG!$C$6+HFC!Q273+PFC!Q273+'SF6'!Q273</f>
        <v>1.9753078835626836</v>
      </c>
      <c r="R273" s="94">
        <f>+'CO2'!R273+'abs CO2'!R273+'CH4'!R273*PCG!$C$5+N2O!R273*PCG!$C$6+HFC!R273+PFC!R273+'SF6'!R273</f>
        <v>1.9750782448056732</v>
      </c>
      <c r="S273" s="94">
        <f>+'CO2'!S273+'abs CO2'!S273+'CH4'!S273*PCG!$C$5+N2O!S273*PCG!$C$6+HFC!S273+PFC!S273+'SF6'!S273</f>
        <v>1.9841592317943511</v>
      </c>
      <c r="T273" s="94">
        <f>+'CO2'!T273+'abs CO2'!T273+'CH4'!T273*PCG!$C$5+N2O!T273*PCG!$C$6+HFC!T273+PFC!T273+'SF6'!T273</f>
        <v>1.968239704217597</v>
      </c>
      <c r="U273" s="94">
        <f>+'CO2'!U273+'abs CO2'!U273+'CH4'!U273*PCG!$C$5+N2O!U273*PCG!$C$6+HFC!U273+PFC!U273+'SF6'!U273</f>
        <v>1.9089303599312271</v>
      </c>
      <c r="V273" s="94">
        <f>+'CO2'!V273+'abs CO2'!V273+'CH4'!V273*PCG!$C$5+N2O!V273*PCG!$C$6+HFC!V273+PFC!V273+'SF6'!V273</f>
        <v>1.8490715957367552</v>
      </c>
      <c r="W273" s="94">
        <f>+'CO2'!W273+'abs CO2'!W273+'CH4'!W273*PCG!$C$5+N2O!W273*PCG!$C$6+HFC!W273+PFC!W273+'SF6'!W273</f>
        <v>1.7981955056259278</v>
      </c>
      <c r="X273" s="94">
        <f>+'CO2'!X273+'abs CO2'!X273+'CH4'!X273*PCG!$C$5+N2O!X273*PCG!$C$6+HFC!X273+PFC!X273+'SF6'!X273</f>
        <v>1.7656884264993784</v>
      </c>
      <c r="Y273" s="94">
        <f>+'CO2'!Y273+'abs CO2'!Y273+'CH4'!Y273*PCG!$C$5+N2O!Y273*PCG!$C$6+HFC!Y273+PFC!Y273+'SF6'!Y273</f>
        <v>1.874386276551917</v>
      </c>
      <c r="Z273" s="94">
        <f>+'CO2'!Z273+'abs CO2'!Z273+'CH4'!Z273*PCG!$C$5+N2O!Z273*PCG!$C$6+HFC!Z273+PFC!Z273+'SF6'!Z273</f>
        <v>1.9289078805717492</v>
      </c>
      <c r="AA273" s="94">
        <f>+'CO2'!AA273+'abs CO2'!AA273+'CH4'!AA273*PCG!$C$5+N2O!AA273*PCG!$C$6+HFC!AA273+PFC!AA273+'SF6'!AA273</f>
        <v>1.8093977550194358</v>
      </c>
      <c r="AB273" s="94">
        <f>+'CO2'!AB273+'abs CO2'!AB273+'CH4'!AB273*PCG!$C$5+N2O!AB273*PCG!$C$6+HFC!AB273+PFC!AB273+'SF6'!AB273</f>
        <v>1.7428253464265793</v>
      </c>
      <c r="AC273" s="94">
        <f>+'CO2'!AC273+'abs CO2'!AC273+'CH4'!AC273*PCG!$C$5+N2O!AC273*PCG!$C$6+HFC!AC273+PFC!AC273+'SF6'!AC273</f>
        <v>1.9464333223222177</v>
      </c>
      <c r="AD273" s="94">
        <f>+'CO2'!AD273+'abs CO2'!AD273+'CH4'!AD273*PCG!$C$5+N2O!AD273*PCG!$C$6+HFC!AD273+PFC!AD273+'SF6'!AD273</f>
        <v>2.137581794715889</v>
      </c>
      <c r="AE273" s="94">
        <f>+'CO2'!AE273+'abs CO2'!AE273+'CH4'!AE273*PCG!$C$5+N2O!AE273*PCG!$C$6+HFC!AE273+PFC!AE273+'SF6'!AE273</f>
        <v>2.3434382663967384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29.734809167853996</v>
      </c>
      <c r="D276" s="94">
        <f>+'CO2'!D276+'abs CO2'!D276+'CH4'!D276*PCG!$C$5+N2O!D276*PCG!$C$6+HFC!D276+PFC!D276+'SF6'!D276</f>
        <v>29.892282842413593</v>
      </c>
      <c r="E276" s="94">
        <f>+'CO2'!E276+'abs CO2'!E276+'CH4'!E276*PCG!$C$5+N2O!E276*PCG!$C$6+HFC!E276+PFC!E276+'SF6'!E276</f>
        <v>30.603797644859778</v>
      </c>
      <c r="F276" s="94">
        <f>+'CO2'!F276+'abs CO2'!F276+'CH4'!F276*PCG!$C$5+N2O!F276*PCG!$C$6+HFC!F276+PFC!F276+'SF6'!F276</f>
        <v>31.457730272822381</v>
      </c>
      <c r="G276" s="94">
        <f>+'CO2'!G276+'abs CO2'!G276+'CH4'!G276*PCG!$C$5+N2O!G276*PCG!$C$6+HFC!G276+PFC!G276+'SF6'!G276</f>
        <v>32.296901125334927</v>
      </c>
      <c r="H276" s="94">
        <f>+'CO2'!H276+'abs CO2'!H276+'CH4'!H276*PCG!$C$5+N2O!H276*PCG!$C$6+HFC!H276+PFC!H276+'SF6'!H276</f>
        <v>32.498757893755815</v>
      </c>
      <c r="I276" s="94">
        <f>+'CO2'!I276+'abs CO2'!I276+'CH4'!I276*PCG!$C$5+N2O!I276*PCG!$C$6+HFC!I276+PFC!I276+'SF6'!I276</f>
        <v>32.362801562779424</v>
      </c>
      <c r="J276" s="94">
        <f>+'CO2'!J276+'abs CO2'!J276+'CH4'!J276*PCG!$C$5+N2O!J276*PCG!$C$6+HFC!J276+PFC!J276+'SF6'!J276</f>
        <v>34.414649188501272</v>
      </c>
      <c r="K276" s="94">
        <f>+'CO2'!K276+'abs CO2'!K276+'CH4'!K276*PCG!$C$5+N2O!K276*PCG!$C$6+HFC!K276+PFC!K276+'SF6'!K276</f>
        <v>34.487202184919227</v>
      </c>
      <c r="L276" s="94">
        <f>+'CO2'!L276+'abs CO2'!L276+'CH4'!L276*PCG!$C$5+N2O!L276*PCG!$C$6+HFC!L276+PFC!L276+'SF6'!L276</f>
        <v>34.557959745104249</v>
      </c>
      <c r="M276" s="94">
        <f>+'CO2'!M276+'abs CO2'!M276+'CH4'!M276*PCG!$C$5+N2O!M276*PCG!$C$6+HFC!M276+PFC!M276+'SF6'!M276</f>
        <v>34.630077179768854</v>
      </c>
      <c r="N276" s="94">
        <f>+'CO2'!N276+'abs CO2'!N276+'CH4'!N276*PCG!$C$5+N2O!N276*PCG!$C$6+HFC!N276+PFC!N276+'SF6'!N276</f>
        <v>34.581004329451673</v>
      </c>
      <c r="O276" s="94">
        <f>+'CO2'!O276+'abs CO2'!O276+'CH4'!O276*PCG!$C$5+N2O!O276*PCG!$C$6+HFC!O276+PFC!O276+'SF6'!O276</f>
        <v>34.66201208757758</v>
      </c>
      <c r="P276" s="94">
        <f>+'CO2'!P276+'abs CO2'!P276+'CH4'!P276*PCG!$C$5+N2O!P276*PCG!$C$6+HFC!P276+PFC!P276+'SF6'!P276</f>
        <v>34.739320159232001</v>
      </c>
      <c r="Q276" s="94">
        <f>+'CO2'!Q276+'abs CO2'!Q276+'CH4'!Q276*PCG!$C$5+N2O!Q276*PCG!$C$6+HFC!Q276+PFC!Q276+'SF6'!Q276</f>
        <v>34.817618737350834</v>
      </c>
      <c r="R276" s="94">
        <f>+'CO2'!R276+'abs CO2'!R276+'CH4'!R276*PCG!$C$5+N2O!R276*PCG!$C$6+HFC!R276+PFC!R276+'SF6'!R276</f>
        <v>34.894592663291562</v>
      </c>
      <c r="S276" s="94">
        <f>+'CO2'!S276+'abs CO2'!S276+'CH4'!S276*PCG!$C$5+N2O!S276*PCG!$C$6+HFC!S276+PFC!S276+'SF6'!S276</f>
        <v>34.962789067053173</v>
      </c>
      <c r="T276" s="94">
        <f>+'CO2'!T276+'abs CO2'!T276+'CH4'!T276*PCG!$C$5+N2O!T276*PCG!$C$6+HFC!T276+PFC!T276+'SF6'!T276</f>
        <v>35.032423682679912</v>
      </c>
      <c r="U276" s="94">
        <f>+'CO2'!U276+'abs CO2'!U276+'CH4'!U276*PCG!$C$5+N2O!U276*PCG!$C$6+HFC!U276+PFC!U276+'SF6'!U276</f>
        <v>33.897276353130778</v>
      </c>
      <c r="V276" s="94">
        <f>+'CO2'!V276+'abs CO2'!V276+'CH4'!V276*PCG!$C$5+N2O!V276*PCG!$C$6+HFC!V276+PFC!V276+'SF6'!V276</f>
        <v>32.763607360185198</v>
      </c>
      <c r="W276" s="94">
        <f>+'CO2'!W276+'abs CO2'!W276+'CH4'!W276*PCG!$C$5+N2O!W276*PCG!$C$6+HFC!W276+PFC!W276+'SF6'!W276</f>
        <v>31.631675628013305</v>
      </c>
      <c r="X276" s="94">
        <f>+'CO2'!X276+'abs CO2'!X276+'CH4'!X276*PCG!$C$5+N2O!X276*PCG!$C$6+HFC!X276+PFC!X276+'SF6'!X276</f>
        <v>31.111804778329599</v>
      </c>
      <c r="Y276" s="94">
        <f>+'CO2'!Y276+'abs CO2'!Y276+'CH4'!Y276*PCG!$C$5+N2O!Y276*PCG!$C$6+HFC!Y276+PFC!Y276+'SF6'!Y276</f>
        <v>32.809695496457628</v>
      </c>
      <c r="Z276" s="94">
        <f>+'CO2'!Z276+'abs CO2'!Z276+'CH4'!Z276*PCG!$C$5+N2O!Z276*PCG!$C$6+HFC!Z276+PFC!Z276+'SF6'!Z276</f>
        <v>34.50099456297292</v>
      </c>
      <c r="AA276" s="94">
        <f>+'CO2'!AA276+'abs CO2'!AA276+'CH4'!AA276*PCG!$C$5+N2O!AA276*PCG!$C$6+HFC!AA276+PFC!AA276+'SF6'!AA276</f>
        <v>32.657869083216198</v>
      </c>
      <c r="AB276" s="94">
        <f>+'CO2'!AB276+'abs CO2'!AB276+'CH4'!AB276*PCG!$C$5+N2O!AB276*PCG!$C$6+HFC!AB276+PFC!AB276+'SF6'!AB276</f>
        <v>30.82774978044144</v>
      </c>
      <c r="AC276" s="94">
        <f>+'CO2'!AC276+'abs CO2'!AC276+'CH4'!AC276*PCG!$C$5+N2O!AC276*PCG!$C$6+HFC!AC276+PFC!AC276+'SF6'!AC276</f>
        <v>32.8434643171895</v>
      </c>
      <c r="AD276" s="94">
        <f>+'CO2'!AD276+'abs CO2'!AD276+'CH4'!AD276*PCG!$C$5+N2O!AD276*PCG!$C$6+HFC!AD276+PFC!AD276+'SF6'!AD276</f>
        <v>34.884495101271916</v>
      </c>
      <c r="AE276" s="94">
        <f>+'CO2'!AE276+'abs CO2'!AE276+'CH4'!AE276*PCG!$C$5+N2O!AE276*PCG!$C$6+HFC!AE276+PFC!AE276+'SF6'!AE276</f>
        <v>36.92576304651476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52.795550335783297</v>
      </c>
      <c r="D277" s="33">
        <f t="shared" si="69"/>
        <v>52.759512845702751</v>
      </c>
      <c r="E277" s="33">
        <f t="shared" si="69"/>
        <v>54.850176610425166</v>
      </c>
      <c r="F277" s="33">
        <f t="shared" si="69"/>
        <v>57.15419178006227</v>
      </c>
      <c r="G277" s="33">
        <f t="shared" si="69"/>
        <v>58.384014460915942</v>
      </c>
      <c r="H277" s="33">
        <f t="shared" si="69"/>
        <v>59.982896144470772</v>
      </c>
      <c r="I277" s="33">
        <f t="shared" si="69"/>
        <v>60.521090762490104</v>
      </c>
      <c r="J277" s="33">
        <f t="shared" si="69"/>
        <v>63.284054720117787</v>
      </c>
      <c r="K277" s="33">
        <f t="shared" si="69"/>
        <v>62.416724849860692</v>
      </c>
      <c r="L277" s="33">
        <f t="shared" si="69"/>
        <v>63.439245601529969</v>
      </c>
      <c r="M277" s="33">
        <f t="shared" si="69"/>
        <v>61.092459288531572</v>
      </c>
      <c r="N277" s="33">
        <f t="shared" si="69"/>
        <v>61.904427414952622</v>
      </c>
      <c r="O277" s="33">
        <f t="shared" si="69"/>
        <v>62.803159483669006</v>
      </c>
      <c r="P277" s="33">
        <f t="shared" si="69"/>
        <v>60.470494487847368</v>
      </c>
      <c r="Q277" s="33">
        <f t="shared" si="69"/>
        <v>63.76932706346004</v>
      </c>
      <c r="R277" s="33">
        <f t="shared" si="69"/>
        <v>61.277681859046425</v>
      </c>
      <c r="S277" s="33">
        <f t="shared" si="69"/>
        <v>62.072824489917785</v>
      </c>
      <c r="T277" s="33">
        <f t="shared" si="69"/>
        <v>63.880107719087299</v>
      </c>
      <c r="U277" s="33">
        <f t="shared" si="69"/>
        <v>64.655366150620097</v>
      </c>
      <c r="V277" s="33">
        <f t="shared" si="69"/>
        <v>65.725959156061407</v>
      </c>
      <c r="W277" s="33">
        <f t="shared" si="69"/>
        <v>63.728160335149283</v>
      </c>
      <c r="X277" s="33">
        <f t="shared" si="69"/>
        <v>59.944468489047438</v>
      </c>
      <c r="Y277" s="33">
        <f t="shared" si="69"/>
        <v>58.411901956569707</v>
      </c>
      <c r="Z277" s="33">
        <f t="shared" si="69"/>
        <v>61.508899723714698</v>
      </c>
      <c r="AA277" s="33">
        <f t="shared" si="69"/>
        <v>60.21456685434304</v>
      </c>
      <c r="AB277" s="33">
        <f t="shared" si="69"/>
        <v>58.956333103614654</v>
      </c>
      <c r="AC277" s="33">
        <f t="shared" si="69"/>
        <v>62.623528081346834</v>
      </c>
      <c r="AD277" s="33">
        <f t="shared" si="69"/>
        <v>65.80654938792776</v>
      </c>
      <c r="AE277" s="33">
        <f t="shared" si="69"/>
        <v>71.501870531025205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9.7256903749401502</v>
      </c>
      <c r="D278" s="94">
        <f>+'CO2'!D278+'abs CO2'!D278+'CH4'!D278*PCG!$C$5+N2O!D278*PCG!$C$6+HFC!D278+PFC!D278+'SF6'!D278</f>
        <v>9.3005946622707825</v>
      </c>
      <c r="E278" s="94">
        <f>+'CO2'!E278+'abs CO2'!E278+'CH4'!E278*PCG!$C$5+N2O!E278*PCG!$C$6+HFC!E278+PFC!E278+'SF6'!E278</f>
        <v>10.270521690271211</v>
      </c>
      <c r="F278" s="94">
        <f>+'CO2'!F278+'abs CO2'!F278+'CH4'!F278*PCG!$C$5+N2O!F278*PCG!$C$6+HFC!F278+PFC!F278+'SF6'!F278</f>
        <v>11.52046886589204</v>
      </c>
      <c r="G278" s="94">
        <f>+'CO2'!G278+'abs CO2'!G278+'CH4'!G278*PCG!$C$5+N2O!G278*PCG!$C$6+HFC!G278+PFC!G278+'SF6'!G278</f>
        <v>11.533273365346741</v>
      </c>
      <c r="H278" s="94">
        <f>+'CO2'!H278+'abs CO2'!H278+'CH4'!H278*PCG!$C$5+N2O!H278*PCG!$C$6+HFC!H278+PFC!H278+'SF6'!H278</f>
        <v>12.697360141182154</v>
      </c>
      <c r="I278" s="94">
        <f>+'CO2'!I278+'abs CO2'!I278+'CH4'!I278*PCG!$C$5+N2O!I278*PCG!$C$6+HFC!I278+PFC!I278+'SF6'!I278</f>
        <v>13.209112023375109</v>
      </c>
      <c r="J278" s="94">
        <f>+'CO2'!J278+'abs CO2'!J278+'CH4'!J278*PCG!$C$5+N2O!J278*PCG!$C$6+HFC!J278+PFC!J278+'SF6'!J278</f>
        <v>13.01403216093906</v>
      </c>
      <c r="K278" s="94">
        <f>+'CO2'!K278+'abs CO2'!K278+'CH4'!K278*PCG!$C$5+N2O!K278*PCG!$C$6+HFC!K278+PFC!K278+'SF6'!K278</f>
        <v>12.632482019200436</v>
      </c>
      <c r="L278" s="94">
        <f>+'CO2'!L278+'abs CO2'!L278+'CH4'!L278*PCG!$C$5+N2O!L278*PCG!$C$6+HFC!L278+PFC!L278+'SF6'!L278</f>
        <v>13.825513314912973</v>
      </c>
      <c r="M278" s="94">
        <f>+'CO2'!M278+'abs CO2'!M278+'CH4'!M278*PCG!$C$5+N2O!M278*PCG!$C$6+HFC!M278+PFC!M278+'SF6'!M278</f>
        <v>11.900647901300204</v>
      </c>
      <c r="N278" s="94">
        <f>+'CO2'!N278+'abs CO2'!N278+'CH4'!N278*PCG!$C$5+N2O!N278*PCG!$C$6+HFC!N278+PFC!N278+'SF6'!N278</f>
        <v>12.784777508605186</v>
      </c>
      <c r="O278" s="94">
        <f>+'CO2'!O278+'abs CO2'!O278+'CH4'!O278*PCG!$C$5+N2O!O278*PCG!$C$6+HFC!O278+PFC!O278+'SF6'!O278</f>
        <v>14.001440784981234</v>
      </c>
      <c r="P278" s="94">
        <f>+'CO2'!P278+'abs CO2'!P278+'CH4'!P278*PCG!$C$5+N2O!P278*PCG!$C$6+HFC!P278+PFC!P278+'SF6'!P278</f>
        <v>11.985163087830196</v>
      </c>
      <c r="Q278" s="94">
        <f>+'CO2'!Q278+'abs CO2'!Q278+'CH4'!Q278*PCG!$C$5+N2O!Q278*PCG!$C$6+HFC!Q278+PFC!Q278+'SF6'!Q278</f>
        <v>15.47775642145799</v>
      </c>
      <c r="R278" s="94">
        <f>+'CO2'!R278+'abs CO2'!R278+'CH4'!R278*PCG!$C$5+N2O!R278*PCG!$C$6+HFC!R278+PFC!R278+'SF6'!R278</f>
        <v>13.193898440370276</v>
      </c>
      <c r="S278" s="94">
        <f>+'CO2'!S278+'abs CO2'!S278+'CH4'!S278*PCG!$C$5+N2O!S278*PCG!$C$6+HFC!S278+PFC!S278+'SF6'!S278</f>
        <v>14.297877941013915</v>
      </c>
      <c r="T278" s="94">
        <f>+'CO2'!T278+'abs CO2'!T278+'CH4'!T278*PCG!$C$5+N2O!T278*PCG!$C$6+HFC!T278+PFC!T278+'SF6'!T278</f>
        <v>16.613461370414868</v>
      </c>
      <c r="U278" s="94">
        <f>+'CO2'!U278+'abs CO2'!U278+'CH4'!U278*PCG!$C$5+N2O!U278*PCG!$C$6+HFC!U278+PFC!U278+'SF6'!U278</f>
        <v>18.517333473944852</v>
      </c>
      <c r="V278" s="94">
        <f>+'CO2'!V278+'abs CO2'!V278+'CH4'!V278*PCG!$C$5+N2O!V278*PCG!$C$6+HFC!V278+PFC!V278+'SF6'!V278</f>
        <v>19.536098533353627</v>
      </c>
      <c r="W278" s="94">
        <f>+'CO2'!W278+'abs CO2'!W278+'CH4'!W278*PCG!$C$5+N2O!W278*PCG!$C$6+HFC!W278+PFC!W278+'SF6'!W278</f>
        <v>19.463241125856559</v>
      </c>
      <c r="X278" s="94">
        <f>+'CO2'!X278+'abs CO2'!X278+'CH4'!X278*PCG!$C$5+N2O!X278*PCG!$C$6+HFC!X278+PFC!X278+'SF6'!X278</f>
        <v>15.624476191600104</v>
      </c>
      <c r="Y278" s="94">
        <f>+'CO2'!Y278+'abs CO2'!Y278+'CH4'!Y278*PCG!$C$5+N2O!Y278*PCG!$C$6+HFC!Y278+PFC!Y278+'SF6'!Y278</f>
        <v>12.415705930150787</v>
      </c>
      <c r="Z278" s="94">
        <f>+'CO2'!Z278+'abs CO2'!Z278+'CH4'!Z278*PCG!$C$5+N2O!Z278*PCG!$C$6+HFC!Z278+PFC!Z278+'SF6'!Z278</f>
        <v>12.974386200537955</v>
      </c>
      <c r="AA278" s="94">
        <f>+'CO2'!AA278+'abs CO2'!AA278+'CH4'!AA278*PCG!$C$5+N2O!AA278*PCG!$C$6+HFC!AA278+PFC!AA278+'SF6'!AA278</f>
        <v>14.297206806400245</v>
      </c>
      <c r="AB278" s="94">
        <f>+'CO2'!AB278+'abs CO2'!AB278+'CH4'!AB278*PCG!$C$5+N2O!AB278*PCG!$C$6+HFC!AB278+PFC!AB278+'SF6'!AB278</f>
        <v>14.700574985261763</v>
      </c>
      <c r="AC278" s="94">
        <f>+'CO2'!AC278+'abs CO2'!AC278+'CH4'!AC278*PCG!$C$5+N2O!AC278*PCG!$C$6+HFC!AC278+PFC!AC278+'SF6'!AC278</f>
        <v>15.549272582742118</v>
      </c>
      <c r="AD278" s="94">
        <f>+'CO2'!AD278+'abs CO2'!AD278+'CH4'!AD278*PCG!$C$5+N2O!AD278*PCG!$C$6+HFC!AD278+PFC!AD278+'SF6'!AD278</f>
        <v>16.397970180222472</v>
      </c>
      <c r="AE278" s="94">
        <f>+'CO2'!AE278+'abs CO2'!AE278+'CH4'!AE278*PCG!$C$5+N2O!AE278*PCG!$C$6+HFC!AE278+PFC!AE278+'SF6'!AE278</f>
        <v>17.246667777702825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1.5503874906781177</v>
      </c>
      <c r="D279" s="33">
        <f t="shared" si="70"/>
        <v>1.5705183809109882</v>
      </c>
      <c r="E279" s="33">
        <f t="shared" si="70"/>
        <v>1.6426012615677357</v>
      </c>
      <c r="F279" s="33">
        <f t="shared" si="70"/>
        <v>1.70069599260227</v>
      </c>
      <c r="G279" s="33">
        <f t="shared" si="70"/>
        <v>1.7626322867508606</v>
      </c>
      <c r="H279" s="33">
        <f t="shared" si="70"/>
        <v>1.8443674414180251</v>
      </c>
      <c r="I279" s="33">
        <f t="shared" si="70"/>
        <v>1.9056872091251753</v>
      </c>
      <c r="J279" s="33">
        <f t="shared" si="70"/>
        <v>2.0752149879928057</v>
      </c>
      <c r="K279" s="33">
        <f t="shared" si="70"/>
        <v>2.0816748809205543</v>
      </c>
      <c r="L279" s="33">
        <f t="shared" si="70"/>
        <v>2.0978320784625351</v>
      </c>
      <c r="M279" s="33">
        <f t="shared" si="70"/>
        <v>2.0802310736536618</v>
      </c>
      <c r="N279" s="33">
        <f t="shared" si="70"/>
        <v>2.277125016272433</v>
      </c>
      <c r="O279" s="33">
        <f t="shared" si="70"/>
        <v>2.2752608035388744</v>
      </c>
      <c r="P279" s="33">
        <f t="shared" si="70"/>
        <v>2.2351845611485253</v>
      </c>
      <c r="Q279" s="33">
        <f t="shared" si="70"/>
        <v>2.2222213690080186</v>
      </c>
      <c r="R279" s="33">
        <f t="shared" si="70"/>
        <v>2.2219630254063825</v>
      </c>
      <c r="S279" s="33">
        <f t="shared" si="70"/>
        <v>2.2321791357686442</v>
      </c>
      <c r="T279" s="33">
        <f t="shared" si="70"/>
        <v>2.2142696672447961</v>
      </c>
      <c r="U279" s="33">
        <f t="shared" si="70"/>
        <v>2.1475466549226301</v>
      </c>
      <c r="V279" s="33">
        <f t="shared" si="70"/>
        <v>2.0802055452038495</v>
      </c>
      <c r="W279" s="33">
        <f t="shared" si="70"/>
        <v>2.0229699438291688</v>
      </c>
      <c r="X279" s="33">
        <f t="shared" si="70"/>
        <v>1.9863994798118005</v>
      </c>
      <c r="Y279" s="33">
        <f t="shared" si="70"/>
        <v>2.1086845611209055</v>
      </c>
      <c r="Z279" s="33">
        <f t="shared" si="70"/>
        <v>2.1700213656432172</v>
      </c>
      <c r="AA279" s="33">
        <f t="shared" si="70"/>
        <v>2.0355724743968646</v>
      </c>
      <c r="AB279" s="33">
        <f t="shared" si="70"/>
        <v>1.9606785147299015</v>
      </c>
      <c r="AC279" s="33">
        <f t="shared" si="70"/>
        <v>2.1897374876124949</v>
      </c>
      <c r="AD279" s="33">
        <f t="shared" si="70"/>
        <v>2.4047795190553751</v>
      </c>
      <c r="AE279" s="33">
        <f t="shared" si="70"/>
        <v>2.6363680496963307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1.5503874906781177</v>
      </c>
      <c r="D280" s="94">
        <f>+'CO2'!D280+'abs CO2'!D280+'CH4'!D280*PCG!$C$5+N2O!D280*PCG!$C$6+HFC!D280+PFC!D280+'SF6'!D280</f>
        <v>1.5705183809109882</v>
      </c>
      <c r="E280" s="94">
        <f>+'CO2'!E280+'abs CO2'!E280+'CH4'!E280*PCG!$C$5+N2O!E280*PCG!$C$6+HFC!E280+PFC!E280+'SF6'!E280</f>
        <v>1.6426012615677357</v>
      </c>
      <c r="F280" s="94">
        <f>+'CO2'!F280+'abs CO2'!F280+'CH4'!F280*PCG!$C$5+N2O!F280*PCG!$C$6+HFC!F280+PFC!F280+'SF6'!F280</f>
        <v>1.70069599260227</v>
      </c>
      <c r="G280" s="94">
        <f>+'CO2'!G280+'abs CO2'!G280+'CH4'!G280*PCG!$C$5+N2O!G280*PCG!$C$6+HFC!G280+PFC!G280+'SF6'!G280</f>
        <v>1.7626322867508606</v>
      </c>
      <c r="H280" s="94">
        <f>+'CO2'!H280+'abs CO2'!H280+'CH4'!H280*PCG!$C$5+N2O!H280*PCG!$C$6+HFC!H280+PFC!H280+'SF6'!H280</f>
        <v>1.8443674414180251</v>
      </c>
      <c r="I280" s="94">
        <f>+'CO2'!I280+'abs CO2'!I280+'CH4'!I280*PCG!$C$5+N2O!I280*PCG!$C$6+HFC!I280+PFC!I280+'SF6'!I280</f>
        <v>1.9056872091251753</v>
      </c>
      <c r="J280" s="94">
        <f>+'CO2'!J280+'abs CO2'!J280+'CH4'!J280*PCG!$C$5+N2O!J280*PCG!$C$6+HFC!J280+PFC!J280+'SF6'!J280</f>
        <v>2.0752149879928057</v>
      </c>
      <c r="K280" s="94">
        <f>+'CO2'!K280+'abs CO2'!K280+'CH4'!K280*PCG!$C$5+N2O!K280*PCG!$C$6+HFC!K280+PFC!K280+'SF6'!K280</f>
        <v>2.0816748809205543</v>
      </c>
      <c r="L280" s="94">
        <f>+'CO2'!L280+'abs CO2'!L280+'CH4'!L280*PCG!$C$5+N2O!L280*PCG!$C$6+HFC!L280+PFC!L280+'SF6'!L280</f>
        <v>2.0978320784625351</v>
      </c>
      <c r="M280" s="94">
        <f>+'CO2'!M280+'abs CO2'!M280+'CH4'!M280*PCG!$C$5+N2O!M280*PCG!$C$6+HFC!M280+PFC!M280+'SF6'!M280</f>
        <v>2.0802310736536618</v>
      </c>
      <c r="N280" s="94">
        <f>+'CO2'!N280+'abs CO2'!N280+'CH4'!N280*PCG!$C$5+N2O!N280*PCG!$C$6+HFC!N280+PFC!N280+'SF6'!N280</f>
        <v>2.277125016272433</v>
      </c>
      <c r="O280" s="94">
        <f>+'CO2'!O280+'abs CO2'!O280+'CH4'!O280*PCG!$C$5+N2O!O280*PCG!$C$6+HFC!O280+PFC!O280+'SF6'!O280</f>
        <v>2.2752608035388744</v>
      </c>
      <c r="P280" s="94">
        <f>+'CO2'!P280+'abs CO2'!P280+'CH4'!P280*PCG!$C$5+N2O!P280*PCG!$C$6+HFC!P280+PFC!P280+'SF6'!P280</f>
        <v>2.2351845611485253</v>
      </c>
      <c r="Q280" s="94">
        <f>+'CO2'!Q280+'abs CO2'!Q280+'CH4'!Q280*PCG!$C$5+N2O!Q280*PCG!$C$6+HFC!Q280+PFC!Q280+'SF6'!Q280</f>
        <v>2.2222213690080186</v>
      </c>
      <c r="R280" s="94">
        <f>+'CO2'!R280+'abs CO2'!R280+'CH4'!R280*PCG!$C$5+N2O!R280*PCG!$C$6+HFC!R280+PFC!R280+'SF6'!R280</f>
        <v>2.2219630254063825</v>
      </c>
      <c r="S280" s="94">
        <f>+'CO2'!S280+'abs CO2'!S280+'CH4'!S280*PCG!$C$5+N2O!S280*PCG!$C$6+HFC!S280+PFC!S280+'SF6'!S280</f>
        <v>2.2321791357686442</v>
      </c>
      <c r="T280" s="94">
        <f>+'CO2'!T280+'abs CO2'!T280+'CH4'!T280*PCG!$C$5+N2O!T280*PCG!$C$6+HFC!T280+PFC!T280+'SF6'!T280</f>
        <v>2.2142696672447961</v>
      </c>
      <c r="U280" s="94">
        <f>+'CO2'!U280+'abs CO2'!U280+'CH4'!U280*PCG!$C$5+N2O!U280*PCG!$C$6+HFC!U280+PFC!U280+'SF6'!U280</f>
        <v>2.1475466549226301</v>
      </c>
      <c r="V280" s="94">
        <f>+'CO2'!V280+'abs CO2'!V280+'CH4'!V280*PCG!$C$5+N2O!V280*PCG!$C$6+HFC!V280+PFC!V280+'SF6'!V280</f>
        <v>2.0802055452038495</v>
      </c>
      <c r="W280" s="94">
        <f>+'CO2'!W280+'abs CO2'!W280+'CH4'!W280*PCG!$C$5+N2O!W280*PCG!$C$6+HFC!W280+PFC!W280+'SF6'!W280</f>
        <v>2.0229699438291688</v>
      </c>
      <c r="X280" s="94">
        <f>+'CO2'!X280+'abs CO2'!X280+'CH4'!X280*PCG!$C$5+N2O!X280*PCG!$C$6+HFC!X280+PFC!X280+'SF6'!X280</f>
        <v>1.9863994798118005</v>
      </c>
      <c r="Y280" s="94">
        <f>+'CO2'!Y280+'abs CO2'!Y280+'CH4'!Y280*PCG!$C$5+N2O!Y280*PCG!$C$6+HFC!Y280+PFC!Y280+'SF6'!Y280</f>
        <v>2.1086845611209055</v>
      </c>
      <c r="Z280" s="94">
        <f>+'CO2'!Z280+'abs CO2'!Z280+'CH4'!Z280*PCG!$C$5+N2O!Z280*PCG!$C$6+HFC!Z280+PFC!Z280+'SF6'!Z280</f>
        <v>2.1700213656432172</v>
      </c>
      <c r="AA280" s="94">
        <f>+'CO2'!AA280+'abs CO2'!AA280+'CH4'!AA280*PCG!$C$5+N2O!AA280*PCG!$C$6+HFC!AA280+PFC!AA280+'SF6'!AA280</f>
        <v>2.0355724743968646</v>
      </c>
      <c r="AB280" s="94">
        <f>+'CO2'!AB280+'abs CO2'!AB280+'CH4'!AB280*PCG!$C$5+N2O!AB280*PCG!$C$6+HFC!AB280+PFC!AB280+'SF6'!AB280</f>
        <v>1.9606785147299015</v>
      </c>
      <c r="AC280" s="94">
        <f>+'CO2'!AC280+'abs CO2'!AC280+'CH4'!AC280*PCG!$C$5+N2O!AC280*PCG!$C$6+HFC!AC280+PFC!AC280+'SF6'!AC280</f>
        <v>2.1897374876124949</v>
      </c>
      <c r="AD280" s="94">
        <f>+'CO2'!AD280+'abs CO2'!AD280+'CH4'!AD280*PCG!$C$5+N2O!AD280*PCG!$C$6+HFC!AD280+PFC!AD280+'SF6'!AD280</f>
        <v>2.4047795190553751</v>
      </c>
      <c r="AE280" s="94">
        <f>+'CO2'!AE280+'abs CO2'!AE280+'CH4'!AE280*PCG!$C$5+N2O!AE280*PCG!$C$6+HFC!AE280+PFC!AE280+'SF6'!AE280</f>
        <v>2.6363680496963307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33.451660313835745</v>
      </c>
      <c r="D283" s="94">
        <f>+'CO2'!D283+'abs CO2'!D283+'CH4'!D283*PCG!$C$5+N2O!D283*PCG!$C$6+HFC!D283+PFC!D283+'SF6'!D283</f>
        <v>33.628818197715283</v>
      </c>
      <c r="E283" s="94">
        <f>+'CO2'!E283+'abs CO2'!E283+'CH4'!E283*PCG!$C$5+N2O!E283*PCG!$C$6+HFC!E283+PFC!E283+'SF6'!E283</f>
        <v>34.429272350467244</v>
      </c>
      <c r="F283" s="94">
        <f>+'CO2'!F283+'abs CO2'!F283+'CH4'!F283*PCG!$C$5+N2O!F283*PCG!$C$6+HFC!F283+PFC!F283+'SF6'!F283</f>
        <v>35.389946556925175</v>
      </c>
      <c r="G283" s="94">
        <f>+'CO2'!G283+'abs CO2'!G283+'CH4'!G283*PCG!$C$5+N2O!G283*PCG!$C$6+HFC!G283+PFC!G283+'SF6'!G283</f>
        <v>36.334013766001789</v>
      </c>
      <c r="H283" s="94">
        <f>+'CO2'!H283+'abs CO2'!H283+'CH4'!H283*PCG!$C$5+N2O!H283*PCG!$C$6+HFC!H283+PFC!H283+'SF6'!H283</f>
        <v>36.561102630475304</v>
      </c>
      <c r="I283" s="94">
        <f>+'CO2'!I283+'abs CO2'!I283+'CH4'!I283*PCG!$C$5+N2O!I283*PCG!$C$6+HFC!I283+PFC!I283+'SF6'!I283</f>
        <v>36.408151758126849</v>
      </c>
      <c r="J283" s="94">
        <f>+'CO2'!J283+'abs CO2'!J283+'CH4'!J283*PCG!$C$5+N2O!J283*PCG!$C$6+HFC!J283+PFC!J283+'SF6'!J283</f>
        <v>38.716480337063928</v>
      </c>
      <c r="K283" s="94">
        <f>+'CO2'!K283+'abs CO2'!K283+'CH4'!K283*PCG!$C$5+N2O!K283*PCG!$C$6+HFC!K283+PFC!K283+'SF6'!K283</f>
        <v>38.79810245803413</v>
      </c>
      <c r="L283" s="94">
        <f>+'CO2'!L283+'abs CO2'!L283+'CH4'!L283*PCG!$C$5+N2O!L283*PCG!$C$6+HFC!L283+PFC!L283+'SF6'!L283</f>
        <v>38.877704713242274</v>
      </c>
      <c r="M283" s="94">
        <f>+'CO2'!M283+'abs CO2'!M283+'CH4'!M283*PCG!$C$5+N2O!M283*PCG!$C$6+HFC!M283+PFC!M283+'SF6'!M283</f>
        <v>38.958836827239956</v>
      </c>
      <c r="N283" s="94">
        <f>+'CO2'!N283+'abs CO2'!N283+'CH4'!N283*PCG!$C$5+N2O!N283*PCG!$C$6+HFC!N283+PFC!N283+'SF6'!N283</f>
        <v>38.903629870633132</v>
      </c>
      <c r="O283" s="94">
        <f>+'CO2'!O283+'abs CO2'!O283+'CH4'!O283*PCG!$C$5+N2O!O283*PCG!$C$6+HFC!O283+PFC!O283+'SF6'!O283</f>
        <v>38.994763598524777</v>
      </c>
      <c r="P283" s="94">
        <f>+'CO2'!P283+'abs CO2'!P283+'CH4'!P283*PCG!$C$5+N2O!P283*PCG!$C$6+HFC!P283+PFC!P283+'SF6'!P283</f>
        <v>39.08173517913599</v>
      </c>
      <c r="Q283" s="94">
        <f>+'CO2'!Q283+'abs CO2'!Q283+'CH4'!Q283*PCG!$C$5+N2O!Q283*PCG!$C$6+HFC!Q283+PFC!Q283+'SF6'!Q283</f>
        <v>39.169821079519686</v>
      </c>
      <c r="R283" s="94">
        <f>+'CO2'!R283+'abs CO2'!R283+'CH4'!R283*PCG!$C$5+N2O!R283*PCG!$C$6+HFC!R283+PFC!R283+'SF6'!R283</f>
        <v>39.256416746203001</v>
      </c>
      <c r="S283" s="94">
        <f>+'CO2'!S283+'abs CO2'!S283+'CH4'!S283*PCG!$C$5+N2O!S283*PCG!$C$6+HFC!S283+PFC!S283+'SF6'!S283</f>
        <v>39.333137700434818</v>
      </c>
      <c r="T283" s="94">
        <f>+'CO2'!T283+'abs CO2'!T283+'CH4'!T283*PCG!$C$5+N2O!T283*PCG!$C$6+HFC!T283+PFC!T283+'SF6'!T283</f>
        <v>39.411476643014893</v>
      </c>
      <c r="U283" s="94">
        <f>+'CO2'!U283+'abs CO2'!U283+'CH4'!U283*PCG!$C$5+N2O!U283*PCG!$C$6+HFC!U283+PFC!U283+'SF6'!U283</f>
        <v>38.134435897272112</v>
      </c>
      <c r="V283" s="94">
        <f>+'CO2'!V283+'abs CO2'!V283+'CH4'!V283*PCG!$C$5+N2O!V283*PCG!$C$6+HFC!V283+PFC!V283+'SF6'!V283</f>
        <v>36.859058280208345</v>
      </c>
      <c r="W283" s="94">
        <f>+'CO2'!W283+'abs CO2'!W283+'CH4'!W283*PCG!$C$5+N2O!W283*PCG!$C$6+HFC!W283+PFC!W283+'SF6'!W283</f>
        <v>35.585635081514965</v>
      </c>
      <c r="X283" s="94">
        <f>+'CO2'!X283+'abs CO2'!X283+'CH4'!X283*PCG!$C$5+N2O!X283*PCG!$C$6+HFC!X283+PFC!X283+'SF6'!X283</f>
        <v>35.000780375620799</v>
      </c>
      <c r="Y283" s="94">
        <f>+'CO2'!Y283+'abs CO2'!Y283+'CH4'!Y283*PCG!$C$5+N2O!Y283*PCG!$C$6+HFC!Y283+PFC!Y283+'SF6'!Y283</f>
        <v>36.910907433514829</v>
      </c>
      <c r="Z283" s="94">
        <f>+'CO2'!Z283+'abs CO2'!Z283+'CH4'!Z283*PCG!$C$5+N2O!Z283*PCG!$C$6+HFC!Z283+PFC!Z283+'SF6'!Z283</f>
        <v>38.813618883344525</v>
      </c>
      <c r="AA283" s="94">
        <f>+'CO2'!AA283+'abs CO2'!AA283+'CH4'!AA283*PCG!$C$5+N2O!AA283*PCG!$C$6+HFC!AA283+PFC!AA283+'SF6'!AA283</f>
        <v>36.740102718618211</v>
      </c>
      <c r="AB283" s="94">
        <f>+'CO2'!AB283+'abs CO2'!AB283+'CH4'!AB283*PCG!$C$5+N2O!AB283*PCG!$C$6+HFC!AB283+PFC!AB283+'SF6'!AB283</f>
        <v>34.681218502996607</v>
      </c>
      <c r="AC283" s="94">
        <f>+'CO2'!AC283+'abs CO2'!AC283+'CH4'!AC283*PCG!$C$5+N2O!AC283*PCG!$C$6+HFC!AC283+PFC!AC283+'SF6'!AC283</f>
        <v>36.948897356838181</v>
      </c>
      <c r="AD283" s="94">
        <f>+'CO2'!AD283+'abs CO2'!AD283+'CH4'!AD283*PCG!$C$5+N2O!AD283*PCG!$C$6+HFC!AD283+PFC!AD283+'SF6'!AD283</f>
        <v>39.245056988930905</v>
      </c>
      <c r="AE283" s="94">
        <f>+'CO2'!AE283+'abs CO2'!AE283+'CH4'!AE283*PCG!$C$5+N2O!AE283*PCG!$C$6+HFC!AE283+PFC!AE283+'SF6'!AE283</f>
        <v>41.541483427329098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8.0660102028953435</v>
      </c>
      <c r="D284" s="94">
        <f>+'CO2'!D284+'abs CO2'!D284+'CH4'!D284*PCG!$C$5+N2O!D284*PCG!$C$6+HFC!D284+PFC!D284+'SF6'!D284</f>
        <v>8.2569118530117951</v>
      </c>
      <c r="E284" s="94">
        <f>+'CO2'!E284+'abs CO2'!E284+'CH4'!E284*PCG!$C$5+N2O!E284*PCG!$C$6+HFC!E284+PFC!E284+'SF6'!E284</f>
        <v>8.5019463410665246</v>
      </c>
      <c r="F284" s="94">
        <f>+'CO2'!F284+'abs CO2'!F284+'CH4'!F284*PCG!$C$5+N2O!F284*PCG!$C$6+HFC!F284+PFC!F284+'SF6'!F284</f>
        <v>8.538558523231023</v>
      </c>
      <c r="G284" s="94">
        <f>+'CO2'!G284+'abs CO2'!G284+'CH4'!G284*PCG!$C$5+N2O!G284*PCG!$C$6+HFC!G284+PFC!G284+'SF6'!G284</f>
        <v>8.730283304640416</v>
      </c>
      <c r="H284" s="94">
        <f>+'CO2'!H284+'abs CO2'!H284+'CH4'!H284*PCG!$C$5+N2O!H284*PCG!$C$6+HFC!H284+PFC!H284+'SF6'!H284</f>
        <v>8.8610997079359386</v>
      </c>
      <c r="I284" s="94">
        <f>+'CO2'!I284+'abs CO2'!I284+'CH4'!I284*PCG!$C$5+N2O!I284*PCG!$C$6+HFC!I284+PFC!I284+'SF6'!I284</f>
        <v>8.985911704063513</v>
      </c>
      <c r="J284" s="94">
        <f>+'CO2'!J284+'abs CO2'!J284+'CH4'!J284*PCG!$C$5+N2O!J284*PCG!$C$6+HFC!J284+PFC!J284+'SF6'!J284</f>
        <v>9.4679763240323602</v>
      </c>
      <c r="K284" s="94">
        <f>+'CO2'!K284+'abs CO2'!K284+'CH4'!K284*PCG!$C$5+N2O!K284*PCG!$C$6+HFC!K284+PFC!K284+'SF6'!K284</f>
        <v>8.8754963622567669</v>
      </c>
      <c r="L284" s="94">
        <f>+'CO2'!L284+'abs CO2'!L284+'CH4'!L284*PCG!$C$5+N2O!L284*PCG!$C$6+HFC!L284+PFC!L284+'SF6'!L284</f>
        <v>8.6332047327213797</v>
      </c>
      <c r="M284" s="94">
        <f>+'CO2'!M284+'abs CO2'!M284+'CH4'!M284*PCG!$C$5+N2O!M284*PCG!$C$6+HFC!M284+PFC!M284+'SF6'!M284</f>
        <v>8.1466460416165187</v>
      </c>
      <c r="N284" s="94">
        <f>+'CO2'!N284+'abs CO2'!N284+'CH4'!N284*PCG!$C$5+N2O!N284*PCG!$C$6+HFC!N284+PFC!N284+'SF6'!N284</f>
        <v>7.9258161111093663</v>
      </c>
      <c r="O284" s="94">
        <f>+'CO2'!O284+'abs CO2'!O284+'CH4'!O284*PCG!$C$5+N2O!O284*PCG!$C$6+HFC!O284+PFC!O284+'SF6'!O284</f>
        <v>7.5106503707192687</v>
      </c>
      <c r="P284" s="94">
        <f>+'CO2'!P284+'abs CO2'!P284+'CH4'!P284*PCG!$C$5+N2O!P284*PCG!$C$6+HFC!P284+PFC!P284+'SF6'!P284</f>
        <v>7.155968301261062</v>
      </c>
      <c r="Q284" s="94">
        <f>+'CO2'!Q284+'abs CO2'!Q284+'CH4'!Q284*PCG!$C$5+N2O!Q284*PCG!$C$6+HFC!Q284+PFC!Q284+'SF6'!Q284</f>
        <v>6.8995281934743478</v>
      </c>
      <c r="R284" s="94">
        <f>+'CO2'!R284+'abs CO2'!R284+'CH4'!R284*PCG!$C$5+N2O!R284*PCG!$C$6+HFC!R284+PFC!R284+'SF6'!R284</f>
        <v>6.5768547768067256</v>
      </c>
      <c r="S284" s="94">
        <f>+'CO2'!S284+'abs CO2'!S284+'CH4'!S284*PCG!$C$5+N2O!S284*PCG!$C$6+HFC!S284+PFC!S284+'SF6'!S284</f>
        <v>6.1965463805869705</v>
      </c>
      <c r="T284" s="94">
        <f>+'CO2'!T284+'abs CO2'!T284+'CH4'!T284*PCG!$C$5+N2O!T284*PCG!$C$6+HFC!T284+PFC!T284+'SF6'!T284</f>
        <v>5.6232926529970824</v>
      </c>
      <c r="U284" s="94">
        <f>+'CO2'!U284+'abs CO2'!U284+'CH4'!U284*PCG!$C$5+N2O!U284*PCG!$C$6+HFC!U284+PFC!U284+'SF6'!U284</f>
        <v>5.8414140452590964</v>
      </c>
      <c r="V284" s="94">
        <f>+'CO2'!V284+'abs CO2'!V284+'CH4'!V284*PCG!$C$5+N2O!V284*PCG!$C$6+HFC!V284+PFC!V284+'SF6'!V284</f>
        <v>7.2393915813778422</v>
      </c>
      <c r="W284" s="94">
        <f>+'CO2'!W284+'abs CO2'!W284+'CH4'!W284*PCG!$C$5+N2O!W284*PCG!$C$6+HFC!W284+PFC!W284+'SF6'!W284</f>
        <v>6.637690508592943</v>
      </c>
      <c r="X284" s="94">
        <f>+'CO2'!X284+'abs CO2'!X284+'CH4'!X284*PCG!$C$5+N2O!X284*PCG!$C$6+HFC!X284+PFC!X284+'SF6'!X284</f>
        <v>7.3168510717550737</v>
      </c>
      <c r="Y284" s="94">
        <f>+'CO2'!Y284+'abs CO2'!Y284+'CH4'!Y284*PCG!$C$5+N2O!Y284*PCG!$C$6+HFC!Y284+PFC!Y284+'SF6'!Y284</f>
        <v>6.9738315008122367</v>
      </c>
      <c r="Z284" s="94">
        <f>+'CO2'!Z284+'abs CO2'!Z284+'CH4'!Z284*PCG!$C$5+N2O!Z284*PCG!$C$6+HFC!Z284+PFC!Z284+'SF6'!Z284</f>
        <v>7.5474646772493807</v>
      </c>
      <c r="AA284" s="94">
        <f>+'CO2'!AA284+'abs CO2'!AA284+'CH4'!AA284*PCG!$C$5+N2O!AA284*PCG!$C$6+HFC!AA284+PFC!AA284+'SF6'!AA284</f>
        <v>7.1386777161078907</v>
      </c>
      <c r="AB284" s="94">
        <f>+'CO2'!AB284+'abs CO2'!AB284+'CH4'!AB284*PCG!$C$5+N2O!AB284*PCG!$C$6+HFC!AB284+PFC!AB284+'SF6'!AB284</f>
        <v>7.6053144295908321</v>
      </c>
      <c r="AC284" s="94">
        <f>+'CO2'!AC284+'abs CO2'!AC284+'CH4'!AC284*PCG!$C$5+N2O!AC284*PCG!$C$6+HFC!AC284+PFC!AC284+'SF6'!AC284</f>
        <v>7.933336582327934</v>
      </c>
      <c r="AD284" s="94">
        <f>+'CO2'!AD284+'abs CO2'!AD284+'CH4'!AD284*PCG!$C$5+N2O!AD284*PCG!$C$6+HFC!AD284+PFC!AD284+'SF6'!AD284</f>
        <v>7.7541300724918427</v>
      </c>
      <c r="AE284" s="94">
        <f>+'CO2'!AE284+'abs CO2'!AE284+'CH4'!AE284*PCG!$C$5+N2O!AE284*PCG!$C$6+HFC!AE284+PFC!AE284+'SF6'!AE284</f>
        <v>10.072203486267348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1.8019534339385188E-3</v>
      </c>
      <c r="D285" s="94">
        <f>+'CO2'!D285+'abs CO2'!D285+'CH4'!D285*PCG!$C$5+N2O!D285*PCG!$C$6+HFC!D285+PFC!D285+'SF6'!D285</f>
        <v>2.6697517938999086E-3</v>
      </c>
      <c r="E285" s="94">
        <f>+'CO2'!E285+'abs CO2'!E285+'CH4'!E285*PCG!$C$5+N2O!E285*PCG!$C$6+HFC!E285+PFC!E285+'SF6'!E285</f>
        <v>5.8349670524506713E-3</v>
      </c>
      <c r="F285" s="94">
        <f>+'CO2'!F285+'abs CO2'!F285+'CH4'!F285*PCG!$C$5+N2O!F285*PCG!$C$6+HFC!F285+PFC!F285+'SF6'!F285</f>
        <v>4.5218414117614309E-3</v>
      </c>
      <c r="G285" s="94">
        <f>+'CO2'!G285+'abs CO2'!G285+'CH4'!G285*PCG!$C$5+N2O!G285*PCG!$C$6+HFC!G285+PFC!G285+'SF6'!G285</f>
        <v>2.3811738176136823E-2</v>
      </c>
      <c r="H285" s="94">
        <f>+'CO2'!H285+'abs CO2'!H285+'CH4'!H285*PCG!$C$5+N2O!H285*PCG!$C$6+HFC!H285+PFC!H285+'SF6'!H285</f>
        <v>1.8966223459343068E-2</v>
      </c>
      <c r="I285" s="94">
        <f>+'CO2'!I285+'abs CO2'!I285+'CH4'!I285*PCG!$C$5+N2O!I285*PCG!$C$6+HFC!I285+PFC!I285+'SF6'!I285</f>
        <v>1.2228067799455946E-2</v>
      </c>
      <c r="J285" s="94">
        <f>+'CO2'!J285+'abs CO2'!J285+'CH4'!J285*PCG!$C$5+N2O!J285*PCG!$C$6+HFC!J285+PFC!J285+'SF6'!J285</f>
        <v>1.0350910089632924E-2</v>
      </c>
      <c r="K285" s="94">
        <f>+'CO2'!K285+'abs CO2'!K285+'CH4'!K285*PCG!$C$5+N2O!K285*PCG!$C$6+HFC!K285+PFC!K285+'SF6'!K285</f>
        <v>2.8969129448804552E-2</v>
      </c>
      <c r="L285" s="94">
        <f>+'CO2'!L285+'abs CO2'!L285+'CH4'!L285*PCG!$C$5+N2O!L285*PCG!$C$6+HFC!L285+PFC!L285+'SF6'!L285</f>
        <v>4.9907621908059883E-3</v>
      </c>
      <c r="M285" s="94">
        <f>+'CO2'!M285+'abs CO2'!M285+'CH4'!M285*PCG!$C$5+N2O!M285*PCG!$C$6+HFC!M285+PFC!M285+'SF6'!M285</f>
        <v>6.0974447212240402E-3</v>
      </c>
      <c r="N285" s="94">
        <f>+'CO2'!N285+'abs CO2'!N285+'CH4'!N285*PCG!$C$5+N2O!N285*PCG!$C$6+HFC!N285+PFC!N285+'SF6'!N285</f>
        <v>1.3078908332502201E-2</v>
      </c>
      <c r="O285" s="94">
        <f>+'CO2'!O285+'abs CO2'!O285+'CH4'!O285*PCG!$C$5+N2O!O285*PCG!$C$6+HFC!O285+PFC!O285+'SF6'!O285</f>
        <v>2.1043925904858107E-2</v>
      </c>
      <c r="P285" s="94">
        <f>+'CO2'!P285+'abs CO2'!P285+'CH4'!P285*PCG!$C$5+N2O!P285*PCG!$C$6+HFC!P285+PFC!P285+'SF6'!P285</f>
        <v>1.2443358471595903E-2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2.854887026003821E-2</v>
      </c>
      <c r="S285" s="94">
        <f>+'CO2'!S285+'abs CO2'!S285+'CH4'!S285*PCG!$C$5+N2O!S285*PCG!$C$6+HFC!S285+PFC!S285+'SF6'!S285</f>
        <v>1.3083332113436588E-2</v>
      </c>
      <c r="T285" s="94">
        <f>+'CO2'!T285+'abs CO2'!T285+'CH4'!T285*PCG!$C$5+N2O!T285*PCG!$C$6+HFC!T285+PFC!T285+'SF6'!T285</f>
        <v>1.7607385415665207E-2</v>
      </c>
      <c r="U285" s="94">
        <f>+'CO2'!U285+'abs CO2'!U285+'CH4'!U285*PCG!$C$5+N2O!U285*PCG!$C$6+HFC!U285+PFC!U285+'SF6'!U285</f>
        <v>1.4636079221404886E-2</v>
      </c>
      <c r="V285" s="94">
        <f>+'CO2'!V285+'abs CO2'!V285+'CH4'!V285*PCG!$C$5+N2O!V285*PCG!$C$6+HFC!V285+PFC!V285+'SF6'!V285</f>
        <v>1.1205215917744447E-2</v>
      </c>
      <c r="W285" s="94">
        <f>+'CO2'!W285+'abs CO2'!W285+'CH4'!W285*PCG!$C$5+N2O!W285*PCG!$C$6+HFC!W285+PFC!W285+'SF6'!W285</f>
        <v>1.8623675355657378E-2</v>
      </c>
      <c r="X285" s="94">
        <f>+'CO2'!X285+'abs CO2'!X285+'CH4'!X285*PCG!$C$5+N2O!X285*PCG!$C$6+HFC!X285+PFC!X285+'SF6'!X285</f>
        <v>1.5961370259663678E-2</v>
      </c>
      <c r="Y285" s="94">
        <f>+'CO2'!Y285+'abs CO2'!Y285+'CH4'!Y285*PCG!$C$5+N2O!Y285*PCG!$C$6+HFC!Y285+PFC!Y285+'SF6'!Y285</f>
        <v>2.7725309709420646E-3</v>
      </c>
      <c r="Z285" s="94">
        <f>+'CO2'!Z285+'abs CO2'!Z285+'CH4'!Z285*PCG!$C$5+N2O!Z285*PCG!$C$6+HFC!Z285+PFC!Z285+'SF6'!Z285</f>
        <v>3.4085969396240451E-3</v>
      </c>
      <c r="AA285" s="94">
        <f>+'CO2'!AA285+'abs CO2'!AA285+'CH4'!AA285*PCG!$C$5+N2O!AA285*PCG!$C$6+HFC!AA285+PFC!AA285+'SF6'!AA285</f>
        <v>3.0071388198288232E-3</v>
      </c>
      <c r="AB285" s="94">
        <f>+'CO2'!AB285+'abs CO2'!AB285+'CH4'!AB285*PCG!$C$5+N2O!AB285*PCG!$C$6+HFC!AB285+PFC!AB285+'SF6'!AB285</f>
        <v>8.5466710355449754E-3</v>
      </c>
      <c r="AC285" s="94">
        <f>+'CO2'!AC285+'abs CO2'!AC285+'CH4'!AC285*PCG!$C$5+N2O!AC285*PCG!$C$6+HFC!AC285+PFC!AC285+'SF6'!AC285</f>
        <v>2.2840718261039842E-3</v>
      </c>
      <c r="AD285" s="94">
        <f>+'CO2'!AD285+'abs CO2'!AD285+'CH4'!AD285*PCG!$C$5+N2O!AD285*PCG!$C$6+HFC!AD285+PFC!AD285+'SF6'!AD285</f>
        <v>4.6126272271592612E-3</v>
      </c>
      <c r="AE285" s="94">
        <f>+'CO2'!AE285+'abs CO2'!AE285+'CH4'!AE285*PCG!$C$5+N2O!AE285*PCG!$C$6+HFC!AE285+PFC!AE285+'SF6'!AE285</f>
        <v>5.147790029602738E-3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2.8571088685957999</v>
      </c>
      <c r="D287" s="33">
        <f t="shared" si="71"/>
        <v>1.9739372024681876</v>
      </c>
      <c r="E287" s="33">
        <f t="shared" si="71"/>
        <v>2.1272979242890671</v>
      </c>
      <c r="F287" s="33">
        <f t="shared" si="71"/>
        <v>1.7423941514271779</v>
      </c>
      <c r="G287" s="33">
        <f t="shared" si="71"/>
        <v>1.6470992454572337</v>
      </c>
      <c r="H287" s="33">
        <f t="shared" si="71"/>
        <v>1.5745111389191524</v>
      </c>
      <c r="I287" s="33">
        <f t="shared" si="71"/>
        <v>1.2681707717181612</v>
      </c>
      <c r="J287" s="33">
        <f t="shared" si="71"/>
        <v>1.9898688521546397</v>
      </c>
      <c r="K287" s="33">
        <f t="shared" si="71"/>
        <v>1.605047619150114</v>
      </c>
      <c r="L287" s="33">
        <f t="shared" si="71"/>
        <v>1.4908971070903054</v>
      </c>
      <c r="M287" s="33">
        <f t="shared" si="71"/>
        <v>1.3596998179778252</v>
      </c>
      <c r="N287" s="33">
        <f t="shared" si="71"/>
        <v>1.6132397267432064</v>
      </c>
      <c r="O287" s="33">
        <f t="shared" si="71"/>
        <v>1.6643626695620604</v>
      </c>
      <c r="P287" s="33">
        <f t="shared" si="71"/>
        <v>1.6589573910009054</v>
      </c>
      <c r="Q287" s="33">
        <f t="shared" si="71"/>
        <v>1.6388879700168244</v>
      </c>
      <c r="R287" s="33">
        <f t="shared" si="71"/>
        <v>1.6562912558425775</v>
      </c>
      <c r="S287" s="33">
        <f t="shared" si="71"/>
        <v>1.4650178357139207</v>
      </c>
      <c r="T287" s="33">
        <f t="shared" si="71"/>
        <v>1.0134248047184578</v>
      </c>
      <c r="U287" s="33">
        <f t="shared" si="71"/>
        <v>1.2138111888311474</v>
      </c>
      <c r="V287" s="33">
        <f t="shared" si="71"/>
        <v>1.1591138310068032</v>
      </c>
      <c r="W287" s="33">
        <f t="shared" si="71"/>
        <v>1.4126866377903589</v>
      </c>
      <c r="X287" s="33">
        <f t="shared" si="71"/>
        <v>1.5080209629840642</v>
      </c>
      <c r="Y287" s="33">
        <f t="shared" si="71"/>
        <v>0.9297863516213819</v>
      </c>
      <c r="Z287" s="33">
        <f t="shared" si="71"/>
        <v>1.7314997938008423</v>
      </c>
      <c r="AA287" s="33">
        <f t="shared" si="71"/>
        <v>1.0997891630957568</v>
      </c>
      <c r="AB287" s="33">
        <f t="shared" si="71"/>
        <v>1.2129455528870678</v>
      </c>
      <c r="AC287" s="33">
        <f t="shared" si="71"/>
        <v>0.6776063130461718</v>
      </c>
      <c r="AD287" s="33">
        <f t="shared" si="71"/>
        <v>3.5395256176628205E-2</v>
      </c>
      <c r="AE287" s="33">
        <f t="shared" si="71"/>
        <v>2.8251629969999997E-2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2.8142999966629998</v>
      </c>
      <c r="D288" s="94">
        <f>+'CO2'!D288+'abs CO2'!D288+'CH4'!D288*PCG!$C$5+N2O!D288*PCG!$C$6+HFC!D288+PFC!D288+'SF6'!D288</f>
        <v>1.9324522585461477</v>
      </c>
      <c r="E288" s="94">
        <f>+'CO2'!E288+'abs CO2'!E288+'CH4'!E288*PCG!$C$5+N2O!E288*PCG!$C$6+HFC!E288+PFC!E288+'SF6'!E288</f>
        <v>2.0871262240633071</v>
      </c>
      <c r="F288" s="94">
        <f>+'CO2'!F288+'abs CO2'!F288+'CH4'!F288*PCG!$C$5+N2O!F288*PCG!$C$6+HFC!F288+PFC!F288+'SF6'!F288</f>
        <v>1.7035250105832178</v>
      </c>
      <c r="G288" s="94">
        <f>+'CO2'!G288+'abs CO2'!G288+'CH4'!G288*PCG!$C$5+N2O!G288*PCG!$C$6+HFC!G288+PFC!G288+'SF6'!G288</f>
        <v>1.6095219796805937</v>
      </c>
      <c r="H288" s="94">
        <f>+'CO2'!H288+'abs CO2'!H288+'CH4'!H288*PCG!$C$5+N2O!H288*PCG!$C$6+HFC!H288+PFC!H288+'SF6'!H288</f>
        <v>1.5382150638953525</v>
      </c>
      <c r="I288" s="94">
        <f>+'CO2'!I288+'abs CO2'!I288+'CH4'!I288*PCG!$C$5+N2O!I288*PCG!$C$6+HFC!I288+PFC!I288+'SF6'!I288</f>
        <v>1.2319890514111211</v>
      </c>
      <c r="J288" s="94">
        <f>+'CO2'!J288+'abs CO2'!J288+'CH4'!J288*PCG!$C$5+N2O!J288*PCG!$C$6+HFC!J288+PFC!J288+'SF6'!J288</f>
        <v>1.9520366077815599</v>
      </c>
      <c r="K288" s="94">
        <f>+'CO2'!K288+'abs CO2'!K288+'CH4'!K288*PCG!$C$5+N2O!K288*PCG!$C$6+HFC!K288+PFC!K288+'SF6'!K288</f>
        <v>1.5655818343865939</v>
      </c>
      <c r="L288" s="94">
        <f>+'CO2'!L288+'abs CO2'!L288+'CH4'!L288*PCG!$C$5+N2O!L288*PCG!$C$6+HFC!L288+PFC!L288+'SF6'!L288</f>
        <v>1.4499821437509455</v>
      </c>
      <c r="M288" s="94">
        <f>+'CO2'!M288+'abs CO2'!M288+'CH4'!M288*PCG!$C$5+N2O!M288*PCG!$C$6+HFC!M288+PFC!M288+'SF6'!M288</f>
        <v>1.3174935365042253</v>
      </c>
      <c r="N288" s="94">
        <f>+'CO2'!N288+'abs CO2'!N288+'CH4'!N288*PCG!$C$5+N2O!N288*PCG!$C$6+HFC!N288+PFC!N288+'SF6'!N288</f>
        <v>1.5701325882523465</v>
      </c>
      <c r="O288" s="94">
        <f>+'CO2'!O288+'abs CO2'!O288+'CH4'!O288*PCG!$C$5+N2O!O288*PCG!$C$6+HFC!O288+PFC!O288+'SF6'!O288</f>
        <v>1.6211307432032604</v>
      </c>
      <c r="P288" s="94">
        <f>+'CO2'!P288+'abs CO2'!P288+'CH4'!P288*PCG!$C$5+N2O!P288*PCG!$C$6+HFC!P288+PFC!P288+'SF6'!P288</f>
        <v>1.6164326946360654</v>
      </c>
      <c r="Q288" s="94">
        <f>+'CO2'!Q288+'abs CO2'!Q288+'CH4'!Q288*PCG!$C$5+N2O!Q288*PCG!$C$6+HFC!Q288+PFC!Q288+'SF6'!Q288</f>
        <v>1.5977683649174643</v>
      </c>
      <c r="R288" s="94">
        <f>+'CO2'!R288+'abs CO2'!R288+'CH4'!R288*PCG!$C$5+N2O!R288*PCG!$C$6+HFC!R288+PFC!R288+'SF6'!R288</f>
        <v>1.6173564207523776</v>
      </c>
      <c r="S288" s="94">
        <f>+'CO2'!S288+'abs CO2'!S288+'CH4'!S288*PCG!$C$5+N2O!S288*PCG!$C$6+HFC!S288+PFC!S288+'SF6'!S288</f>
        <v>1.4290474493765608</v>
      </c>
      <c r="T288" s="94">
        <f>+'CO2'!T288+'abs CO2'!T288+'CH4'!T288*PCG!$C$5+N2O!T288*PCG!$C$6+HFC!T288+PFC!T288+'SF6'!T288</f>
        <v>0.98147491324909764</v>
      </c>
      <c r="U288" s="94">
        <f>+'CO2'!U288+'abs CO2'!U288+'CH4'!U288*PCG!$C$5+N2O!U288*PCG!$C$6+HFC!U288+PFC!U288+'SF6'!U288</f>
        <v>1.1866494930685874</v>
      </c>
      <c r="V288" s="94">
        <f>+'CO2'!V288+'abs CO2'!V288+'CH4'!V288*PCG!$C$5+N2O!V288*PCG!$C$6+HFC!V288+PFC!V288+'SF6'!V288</f>
        <v>1.1375600524144431</v>
      </c>
      <c r="W288" s="94">
        <f>+'CO2'!W288+'abs CO2'!W288+'CH4'!W288*PCG!$C$5+N2O!W288*PCG!$C$6+HFC!W288+PFC!W288+'SF6'!W288</f>
        <v>1.3975322580639589</v>
      </c>
      <c r="X288" s="94">
        <f>+'CO2'!X288+'abs CO2'!X288+'CH4'!X288*PCG!$C$5+N2O!X288*PCG!$C$6+HFC!X288+PFC!X288+'SF6'!X288</f>
        <v>1.4923639836252642</v>
      </c>
      <c r="Y288" s="94">
        <f>+'CO2'!Y288+'abs CO2'!Y288+'CH4'!Y288*PCG!$C$5+N2O!Y288*PCG!$C$6+HFC!Y288+PFC!Y288+'SF6'!Y288</f>
        <v>0.91362146440318193</v>
      </c>
      <c r="Z288" s="94">
        <f>+'CO2'!Z288+'abs CO2'!Z288+'CH4'!Z288*PCG!$C$5+N2O!Z288*PCG!$C$6+HFC!Z288+PFC!Z288+'SF6'!Z288</f>
        <v>1.7151846022464423</v>
      </c>
      <c r="AA288" s="94">
        <f>+'CO2'!AA288+'abs CO2'!AA288+'CH4'!AA288*PCG!$C$5+N2O!AA288*PCG!$C$6+HFC!AA288+PFC!AA288+'SF6'!AA288</f>
        <v>1.0833289754321569</v>
      </c>
      <c r="AB288" s="94">
        <f>+'CO2'!AB288+'abs CO2'!AB288+'CH4'!AB288*PCG!$C$5+N2O!AB288*PCG!$C$6+HFC!AB288+PFC!AB288+'SF6'!AB288</f>
        <v>1.1963414307596678</v>
      </c>
      <c r="AC288" s="94">
        <f>+'CO2'!AC288+'abs CO2'!AC288+'CH4'!AC288*PCG!$C$5+N2O!AC288*PCG!$C$6+HFC!AC288+PFC!AC288+'SF6'!AC288</f>
        <v>0.66089859898017178</v>
      </c>
      <c r="AD288" s="94">
        <f>+'CO2'!AD288+'abs CO2'!AD288+'CH4'!AD288*PCG!$C$5+N2O!AD288*PCG!$C$6+HFC!AD288+PFC!AD288+'SF6'!AD288</f>
        <v>1.2915584158628207E-2</v>
      </c>
      <c r="AE288" s="94">
        <f>+'CO2'!AE288+'abs CO2'!AE288+'CH4'!AE288*PCG!$C$5+N2O!AE288*PCG!$C$6+HFC!AE288+PFC!AE288+'SF6'!AE288</f>
        <v>0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4.2808871932800002E-2</v>
      </c>
      <c r="D289" s="94">
        <f>+'CO2'!D289+'abs CO2'!D289+'CH4'!D289*PCG!$C$5+N2O!D289*PCG!$C$6+HFC!D289+PFC!D289+'SF6'!D289</f>
        <v>4.1484943922039989E-2</v>
      </c>
      <c r="E289" s="94">
        <f>+'CO2'!E289+'abs CO2'!E289+'CH4'!E289*PCG!$C$5+N2O!E289*PCG!$C$6+HFC!E289+PFC!E289+'SF6'!E289</f>
        <v>4.0171700225759992E-2</v>
      </c>
      <c r="F289" s="94">
        <f>+'CO2'!F289+'abs CO2'!F289+'CH4'!F289*PCG!$C$5+N2O!F289*PCG!$C$6+HFC!F289+PFC!F289+'SF6'!F289</f>
        <v>3.8869140843959989E-2</v>
      </c>
      <c r="G289" s="94">
        <f>+'CO2'!G289+'abs CO2'!G289+'CH4'!G289*PCG!$C$5+N2O!G289*PCG!$C$6+HFC!G289+PFC!G289+'SF6'!G289</f>
        <v>3.7577265776639987E-2</v>
      </c>
      <c r="H289" s="94">
        <f>+'CO2'!H289+'abs CO2'!H289+'CH4'!H289*PCG!$C$5+N2O!H289*PCG!$C$6+HFC!H289+PFC!H289+'SF6'!H289</f>
        <v>3.6296075023800001E-2</v>
      </c>
      <c r="I289" s="94">
        <f>+'CO2'!I289+'abs CO2'!I289+'CH4'!I289*PCG!$C$5+N2O!I289*PCG!$C$6+HFC!I289+PFC!I289+'SF6'!I289</f>
        <v>3.6181720307039977E-2</v>
      </c>
      <c r="J289" s="94">
        <f>+'CO2'!J289+'abs CO2'!J289+'CH4'!J289*PCG!$C$5+N2O!J289*PCG!$C$6+HFC!J289+PFC!J289+'SF6'!J289</f>
        <v>3.7832244373079971E-2</v>
      </c>
      <c r="K289" s="94">
        <f>+'CO2'!K289+'abs CO2'!K289+'CH4'!K289*PCG!$C$5+N2O!K289*PCG!$C$6+HFC!K289+PFC!K289+'SF6'!K289</f>
        <v>3.9465784763519987E-2</v>
      </c>
      <c r="L289" s="94">
        <f>+'CO2'!L289+'abs CO2'!L289+'CH4'!L289*PCG!$C$5+N2O!L289*PCG!$C$6+HFC!L289+PFC!L289+'SF6'!L289</f>
        <v>4.0914963339359983E-2</v>
      </c>
      <c r="M289" s="94">
        <f>+'CO2'!M289+'abs CO2'!M289+'CH4'!M289*PCG!$C$5+N2O!M289*PCG!$C$6+HFC!M289+PFC!M289+'SF6'!M289</f>
        <v>4.2206281473599998E-2</v>
      </c>
      <c r="N289" s="94">
        <f>+'CO2'!N289+'abs CO2'!N289+'CH4'!N289*PCG!$C$5+N2O!N289*PCG!$C$6+HFC!N289+PFC!N289+'SF6'!N289</f>
        <v>4.3107138490859995E-2</v>
      </c>
      <c r="O289" s="94">
        <f>+'CO2'!O289+'abs CO2'!O289+'CH4'!O289*PCG!$C$5+N2O!O289*PCG!$C$6+HFC!O289+PFC!O289+'SF6'!O289</f>
        <v>4.3231926358800007E-2</v>
      </c>
      <c r="P289" s="94">
        <f>+'CO2'!P289+'abs CO2'!P289+'CH4'!P289*PCG!$C$5+N2O!P289*PCG!$C$6+HFC!P289+PFC!P289+'SF6'!P289</f>
        <v>4.2524696364839992E-2</v>
      </c>
      <c r="Q289" s="94">
        <f>+'CO2'!Q289+'abs CO2'!Q289+'CH4'!Q289*PCG!$C$5+N2O!Q289*PCG!$C$6+HFC!Q289+PFC!Q289+'SF6'!Q289</f>
        <v>4.1119605099360003E-2</v>
      </c>
      <c r="R289" s="94">
        <f>+'CO2'!R289+'abs CO2'!R289+'CH4'!R289*PCG!$C$5+N2O!R289*PCG!$C$6+HFC!R289+PFC!R289+'SF6'!R289</f>
        <v>3.8934835090200001E-2</v>
      </c>
      <c r="S289" s="94">
        <f>+'CO2'!S289+'abs CO2'!S289+'CH4'!S289*PCG!$C$5+N2O!S289*PCG!$C$6+HFC!S289+PFC!S289+'SF6'!S289</f>
        <v>3.5970386337360001E-2</v>
      </c>
      <c r="T289" s="94">
        <f>+'CO2'!T289+'abs CO2'!T289+'CH4'!T289*PCG!$C$5+N2O!T289*PCG!$C$6+HFC!T289+PFC!T289+'SF6'!T289</f>
        <v>3.1949891469360003E-2</v>
      </c>
      <c r="U289" s="94">
        <f>+'CO2'!U289+'abs CO2'!U289+'CH4'!U289*PCG!$C$5+N2O!U289*PCG!$C$6+HFC!U289+PFC!U289+'SF6'!U289</f>
        <v>2.7161695762559997E-2</v>
      </c>
      <c r="V289" s="94">
        <f>+'CO2'!V289+'abs CO2'!V289+'CH4'!V289*PCG!$C$5+N2O!V289*PCG!$C$6+HFC!V289+PFC!V289+'SF6'!V289</f>
        <v>2.1553778592360004E-2</v>
      </c>
      <c r="W289" s="94">
        <f>+'CO2'!W289+'abs CO2'!W289+'CH4'!W289*PCG!$C$5+N2O!W289*PCG!$C$6+HFC!W289+PFC!W289+'SF6'!W289</f>
        <v>1.5154379726400002E-2</v>
      </c>
      <c r="X289" s="94">
        <f>+'CO2'!X289+'abs CO2'!X289+'CH4'!X289*PCG!$C$5+N2O!X289*PCG!$C$6+HFC!X289+PFC!X289+'SF6'!X289</f>
        <v>1.5656979358799998E-2</v>
      </c>
      <c r="Y289" s="94">
        <f>+'CO2'!Y289+'abs CO2'!Y289+'CH4'!Y289*PCG!$C$5+N2O!Y289*PCG!$C$6+HFC!Y289+PFC!Y289+'SF6'!Y289</f>
        <v>1.6164887218200003E-2</v>
      </c>
      <c r="Z289" s="94">
        <f>+'CO2'!Z289+'abs CO2'!Z289+'CH4'!Z289*PCG!$C$5+N2O!Z289*PCG!$C$6+HFC!Z289+PFC!Z289+'SF6'!Z289</f>
        <v>1.6315191554400001E-2</v>
      </c>
      <c r="AA289" s="94">
        <f>+'CO2'!AA289+'abs CO2'!AA289+'CH4'!AA289*PCG!$C$5+N2O!AA289*PCG!$C$6+HFC!AA289+PFC!AA289+'SF6'!AA289</f>
        <v>1.6460187663599999E-2</v>
      </c>
      <c r="AB289" s="94">
        <f>+'CO2'!AB289+'abs CO2'!AB289+'CH4'!AB289*PCG!$C$5+N2O!AB289*PCG!$C$6+HFC!AB289+PFC!AB289+'SF6'!AB289</f>
        <v>1.6604122127399999E-2</v>
      </c>
      <c r="AC289" s="94">
        <f>+'CO2'!AC289+'abs CO2'!AC289+'CH4'!AC289*PCG!$C$5+N2O!AC289*PCG!$C$6+HFC!AC289+PFC!AC289+'SF6'!AC289</f>
        <v>1.6707714065999999E-2</v>
      </c>
      <c r="AD289" s="94">
        <f>+'CO2'!AD289+'abs CO2'!AD289+'CH4'!AD289*PCG!$C$5+N2O!AD289*PCG!$C$6+HFC!AD289+PFC!AD289+'SF6'!AD289</f>
        <v>2.2479672018E-2</v>
      </c>
      <c r="AE289" s="94">
        <f>+'CO2'!AE289+'abs CO2'!AE289+'CH4'!AE289*PCG!$C$5+N2O!AE289*PCG!$C$6+HFC!AE289+PFC!AE289+'SF6'!AE289</f>
        <v>2.8251629969999997E-2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9.54206246032137</v>
      </c>
      <c r="D291" s="33">
        <f t="shared" si="72"/>
        <v>10.264532903745701</v>
      </c>
      <c r="E291" s="33">
        <f t="shared" si="72"/>
        <v>10.987003347170035</v>
      </c>
      <c r="F291" s="33">
        <f t="shared" si="72"/>
        <v>11.709473790594368</v>
      </c>
      <c r="G291" s="33">
        <f t="shared" si="72"/>
        <v>12.431944234018697</v>
      </c>
      <c r="H291" s="33">
        <f t="shared" si="72"/>
        <v>12.718206107828339</v>
      </c>
      <c r="I291" s="33">
        <f t="shared" si="72"/>
        <v>14.204041548078383</v>
      </c>
      <c r="J291" s="33">
        <f t="shared" si="72"/>
        <v>15.785297612931636</v>
      </c>
      <c r="K291" s="33">
        <f t="shared" si="72"/>
        <v>18.184444745812442</v>
      </c>
      <c r="L291" s="33">
        <f t="shared" si="72"/>
        <v>17.625552515993615</v>
      </c>
      <c r="M291" s="33">
        <f t="shared" si="72"/>
        <v>19.711174739463857</v>
      </c>
      <c r="N291" s="33">
        <f t="shared" si="72"/>
        <v>20.924379823704719</v>
      </c>
      <c r="O291" s="33">
        <f t="shared" si="72"/>
        <v>24.850256950236936</v>
      </c>
      <c r="P291" s="33">
        <f t="shared" si="72"/>
        <v>24.059628917810311</v>
      </c>
      <c r="Q291" s="33">
        <f t="shared" si="72"/>
        <v>27.603823545929679</v>
      </c>
      <c r="R291" s="33">
        <f t="shared" si="72"/>
        <v>25.195597822206764</v>
      </c>
      <c r="S291" s="33">
        <f t="shared" si="72"/>
        <v>25.998979502679706</v>
      </c>
      <c r="T291" s="33">
        <f t="shared" si="72"/>
        <v>26.758778494437117</v>
      </c>
      <c r="U291" s="33">
        <f t="shared" si="72"/>
        <v>27.474994797495249</v>
      </c>
      <c r="V291" s="33">
        <f t="shared" si="72"/>
        <v>28.147628411837854</v>
      </c>
      <c r="W291" s="33">
        <f t="shared" si="72"/>
        <v>28.776679337481177</v>
      </c>
      <c r="X291" s="33">
        <f t="shared" si="72"/>
        <v>35.726930427390421</v>
      </c>
      <c r="Y291" s="33">
        <f t="shared" si="72"/>
        <v>35.083082943578773</v>
      </c>
      <c r="Z291" s="33">
        <f t="shared" si="72"/>
        <v>33.752065194827814</v>
      </c>
      <c r="AA291" s="33">
        <f t="shared" si="72"/>
        <v>31.057895666030937</v>
      </c>
      <c r="AB291" s="33">
        <f t="shared" si="72"/>
        <v>29.454247561270797</v>
      </c>
      <c r="AC291" s="33">
        <f t="shared" si="72"/>
        <v>27.387127851295045</v>
      </c>
      <c r="AD291" s="33">
        <f t="shared" si="72"/>
        <v>25.320008141319295</v>
      </c>
      <c r="AE291" s="33">
        <f t="shared" si="72"/>
        <v>23.252888431343543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9.54206246032137</v>
      </c>
      <c r="D292" s="94">
        <f>+'CO2'!D292+'abs CO2'!D292+'CH4'!D292*PCG!$C$5+N2O!D292*PCG!$C$6+HFC!D292+PFC!D292+'SF6'!D292</f>
        <v>10.264532903745701</v>
      </c>
      <c r="E292" s="94">
        <f>+'CO2'!E292+'abs CO2'!E292+'CH4'!E292*PCG!$C$5+N2O!E292*PCG!$C$6+HFC!E292+PFC!E292+'SF6'!E292</f>
        <v>10.987003347170035</v>
      </c>
      <c r="F292" s="94">
        <f>+'CO2'!F292+'abs CO2'!F292+'CH4'!F292*PCG!$C$5+N2O!F292*PCG!$C$6+HFC!F292+PFC!F292+'SF6'!F292</f>
        <v>11.709473790594368</v>
      </c>
      <c r="G292" s="94">
        <f>+'CO2'!G292+'abs CO2'!G292+'CH4'!G292*PCG!$C$5+N2O!G292*PCG!$C$6+HFC!G292+PFC!G292+'SF6'!G292</f>
        <v>12.431944234018697</v>
      </c>
      <c r="H292" s="94">
        <f>+'CO2'!H292+'abs CO2'!H292+'CH4'!H292*PCG!$C$5+N2O!H292*PCG!$C$6+HFC!H292+PFC!H292+'SF6'!H292</f>
        <v>12.718206107828339</v>
      </c>
      <c r="I292" s="94">
        <f>+'CO2'!I292+'abs CO2'!I292+'CH4'!I292*PCG!$C$5+N2O!I292*PCG!$C$6+HFC!I292+PFC!I292+'SF6'!I292</f>
        <v>14.204041548078383</v>
      </c>
      <c r="J292" s="94">
        <f>+'CO2'!J292+'abs CO2'!J292+'CH4'!J292*PCG!$C$5+N2O!J292*PCG!$C$6+HFC!J292+PFC!J292+'SF6'!J292</f>
        <v>15.785297612931636</v>
      </c>
      <c r="K292" s="94">
        <f>+'CO2'!K292+'abs CO2'!K292+'CH4'!K292*PCG!$C$5+N2O!K292*PCG!$C$6+HFC!K292+PFC!K292+'SF6'!K292</f>
        <v>18.184444745812442</v>
      </c>
      <c r="L292" s="94">
        <f>+'CO2'!L292+'abs CO2'!L292+'CH4'!L292*PCG!$C$5+N2O!L292*PCG!$C$6+HFC!L292+PFC!L292+'SF6'!L292</f>
        <v>17.625552515993615</v>
      </c>
      <c r="M292" s="94">
        <f>+'CO2'!M292+'abs CO2'!M292+'CH4'!M292*PCG!$C$5+N2O!M292*PCG!$C$6+HFC!M292+PFC!M292+'SF6'!M292</f>
        <v>19.711174739463857</v>
      </c>
      <c r="N292" s="94">
        <f>+'CO2'!N292+'abs CO2'!N292+'CH4'!N292*PCG!$C$5+N2O!N292*PCG!$C$6+HFC!N292+PFC!N292+'SF6'!N292</f>
        <v>20.924379823704719</v>
      </c>
      <c r="O292" s="94">
        <f>+'CO2'!O292+'abs CO2'!O292+'CH4'!O292*PCG!$C$5+N2O!O292*PCG!$C$6+HFC!O292+PFC!O292+'SF6'!O292</f>
        <v>24.850256950236936</v>
      </c>
      <c r="P292" s="94">
        <f>+'CO2'!P292+'abs CO2'!P292+'CH4'!P292*PCG!$C$5+N2O!P292*PCG!$C$6+HFC!P292+PFC!P292+'SF6'!P292</f>
        <v>24.059628917810311</v>
      </c>
      <c r="Q292" s="94">
        <f>+'CO2'!Q292+'abs CO2'!Q292+'CH4'!Q292*PCG!$C$5+N2O!Q292*PCG!$C$6+HFC!Q292+PFC!Q292+'SF6'!Q292</f>
        <v>27.603823545929679</v>
      </c>
      <c r="R292" s="94">
        <f>+'CO2'!R292+'abs CO2'!R292+'CH4'!R292*PCG!$C$5+N2O!R292*PCG!$C$6+HFC!R292+PFC!R292+'SF6'!R292</f>
        <v>25.195597822206764</v>
      </c>
      <c r="S292" s="94">
        <f>+'CO2'!S292+'abs CO2'!S292+'CH4'!S292*PCG!$C$5+N2O!S292*PCG!$C$6+HFC!S292+PFC!S292+'SF6'!S292</f>
        <v>25.998979502679706</v>
      </c>
      <c r="T292" s="94">
        <f>+'CO2'!T292+'abs CO2'!T292+'CH4'!T292*PCG!$C$5+N2O!T292*PCG!$C$6+HFC!T292+PFC!T292+'SF6'!T292</f>
        <v>26.758778494437117</v>
      </c>
      <c r="U292" s="94">
        <f>+'CO2'!U292+'abs CO2'!U292+'CH4'!U292*PCG!$C$5+N2O!U292*PCG!$C$6+HFC!U292+PFC!U292+'SF6'!U292</f>
        <v>27.474994797495249</v>
      </c>
      <c r="V292" s="94">
        <f>+'CO2'!V292+'abs CO2'!V292+'CH4'!V292*PCG!$C$5+N2O!V292*PCG!$C$6+HFC!V292+PFC!V292+'SF6'!V292</f>
        <v>28.147628411837854</v>
      </c>
      <c r="W292" s="94">
        <f>+'CO2'!W292+'abs CO2'!W292+'CH4'!W292*PCG!$C$5+N2O!W292*PCG!$C$6+HFC!W292+PFC!W292+'SF6'!W292</f>
        <v>28.776679337481177</v>
      </c>
      <c r="X292" s="94">
        <f>+'CO2'!X292+'abs CO2'!X292+'CH4'!X292*PCG!$C$5+N2O!X292*PCG!$C$6+HFC!X292+PFC!X292+'SF6'!X292</f>
        <v>29.362147574392726</v>
      </c>
      <c r="Y292" s="94">
        <f>+'CO2'!Y292+'abs CO2'!Y292+'CH4'!Y292*PCG!$C$5+N2O!Y292*PCG!$C$6+HFC!Y292+PFC!Y292+'SF6'!Y292</f>
        <v>29.526140186150418</v>
      </c>
      <c r="Z292" s="94">
        <f>+'CO2'!Z292+'abs CO2'!Z292+'CH4'!Z292*PCG!$C$5+N2O!Z292*PCG!$C$6+HFC!Z292+PFC!Z292+'SF6'!Z292</f>
        <v>29.002962532968798</v>
      </c>
      <c r="AA292" s="94">
        <f>+'CO2'!AA292+'abs CO2'!AA292+'CH4'!AA292*PCG!$C$5+N2O!AA292*PCG!$C$6+HFC!AA292+PFC!AA292+'SF6'!AA292</f>
        <v>27.116633099741264</v>
      </c>
      <c r="AB292" s="94">
        <f>+'CO2'!AB292+'abs CO2'!AB292+'CH4'!AB292*PCG!$C$5+N2O!AB292*PCG!$C$6+HFC!AB292+PFC!AB292+'SF6'!AB292</f>
        <v>26.320825090550468</v>
      </c>
      <c r="AC292" s="94">
        <f>+'CO2'!AC292+'abs CO2'!AC292+'CH4'!AC292*PCG!$C$5+N2O!AC292*PCG!$C$6+HFC!AC292+PFC!AC292+'SF6'!AC292</f>
        <v>25.061545476144055</v>
      </c>
      <c r="AD292" s="94">
        <f>+'CO2'!AD292+'abs CO2'!AD292+'CH4'!AD292*PCG!$C$5+N2O!AD292*PCG!$C$6+HFC!AD292+PFC!AD292+'SF6'!AD292</f>
        <v>23.802265861737645</v>
      </c>
      <c r="AE292" s="94">
        <f>+'CO2'!AE292+'abs CO2'!AE292+'CH4'!AE292*PCG!$C$5+N2O!AE292*PCG!$C$6+HFC!AE292+PFC!AE292+'SF6'!AE292</f>
        <v>22.542986247331232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6.3647828529976955</v>
      </c>
      <c r="Y293" s="94">
        <f>+'CO2'!Y293+'abs CO2'!Y293+'CH4'!Y293*PCG!$C$5+N2O!Y293*PCG!$C$6+HFC!Y293+PFC!Y293+'SF6'!Y293</f>
        <v>5.5569427574283541</v>
      </c>
      <c r="Z293" s="94">
        <f>+'CO2'!Z293+'abs CO2'!Z293+'CH4'!Z293*PCG!$C$5+N2O!Z293*PCG!$C$6+HFC!Z293+PFC!Z293+'SF6'!Z293</f>
        <v>4.7491026618590135</v>
      </c>
      <c r="AA293" s="94">
        <f>+'CO2'!AA293+'abs CO2'!AA293+'CH4'!AA293*PCG!$C$5+N2O!AA293*PCG!$C$6+HFC!AA293+PFC!AA293+'SF6'!AA293</f>
        <v>3.9412625662896721</v>
      </c>
      <c r="AB293" s="94">
        <f>+'CO2'!AB293+'abs CO2'!AB293+'CH4'!AB293*PCG!$C$5+N2O!AB293*PCG!$C$6+HFC!AB293+PFC!AB293+'SF6'!AB293</f>
        <v>3.1334224707203302</v>
      </c>
      <c r="AC293" s="94">
        <f>+'CO2'!AC293+'abs CO2'!AC293+'CH4'!AC293*PCG!$C$5+N2O!AC293*PCG!$C$6+HFC!AC293+PFC!AC293+'SF6'!AC293</f>
        <v>2.3255823751509905</v>
      </c>
      <c r="AD293" s="94">
        <f>+'CO2'!AD293+'abs CO2'!AD293+'CH4'!AD293*PCG!$C$5+N2O!AD293*PCG!$C$6+HFC!AD293+PFC!AD293+'SF6'!AD293</f>
        <v>1.5177422795816509</v>
      </c>
      <c r="AE293" s="94">
        <f>+'CO2'!AE293+'abs CO2'!AE293+'CH4'!AE293*PCG!$C$5+N2O!AE293*PCG!$C$6+HFC!AE293+PFC!AE293+'SF6'!AE293</f>
        <v>0.70990218401231087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10.843730911634728</v>
      </c>
      <c r="D294" s="94">
        <f>+'CO2'!D294+'abs CO2'!D294+'CH4'!D294*PCG!$C$5+N2O!D294*PCG!$C$6+HFC!D294+PFC!D294+'SF6'!D294</f>
        <v>12.256833033713745</v>
      </c>
      <c r="E294" s="94">
        <f>+'CO2'!E294+'abs CO2'!E294+'CH4'!E294*PCG!$C$5+N2O!E294*PCG!$C$6+HFC!E294+PFC!E294+'SF6'!E294</f>
        <v>13.30896140258149</v>
      </c>
      <c r="F294" s="94">
        <f>+'CO2'!F294+'abs CO2'!F294+'CH4'!F294*PCG!$C$5+N2O!F294*PCG!$C$6+HFC!F294+PFC!F294+'SF6'!F294</f>
        <v>13.359782021640029</v>
      </c>
      <c r="G294" s="94">
        <f>+'CO2'!G294+'abs CO2'!G294+'CH4'!G294*PCG!$C$5+N2O!G294*PCG!$C$6+HFC!G294+PFC!G294+'SF6'!G294</f>
        <v>12.663984694190708</v>
      </c>
      <c r="H294" s="94">
        <f>+'CO2'!H294+'abs CO2'!H294+'CH4'!H294*PCG!$C$5+N2O!H294*PCG!$C$6+HFC!H294+PFC!H294+'SF6'!H294</f>
        <v>14.14431939298284</v>
      </c>
      <c r="I294" s="94">
        <f>+'CO2'!I294+'abs CO2'!I294+'CH4'!I294*PCG!$C$5+N2O!I294*PCG!$C$6+HFC!I294+PFC!I294+'SF6'!I294</f>
        <v>18.705345499141043</v>
      </c>
      <c r="J294" s="94">
        <f>+'CO2'!J294+'abs CO2'!J294+'CH4'!J294*PCG!$C$5+N2O!J294*PCG!$C$6+HFC!J294+PFC!J294+'SF6'!J294</f>
        <v>13.120046073768851</v>
      </c>
      <c r="K294" s="94">
        <f>+'CO2'!K294+'abs CO2'!K294+'CH4'!K294*PCG!$C$5+N2O!K294*PCG!$C$6+HFC!K294+PFC!K294+'SF6'!K294</f>
        <v>14.879981431393537</v>
      </c>
      <c r="L294" s="94">
        <f>+'CO2'!L294+'abs CO2'!L294+'CH4'!L294*PCG!$C$5+N2O!L294*PCG!$C$6+HFC!L294+PFC!L294+'SF6'!L294</f>
        <v>17.103140992044601</v>
      </c>
      <c r="M294" s="94">
        <f>+'CO2'!M294+'abs CO2'!M294+'CH4'!M294*PCG!$C$5+N2O!M294*PCG!$C$6+HFC!M294+PFC!M294+'SF6'!M294</f>
        <v>19.02482066065285</v>
      </c>
      <c r="N294" s="94">
        <f>+'CO2'!N294+'abs CO2'!N294+'CH4'!N294*PCG!$C$5+N2O!N294*PCG!$C$6+HFC!N294+PFC!N294+'SF6'!N294</f>
        <v>17.173163219062399</v>
      </c>
      <c r="O294" s="94">
        <f>+'CO2'!O294+'abs CO2'!O294+'CH4'!O294*PCG!$C$5+N2O!O294*PCG!$C$6+HFC!O294+PFC!O294+'SF6'!O294</f>
        <v>19.382790955340223</v>
      </c>
      <c r="P294" s="94">
        <f>+'CO2'!P294+'abs CO2'!P294+'CH4'!P294*PCG!$C$5+N2O!P294*PCG!$C$6+HFC!P294+PFC!P294+'SF6'!P294</f>
        <v>21.557174658843955</v>
      </c>
      <c r="Q294" s="94">
        <f>+'CO2'!Q294+'abs CO2'!Q294+'CH4'!Q294*PCG!$C$5+N2O!Q294*PCG!$C$6+HFC!Q294+PFC!Q294+'SF6'!Q294</f>
        <v>22.068631535635834</v>
      </c>
      <c r="R294" s="94">
        <f>+'CO2'!R294+'abs CO2'!R294+'CH4'!R294*PCG!$C$5+N2O!R294*PCG!$C$6+HFC!R294+PFC!R294+'SF6'!R294</f>
        <v>18.543850439261465</v>
      </c>
      <c r="S294" s="94">
        <f>+'CO2'!S294+'abs CO2'!S294+'CH4'!S294*PCG!$C$5+N2O!S294*PCG!$C$6+HFC!S294+PFC!S294+'SF6'!S294</f>
        <v>19.601813561791062</v>
      </c>
      <c r="T294" s="94">
        <f>+'CO2'!T294+'abs CO2'!T294+'CH4'!T294*PCG!$C$5+N2O!T294*PCG!$C$6+HFC!T294+PFC!T294+'SF6'!T294</f>
        <v>19.387768000676719</v>
      </c>
      <c r="U294" s="94">
        <f>+'CO2'!U294+'abs CO2'!U294+'CH4'!U294*PCG!$C$5+N2O!U294*PCG!$C$6+HFC!U294+PFC!U294+'SF6'!U294</f>
        <v>21.531136867356526</v>
      </c>
      <c r="V294" s="94">
        <f>+'CO2'!V294+'abs CO2'!V294+'CH4'!V294*PCG!$C$5+N2O!V294*PCG!$C$6+HFC!V294+PFC!V294+'SF6'!V294</f>
        <v>18.926972135980563</v>
      </c>
      <c r="W294" s="94">
        <f>+'CO2'!W294+'abs CO2'!W294+'CH4'!W294*PCG!$C$5+N2O!W294*PCG!$C$6+HFC!W294+PFC!W294+'SF6'!W294</f>
        <v>23.695207737349079</v>
      </c>
      <c r="X294" s="94">
        <f>+'CO2'!X294+'abs CO2'!X294+'CH4'!X294*PCG!$C$5+N2O!X294*PCG!$C$6+HFC!X294+PFC!X294+'SF6'!X294</f>
        <v>23.483122189271775</v>
      </c>
      <c r="Y294" s="94">
        <f>+'CO2'!Y294+'abs CO2'!Y294+'CH4'!Y294*PCG!$C$5+N2O!Y294*PCG!$C$6+HFC!Y294+PFC!Y294+'SF6'!Y294</f>
        <v>23.383635405269882</v>
      </c>
      <c r="Z294" s="94">
        <f>+'CO2'!Z294+'abs CO2'!Z294+'CH4'!Z294*PCG!$C$5+N2O!Z294*PCG!$C$6+HFC!Z294+PFC!Z294+'SF6'!Z294</f>
        <v>25.149521719973229</v>
      </c>
      <c r="AA294" s="94">
        <f>+'CO2'!AA294+'abs CO2'!AA294+'CH4'!AA294*PCG!$C$5+N2O!AA294*PCG!$C$6+HFC!AA294+PFC!AA294+'SF6'!AA294</f>
        <v>23.962509575376494</v>
      </c>
      <c r="AB294" s="94">
        <f>+'CO2'!AB294+'abs CO2'!AB294+'CH4'!AB294*PCG!$C$5+N2O!AB294*PCG!$C$6+HFC!AB294+PFC!AB294+'SF6'!AB294</f>
        <v>27.199831724173745</v>
      </c>
      <c r="AC294" s="94">
        <f>+'CO2'!AC294+'abs CO2'!AC294+'CH4'!AC294*PCG!$C$5+N2O!AC294*PCG!$C$6+HFC!AC294+PFC!AC294+'SF6'!AC294</f>
        <v>22.42184970427391</v>
      </c>
      <c r="AD294" s="94">
        <f>+'CO2'!AD294+'abs CO2'!AD294+'CH4'!AD294*PCG!$C$5+N2O!AD294*PCG!$C$6+HFC!AD294+PFC!AD294+'SF6'!AD294</f>
        <v>22.685791950916048</v>
      </c>
      <c r="AE294" s="94">
        <f>+'CO2'!AE294+'abs CO2'!AE294+'CH4'!AE294*PCG!$C$5+N2O!AE294*PCG!$C$6+HFC!AE294+PFC!AE294+'SF6'!AE294</f>
        <v>22.971776308892643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-11742.794777976111</v>
      </c>
      <c r="D297" s="32">
        <f t="shared" ref="D297:AE297" si="73">+D298+D383+D391+D399+D407+D415+D423+D424</f>
        <v>-11810.168934432073</v>
      </c>
      <c r="E297" s="32">
        <f t="shared" si="73"/>
        <v>-12038.930370704629</v>
      </c>
      <c r="F297" s="32">
        <f t="shared" si="73"/>
        <v>-12364.701384571641</v>
      </c>
      <c r="G297" s="32">
        <f t="shared" si="73"/>
        <v>-12693.454315001245</v>
      </c>
      <c r="H297" s="32">
        <f t="shared" si="73"/>
        <v>-12493.358718578178</v>
      </c>
      <c r="I297" s="32">
        <f t="shared" si="73"/>
        <v>-8639.8191287112495</v>
      </c>
      <c r="J297" s="32">
        <f t="shared" si="73"/>
        <v>-12912.486213031158</v>
      </c>
      <c r="K297" s="32">
        <f t="shared" si="73"/>
        <v>1633.234403804099</v>
      </c>
      <c r="L297" s="32">
        <f t="shared" si="73"/>
        <v>-13482.188252700427</v>
      </c>
      <c r="M297" s="32">
        <f t="shared" si="73"/>
        <v>-14183.128119809377</v>
      </c>
      <c r="N297" s="32">
        <f t="shared" si="73"/>
        <v>-14276.179586154449</v>
      </c>
      <c r="O297" s="32">
        <f t="shared" si="73"/>
        <v>-13286.921184297176</v>
      </c>
      <c r="P297" s="32">
        <f t="shared" si="73"/>
        <v>-14687.137793138565</v>
      </c>
      <c r="Q297" s="32">
        <f t="shared" si="73"/>
        <v>-14154.630139131557</v>
      </c>
      <c r="R297" s="32">
        <f t="shared" si="73"/>
        <v>-14357.575996782653</v>
      </c>
      <c r="S297" s="32">
        <f t="shared" si="73"/>
        <v>-14459.648405293525</v>
      </c>
      <c r="T297" s="32">
        <f t="shared" si="73"/>
        <v>-14769.092858009257</v>
      </c>
      <c r="U297" s="32">
        <f t="shared" si="73"/>
        <v>-11383.618085185282</v>
      </c>
      <c r="V297" s="32">
        <f t="shared" si="73"/>
        <v>-12073.605345144966</v>
      </c>
      <c r="W297" s="32">
        <f t="shared" si="73"/>
        <v>-13448.424203002804</v>
      </c>
      <c r="X297" s="32">
        <f t="shared" si="73"/>
        <v>-13273.927208158901</v>
      </c>
      <c r="Y297" s="28">
        <f t="shared" si="73"/>
        <v>-13173.449038190687</v>
      </c>
      <c r="Z297" s="28">
        <f t="shared" si="73"/>
        <v>-13584.054907332227</v>
      </c>
      <c r="AA297" s="28">
        <f t="shared" si="73"/>
        <v>-13278.419062921343</v>
      </c>
      <c r="AB297" s="28">
        <f t="shared" si="73"/>
        <v>-12771.48853108707</v>
      </c>
      <c r="AC297" s="28">
        <f t="shared" si="73"/>
        <v>-12672.807059385936</v>
      </c>
      <c r="AD297" s="28">
        <f t="shared" si="73"/>
        <v>-11503.653957605007</v>
      </c>
      <c r="AE297" s="28">
        <f t="shared" si="73"/>
        <v>-10867.236762003287</v>
      </c>
    </row>
    <row r="298" spans="1:31" x14ac:dyDescent="0.2">
      <c r="A298" s="9" t="s">
        <v>549</v>
      </c>
      <c r="B298" s="4" t="s">
        <v>550</v>
      </c>
      <c r="C298" s="33">
        <f>+C299+C367</f>
        <v>-12283.482044116532</v>
      </c>
      <c r="D298" s="33">
        <f t="shared" ref="D298:AE298" si="74">+D299+D367</f>
        <v>-12368.914361975674</v>
      </c>
      <c r="E298" s="33">
        <f t="shared" si="74"/>
        <v>-12619.693018874799</v>
      </c>
      <c r="F298" s="33">
        <f t="shared" si="74"/>
        <v>-12939.041728817663</v>
      </c>
      <c r="G298" s="33">
        <f t="shared" si="74"/>
        <v>-13268.776767815249</v>
      </c>
      <c r="H298" s="33">
        <f t="shared" si="74"/>
        <v>-13009.543694800017</v>
      </c>
      <c r="I298" s="33">
        <f t="shared" si="74"/>
        <v>-9180.7677775292323</v>
      </c>
      <c r="J298" s="33">
        <f t="shared" si="74"/>
        <v>-13407.357943114537</v>
      </c>
      <c r="K298" s="33">
        <f t="shared" si="74"/>
        <v>1070.4888378794567</v>
      </c>
      <c r="L298" s="33">
        <f t="shared" si="74"/>
        <v>-14047.423499610539</v>
      </c>
      <c r="M298" s="33">
        <f t="shared" si="74"/>
        <v>-14727.413739528609</v>
      </c>
      <c r="N298" s="33">
        <f t="shared" si="74"/>
        <v>-14807.89172581158</v>
      </c>
      <c r="O298" s="33">
        <f t="shared" si="74"/>
        <v>-14061.208067596956</v>
      </c>
      <c r="P298" s="33">
        <f t="shared" si="74"/>
        <v>-15484.925366534922</v>
      </c>
      <c r="Q298" s="33">
        <f t="shared" si="74"/>
        <v>-14814.385454253077</v>
      </c>
      <c r="R298" s="33">
        <f t="shared" si="74"/>
        <v>-15057.216638017559</v>
      </c>
      <c r="S298" s="33">
        <f t="shared" si="74"/>
        <v>-15145.796528083349</v>
      </c>
      <c r="T298" s="33">
        <f t="shared" si="74"/>
        <v>-15530.16749819207</v>
      </c>
      <c r="U298" s="33">
        <f t="shared" si="74"/>
        <v>-12691.84471380542</v>
      </c>
      <c r="V298" s="33">
        <f t="shared" si="74"/>
        <v>-13255.844151837307</v>
      </c>
      <c r="W298" s="33">
        <f t="shared" si="74"/>
        <v>-14656.04340532091</v>
      </c>
      <c r="X298" s="33">
        <f t="shared" si="74"/>
        <v>-14493.817889480937</v>
      </c>
      <c r="Y298" s="21">
        <f t="shared" si="74"/>
        <v>-14393.088426963921</v>
      </c>
      <c r="Z298" s="21">
        <f t="shared" si="74"/>
        <v>-14852.8486094823</v>
      </c>
      <c r="AA298" s="21">
        <f t="shared" si="74"/>
        <v>-14499.943180930128</v>
      </c>
      <c r="AB298" s="21">
        <f t="shared" si="74"/>
        <v>-13964.670125179826</v>
      </c>
      <c r="AC298" s="21">
        <f t="shared" si="74"/>
        <v>-13831.758059996724</v>
      </c>
      <c r="AD298" s="21">
        <f t="shared" si="74"/>
        <v>-13605.562221313465</v>
      </c>
      <c r="AE298" s="21">
        <f t="shared" si="74"/>
        <v>-12894.242250226869</v>
      </c>
    </row>
    <row r="299" spans="1:31" x14ac:dyDescent="0.2">
      <c r="A299" s="9" t="s">
        <v>551</v>
      </c>
      <c r="B299" s="4" t="s">
        <v>552</v>
      </c>
      <c r="C299" s="33">
        <f>+C300+C349+C364</f>
        <v>-12017.529550084349</v>
      </c>
      <c r="D299" s="33">
        <f t="shared" ref="D299:AE299" si="75">+D300+D349+D364</f>
        <v>-11996.522042342203</v>
      </c>
      <c r="E299" s="33">
        <f t="shared" si="75"/>
        <v>-12112.714816298436</v>
      </c>
      <c r="F299" s="33">
        <f t="shared" si="75"/>
        <v>-12287.261300567565</v>
      </c>
      <c r="G299" s="33">
        <f t="shared" si="75"/>
        <v>-12448.809710937294</v>
      </c>
      <c r="H299" s="33">
        <f t="shared" si="75"/>
        <v>-12129.368221173125</v>
      </c>
      <c r="I299" s="33">
        <f t="shared" si="75"/>
        <v>-8224.2879091784016</v>
      </c>
      <c r="J299" s="33">
        <f t="shared" si="75"/>
        <v>-12362.298251024498</v>
      </c>
      <c r="K299" s="33">
        <f t="shared" si="75"/>
        <v>2252.4813097592896</v>
      </c>
      <c r="L299" s="33">
        <f t="shared" si="75"/>
        <v>-12927.428996784041</v>
      </c>
      <c r="M299" s="33">
        <f t="shared" si="75"/>
        <v>-13515.690082930883</v>
      </c>
      <c r="N299" s="33">
        <f t="shared" si="75"/>
        <v>-13533.736949897344</v>
      </c>
      <c r="O299" s="33">
        <f t="shared" si="75"/>
        <v>-12760.577551167193</v>
      </c>
      <c r="P299" s="33">
        <f t="shared" si="75"/>
        <v>-14248.225254771216</v>
      </c>
      <c r="Q299" s="33">
        <f t="shared" si="75"/>
        <v>-13150.428282305191</v>
      </c>
      <c r="R299" s="33">
        <f t="shared" si="75"/>
        <v>-13321.453597326328</v>
      </c>
      <c r="S299" s="33">
        <f t="shared" si="75"/>
        <v>-13220.797371853392</v>
      </c>
      <c r="T299" s="33">
        <f t="shared" si="75"/>
        <v>-13402.878959517933</v>
      </c>
      <c r="U299" s="33">
        <f t="shared" si="75"/>
        <v>-10633.391710934175</v>
      </c>
      <c r="V299" s="33">
        <f t="shared" si="75"/>
        <v>-11137.809911328708</v>
      </c>
      <c r="W299" s="33">
        <f t="shared" si="75"/>
        <v>-12608.909202763556</v>
      </c>
      <c r="X299" s="33">
        <f t="shared" si="75"/>
        <v>-12218.573157662997</v>
      </c>
      <c r="Y299" s="21">
        <f t="shared" si="75"/>
        <v>-12055.425680286058</v>
      </c>
      <c r="Z299" s="21">
        <f t="shared" si="75"/>
        <v>-12593.436527795082</v>
      </c>
      <c r="AA299" s="21">
        <f t="shared" si="75"/>
        <v>-12282.797672023351</v>
      </c>
      <c r="AB299" s="21">
        <f t="shared" si="75"/>
        <v>-11764.963799978374</v>
      </c>
      <c r="AC299" s="21">
        <f t="shared" si="75"/>
        <v>-11801.10779776197</v>
      </c>
      <c r="AD299" s="21">
        <f t="shared" si="75"/>
        <v>-11682.7308423137</v>
      </c>
      <c r="AE299" s="21">
        <f t="shared" si="75"/>
        <v>-11180.328263104531</v>
      </c>
    </row>
    <row r="300" spans="1:31" x14ac:dyDescent="0.2">
      <c r="A300" s="9" t="s">
        <v>553</v>
      </c>
      <c r="B300" s="4" t="s">
        <v>554</v>
      </c>
      <c r="C300" s="33">
        <f>+C301+C341</f>
        <v>-14458.574123121638</v>
      </c>
      <c r="D300" s="33">
        <f t="shared" ref="D300:AE300" si="76">+D301+D341</f>
        <v>-14652.073736119744</v>
      </c>
      <c r="E300" s="33">
        <f t="shared" si="76"/>
        <v>-14892.290870338387</v>
      </c>
      <c r="F300" s="33">
        <f t="shared" si="76"/>
        <v>-15112.194310560237</v>
      </c>
      <c r="G300" s="33">
        <f t="shared" si="76"/>
        <v>-15359.462459354569</v>
      </c>
      <c r="H300" s="33">
        <f t="shared" si="76"/>
        <v>-15640.057770141997</v>
      </c>
      <c r="I300" s="33">
        <f t="shared" si="76"/>
        <v>-15903.947834853143</v>
      </c>
      <c r="J300" s="33">
        <f t="shared" si="76"/>
        <v>-16142.419639523079</v>
      </c>
      <c r="K300" s="33">
        <f t="shared" si="76"/>
        <v>-16381.149032144354</v>
      </c>
      <c r="L300" s="33">
        <f t="shared" si="76"/>
        <v>-16633.321358414407</v>
      </c>
      <c r="M300" s="33">
        <f t="shared" si="76"/>
        <v>-16872.398043051679</v>
      </c>
      <c r="N300" s="33">
        <f t="shared" si="76"/>
        <v>-17119.501068145448</v>
      </c>
      <c r="O300" s="33">
        <f t="shared" si="76"/>
        <v>-17346.889194414998</v>
      </c>
      <c r="P300" s="33">
        <f t="shared" si="76"/>
        <v>-17398.574934558113</v>
      </c>
      <c r="Q300" s="33">
        <f t="shared" si="76"/>
        <v>-17491.204636666196</v>
      </c>
      <c r="R300" s="33">
        <f t="shared" si="76"/>
        <v>-17491.002920624102</v>
      </c>
      <c r="S300" s="33">
        <f t="shared" si="76"/>
        <v>-17563.117021731126</v>
      </c>
      <c r="T300" s="33">
        <f t="shared" si="76"/>
        <v>-17618.215166064943</v>
      </c>
      <c r="U300" s="33">
        <f t="shared" si="76"/>
        <v>-17685.900684316795</v>
      </c>
      <c r="V300" s="33">
        <f t="shared" si="76"/>
        <v>-17765.518824025978</v>
      </c>
      <c r="W300" s="33">
        <f t="shared" si="76"/>
        <v>-17873.800956703864</v>
      </c>
      <c r="X300" s="33">
        <f t="shared" si="76"/>
        <v>-18036.69381866579</v>
      </c>
      <c r="Y300" s="21">
        <f t="shared" si="76"/>
        <v>-18240.14672223687</v>
      </c>
      <c r="Z300" s="21">
        <f t="shared" si="76"/>
        <v>-18457.631162327234</v>
      </c>
      <c r="AA300" s="21">
        <f t="shared" si="76"/>
        <v>-18708.355887042533</v>
      </c>
      <c r="AB300" s="21">
        <f t="shared" si="76"/>
        <v>-18840.65108130519</v>
      </c>
      <c r="AC300" s="21">
        <f t="shared" si="76"/>
        <v>-18991.048731117207</v>
      </c>
      <c r="AD300" s="21">
        <f t="shared" si="76"/>
        <v>-19129.868406627393</v>
      </c>
      <c r="AE300" s="21">
        <f t="shared" si="76"/>
        <v>-19320.300143684875</v>
      </c>
    </row>
    <row r="301" spans="1:31" x14ac:dyDescent="0.2">
      <c r="A301" s="9" t="s">
        <v>555</v>
      </c>
      <c r="B301" s="4" t="s">
        <v>556</v>
      </c>
      <c r="C301" s="33">
        <f>+C302+C315+C328</f>
        <v>-14437.309940487719</v>
      </c>
      <c r="D301" s="33">
        <f t="shared" ref="D301:AE301" si="77">+D302+D315+D328</f>
        <v>-14625.560740831315</v>
      </c>
      <c r="E301" s="33">
        <f t="shared" si="77"/>
        <v>-14859.968360594374</v>
      </c>
      <c r="F301" s="33">
        <f t="shared" si="77"/>
        <v>-15074.198718808231</v>
      </c>
      <c r="G301" s="33">
        <f t="shared" si="77"/>
        <v>-15310.944725626005</v>
      </c>
      <c r="H301" s="33">
        <f t="shared" si="77"/>
        <v>-15570.027600458783</v>
      </c>
      <c r="I301" s="33">
        <f t="shared" si="77"/>
        <v>-15805.799621084876</v>
      </c>
      <c r="J301" s="33">
        <f t="shared" si="77"/>
        <v>-16019.970007420852</v>
      </c>
      <c r="K301" s="33">
        <f t="shared" si="77"/>
        <v>-16238.519248946126</v>
      </c>
      <c r="L301" s="33">
        <f t="shared" si="77"/>
        <v>-16477.069823253041</v>
      </c>
      <c r="M301" s="33">
        <f t="shared" si="77"/>
        <v>-16670.387873539003</v>
      </c>
      <c r="N301" s="33">
        <f t="shared" si="77"/>
        <v>-16900.648042105287</v>
      </c>
      <c r="O301" s="33">
        <f t="shared" si="77"/>
        <v>-17056.606041881234</v>
      </c>
      <c r="P301" s="33">
        <f t="shared" si="77"/>
        <v>-17155.90636387371</v>
      </c>
      <c r="Q301" s="33">
        <f t="shared" si="77"/>
        <v>-17218.989952598411</v>
      </c>
      <c r="R301" s="33">
        <f t="shared" si="77"/>
        <v>-17264.393636791479</v>
      </c>
      <c r="S301" s="33">
        <f t="shared" si="77"/>
        <v>-17301.277840301726</v>
      </c>
      <c r="T301" s="33">
        <f t="shared" si="77"/>
        <v>-17325.073670941329</v>
      </c>
      <c r="U301" s="33">
        <f t="shared" si="77"/>
        <v>-17360.043389240702</v>
      </c>
      <c r="V301" s="33">
        <f t="shared" si="77"/>
        <v>-17386.896359719183</v>
      </c>
      <c r="W301" s="33">
        <f t="shared" si="77"/>
        <v>-17409.901352066368</v>
      </c>
      <c r="X301" s="33">
        <f t="shared" si="77"/>
        <v>-17439.078557130724</v>
      </c>
      <c r="Y301" s="21">
        <f t="shared" si="77"/>
        <v>-17474.089436039245</v>
      </c>
      <c r="Z301" s="21">
        <f t="shared" si="77"/>
        <v>-17511.981512126487</v>
      </c>
      <c r="AA301" s="21">
        <f t="shared" si="77"/>
        <v>-17549.356178430855</v>
      </c>
      <c r="AB301" s="21">
        <f t="shared" si="77"/>
        <v>-17589.504138774733</v>
      </c>
      <c r="AC301" s="21">
        <f t="shared" si="77"/>
        <v>-17623.123904983513</v>
      </c>
      <c r="AD301" s="21">
        <f t="shared" si="77"/>
        <v>-17655.632422894047</v>
      </c>
      <c r="AE301" s="21">
        <f t="shared" si="77"/>
        <v>-17683.433823734093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-10986.453429645251</v>
      </c>
      <c r="D302" s="33">
        <f t="shared" si="78"/>
        <v>-11038.402838699945</v>
      </c>
      <c r="E302" s="33">
        <f t="shared" si="78"/>
        <v>-11091.382549079692</v>
      </c>
      <c r="F302" s="33">
        <f t="shared" si="78"/>
        <v>-11145.187171490565</v>
      </c>
      <c r="G302" s="33">
        <f t="shared" si="78"/>
        <v>-11200.566880128277</v>
      </c>
      <c r="H302" s="33">
        <f t="shared" si="78"/>
        <v>-11251.534133319714</v>
      </c>
      <c r="I302" s="33">
        <f t="shared" si="78"/>
        <v>-11304.036253628803</v>
      </c>
      <c r="J302" s="33">
        <f t="shared" si="78"/>
        <v>-11354.643301831529</v>
      </c>
      <c r="K302" s="33">
        <f t="shared" si="78"/>
        <v>-11398.422812877066</v>
      </c>
      <c r="L302" s="33">
        <f t="shared" si="78"/>
        <v>-11437.849540629697</v>
      </c>
      <c r="M302" s="33">
        <f t="shared" si="78"/>
        <v>-11469.291893457843</v>
      </c>
      <c r="N302" s="33">
        <f t="shared" si="78"/>
        <v>-11493.76738783102</v>
      </c>
      <c r="O302" s="33">
        <f t="shared" si="78"/>
        <v>-11510.762779724317</v>
      </c>
      <c r="P302" s="33">
        <f t="shared" si="78"/>
        <v>-11518.042858230525</v>
      </c>
      <c r="Q302" s="33">
        <f t="shared" si="78"/>
        <v>-11516.815911206579</v>
      </c>
      <c r="R302" s="33">
        <f t="shared" si="78"/>
        <v>-11508.127458308649</v>
      </c>
      <c r="S302" s="33">
        <f t="shared" si="78"/>
        <v>-11499.490696666358</v>
      </c>
      <c r="T302" s="33">
        <f t="shared" si="78"/>
        <v>-11489.706714092445</v>
      </c>
      <c r="U302" s="33">
        <f t="shared" si="78"/>
        <v>-11479.765498150802</v>
      </c>
      <c r="V302" s="33">
        <f t="shared" si="78"/>
        <v>-11469.342216393899</v>
      </c>
      <c r="W302" s="33">
        <f t="shared" si="78"/>
        <v>-11459.061367132017</v>
      </c>
      <c r="X302" s="33">
        <f t="shared" si="78"/>
        <v>-11448.005478870458</v>
      </c>
      <c r="Y302" s="33">
        <f t="shared" si="78"/>
        <v>-11436.009391028347</v>
      </c>
      <c r="Z302" s="33">
        <f t="shared" si="78"/>
        <v>-11423.543679441165</v>
      </c>
      <c r="AA302" s="33">
        <f t="shared" si="78"/>
        <v>-11411.070564202439</v>
      </c>
      <c r="AB302" s="33">
        <f t="shared" si="78"/>
        <v>-11398.388027500985</v>
      </c>
      <c r="AC302" s="33">
        <f t="shared" si="78"/>
        <v>-11385.796949680076</v>
      </c>
      <c r="AD302" s="33">
        <f t="shared" si="78"/>
        <v>-11372.965305661539</v>
      </c>
      <c r="AE302" s="33">
        <f t="shared" si="78"/>
        <v>-11359.113997165092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-25.951981398033791</v>
      </c>
      <c r="D303" s="94">
        <f>+'CO2'!D303+'abs CO2'!D303+'CH4'!D303*PCG!$C$5+N2O!D303*PCG!$C$6+HFC!D303+PFC!D303+'SF6'!D303</f>
        <v>-25.943952206316123</v>
      </c>
      <c r="E303" s="94">
        <f>+'CO2'!E303+'abs CO2'!E303+'CH4'!E303*PCG!$C$5+N2O!E303*PCG!$C$6+HFC!E303+PFC!E303+'SF6'!E303</f>
        <v>-25.923930890746785</v>
      </c>
      <c r="F303" s="94">
        <f>+'CO2'!F303+'abs CO2'!F303+'CH4'!F303*PCG!$C$5+N2O!F303*PCG!$C$6+HFC!F303+PFC!F303+'SF6'!F303</f>
        <v>-25.902815359431113</v>
      </c>
      <c r="G303" s="94">
        <f>+'CO2'!G303+'abs CO2'!G303+'CH4'!G303*PCG!$C$5+N2O!G303*PCG!$C$6+HFC!G303+PFC!G303+'SF6'!G303</f>
        <v>-25.879816768043259</v>
      </c>
      <c r="H303" s="94">
        <f>+'CO2'!H303+'abs CO2'!H303+'CH4'!H303*PCG!$C$5+N2O!H303*PCG!$C$6+HFC!H303+PFC!H303+'SF6'!H303</f>
        <v>-25.860374893205218</v>
      </c>
      <c r="I303" s="94">
        <f>+'CO2'!I303+'abs CO2'!I303+'CH4'!I303*PCG!$C$5+N2O!I303*PCG!$C$6+HFC!I303+PFC!I303+'SF6'!I303</f>
        <v>-25.839444400200353</v>
      </c>
      <c r="J303" s="94">
        <f>+'CO2'!J303+'abs CO2'!J303+'CH4'!J303*PCG!$C$5+N2O!J303*PCG!$C$6+HFC!J303+PFC!J303+'SF6'!J303</f>
        <v>-25.824959173805528</v>
      </c>
      <c r="K303" s="94">
        <f>+'CO2'!K303+'abs CO2'!K303+'CH4'!K303*PCG!$C$5+N2O!K303*PCG!$C$6+HFC!K303+PFC!K303+'SF6'!K303</f>
        <v>-25.800224116369456</v>
      </c>
      <c r="L303" s="94">
        <f>+'CO2'!L303+'abs CO2'!L303+'CH4'!L303*PCG!$C$5+N2O!L303*PCG!$C$6+HFC!L303+PFC!L303+'SF6'!L303</f>
        <v>-25.785291948023424</v>
      </c>
      <c r="M303" s="94">
        <f>+'CO2'!M303+'abs CO2'!M303+'CH4'!M303*PCG!$C$5+N2O!M303*PCG!$C$6+HFC!M303+PFC!M303+'SF6'!M303</f>
        <v>-25.765720686848557</v>
      </c>
      <c r="N303" s="94">
        <f>+'CO2'!N303+'abs CO2'!N303+'CH4'!N303*PCG!$C$5+N2O!N303*PCG!$C$6+HFC!N303+PFC!N303+'SF6'!N303</f>
        <v>-25.748972215799064</v>
      </c>
      <c r="O303" s="94">
        <f>+'CO2'!O303+'abs CO2'!O303+'CH4'!O303*PCG!$C$5+N2O!O303*PCG!$C$6+HFC!O303+PFC!O303+'SF6'!O303</f>
        <v>-25.723770885837979</v>
      </c>
      <c r="P303" s="94">
        <f>+'CO2'!P303+'abs CO2'!P303+'CH4'!P303*PCG!$C$5+N2O!P303*PCG!$C$6+HFC!P303+PFC!P303+'SF6'!P303</f>
        <v>-25.701050411806733</v>
      </c>
      <c r="Q303" s="94">
        <f>+'CO2'!Q303+'abs CO2'!Q303+'CH4'!Q303*PCG!$C$5+N2O!Q303*PCG!$C$6+HFC!Q303+PFC!Q303+'SF6'!Q303</f>
        <v>-25.67363984965311</v>
      </c>
      <c r="R303" s="94">
        <f>+'CO2'!R303+'abs CO2'!R303+'CH4'!R303*PCG!$C$5+N2O!R303*PCG!$C$6+HFC!R303+PFC!R303+'SF6'!R303</f>
        <v>-25.652931459314821</v>
      </c>
      <c r="S303" s="94">
        <f>+'CO2'!S303+'abs CO2'!S303+'CH4'!S303*PCG!$C$5+N2O!S303*PCG!$C$6+HFC!S303+PFC!S303+'SF6'!S303</f>
        <v>-25.632704443997767</v>
      </c>
      <c r="T303" s="94">
        <f>+'CO2'!T303+'abs CO2'!T303+'CH4'!T303*PCG!$C$5+N2O!T303*PCG!$C$6+HFC!T303+PFC!T303+'SF6'!T303</f>
        <v>-25.613881332913465</v>
      </c>
      <c r="U303" s="94">
        <f>+'CO2'!U303+'abs CO2'!U303+'CH4'!U303*PCG!$C$5+N2O!U303*PCG!$C$6+HFC!U303+PFC!U303+'SF6'!U303</f>
        <v>-25.593473931486802</v>
      </c>
      <c r="V303" s="94">
        <f>+'CO2'!V303+'abs CO2'!V303+'CH4'!V303*PCG!$C$5+N2O!V303*PCG!$C$6+HFC!V303+PFC!V303+'SF6'!V303</f>
        <v>-25.57437359913239</v>
      </c>
      <c r="W303" s="94">
        <f>+'CO2'!W303+'abs CO2'!W303+'CH4'!W303*PCG!$C$5+N2O!W303*PCG!$C$6+HFC!W303+PFC!W303+'SF6'!W303</f>
        <v>-25.551913845477916</v>
      </c>
      <c r="X303" s="94">
        <f>+'CO2'!X303+'abs CO2'!X303+'CH4'!X303*PCG!$C$5+N2O!X303*PCG!$C$6+HFC!X303+PFC!X303+'SF6'!X303</f>
        <v>-25.529476524074585</v>
      </c>
      <c r="Y303" s="94">
        <f>+'CO2'!Y303+'abs CO2'!Y303+'CH4'!Y303*PCG!$C$5+N2O!Y303*PCG!$C$6+HFC!Y303+PFC!Y303+'SF6'!Y303</f>
        <v>-25.511851561205479</v>
      </c>
      <c r="Z303" s="94">
        <f>+'CO2'!Z303+'abs CO2'!Z303+'CH4'!Z303*PCG!$C$5+N2O!Z303*PCG!$C$6+HFC!Z303+PFC!Z303+'SF6'!Z303</f>
        <v>-25.499656916176249</v>
      </c>
      <c r="AA303" s="94">
        <f>+'CO2'!AA303+'abs CO2'!AA303+'CH4'!AA303*PCG!$C$5+N2O!AA303*PCG!$C$6+HFC!AA303+PFC!AA303+'SF6'!AA303</f>
        <v>-25.483571020758628</v>
      </c>
      <c r="AB303" s="94">
        <f>+'CO2'!AB303+'abs CO2'!AB303+'CH4'!AB303*PCG!$C$5+N2O!AB303*PCG!$C$6+HFC!AB303+PFC!AB303+'SF6'!AB303</f>
        <v>-25.470668932929442</v>
      </c>
      <c r="AC303" s="94">
        <f>+'CO2'!AC303+'abs CO2'!AC303+'CH4'!AC303*PCG!$C$5+N2O!AC303*PCG!$C$6+HFC!AC303+PFC!AC303+'SF6'!AC303</f>
        <v>-25.462003209948815</v>
      </c>
      <c r="AD303" s="94">
        <f>+'CO2'!AD303+'abs CO2'!AD303+'CH4'!AD303*PCG!$C$5+N2O!AD303*PCG!$C$6+HFC!AD303+PFC!AD303+'SF6'!AD303</f>
        <v>-25.448343108482977</v>
      </c>
      <c r="AE303" s="94">
        <f>+'CO2'!AE303+'abs CO2'!AE303+'CH4'!AE303*PCG!$C$5+N2O!AE303*PCG!$C$6+HFC!AE303+PFC!AE303+'SF6'!AE303</f>
        <v>-25.428211543390923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-96.142117143382436</v>
      </c>
      <c r="D304" s="94">
        <f>+'CO2'!D304+'abs CO2'!D304+'CH4'!D304*PCG!$C$5+N2O!D304*PCG!$C$6+HFC!D304+PFC!D304+'SF6'!D304</f>
        <v>-96.142117143382436</v>
      </c>
      <c r="E304" s="94">
        <f>+'CO2'!E304+'abs CO2'!E304+'CH4'!E304*PCG!$C$5+N2O!E304*PCG!$C$6+HFC!E304+PFC!E304+'SF6'!E304</f>
        <v>-96.142117143382436</v>
      </c>
      <c r="F304" s="94">
        <f>+'CO2'!F304+'abs CO2'!F304+'CH4'!F304*PCG!$C$5+N2O!F304*PCG!$C$6+HFC!F304+PFC!F304+'SF6'!F304</f>
        <v>-96.142117143382436</v>
      </c>
      <c r="G304" s="94">
        <f>+'CO2'!G304+'abs CO2'!G304+'CH4'!G304*PCG!$C$5+N2O!G304*PCG!$C$6+HFC!G304+PFC!G304+'SF6'!G304</f>
        <v>-96.142117143382436</v>
      </c>
      <c r="H304" s="94">
        <f>+'CO2'!H304+'abs CO2'!H304+'CH4'!H304*PCG!$C$5+N2O!H304*PCG!$C$6+HFC!H304+PFC!H304+'SF6'!H304</f>
        <v>-96.142117143382436</v>
      </c>
      <c r="I304" s="94">
        <f>+'CO2'!I304+'abs CO2'!I304+'CH4'!I304*PCG!$C$5+N2O!I304*PCG!$C$6+HFC!I304+PFC!I304+'SF6'!I304</f>
        <v>-96.142117143382436</v>
      </c>
      <c r="J304" s="94">
        <f>+'CO2'!J304+'abs CO2'!J304+'CH4'!J304*PCG!$C$5+N2O!J304*PCG!$C$6+HFC!J304+PFC!J304+'SF6'!J304</f>
        <v>-96.142117143382436</v>
      </c>
      <c r="K304" s="94">
        <f>+'CO2'!K304+'abs CO2'!K304+'CH4'!K304*PCG!$C$5+N2O!K304*PCG!$C$6+HFC!K304+PFC!K304+'SF6'!K304</f>
        <v>-96.142117143382436</v>
      </c>
      <c r="L304" s="94">
        <f>+'CO2'!L304+'abs CO2'!L304+'CH4'!L304*PCG!$C$5+N2O!L304*PCG!$C$6+HFC!L304+PFC!L304+'SF6'!L304</f>
        <v>-96.142117143382436</v>
      </c>
      <c r="M304" s="94">
        <f>+'CO2'!M304+'abs CO2'!M304+'CH4'!M304*PCG!$C$5+N2O!M304*PCG!$C$6+HFC!M304+PFC!M304+'SF6'!M304</f>
        <v>-96.142117143382436</v>
      </c>
      <c r="N304" s="94">
        <f>+'CO2'!N304+'abs CO2'!N304+'CH4'!N304*PCG!$C$5+N2O!N304*PCG!$C$6+HFC!N304+PFC!N304+'SF6'!N304</f>
        <v>-96.142117143382436</v>
      </c>
      <c r="O304" s="94">
        <f>+'CO2'!O304+'abs CO2'!O304+'CH4'!O304*PCG!$C$5+N2O!O304*PCG!$C$6+HFC!O304+PFC!O304+'SF6'!O304</f>
        <v>-96.142117143382436</v>
      </c>
      <c r="P304" s="94">
        <f>+'CO2'!P304+'abs CO2'!P304+'CH4'!P304*PCG!$C$5+N2O!P304*PCG!$C$6+HFC!P304+PFC!P304+'SF6'!P304</f>
        <v>-96.142117143382436</v>
      </c>
      <c r="Q304" s="94">
        <f>+'CO2'!Q304+'abs CO2'!Q304+'CH4'!Q304*PCG!$C$5+N2O!Q304*PCG!$C$6+HFC!Q304+PFC!Q304+'SF6'!Q304</f>
        <v>-96.142117143382436</v>
      </c>
      <c r="R304" s="94">
        <f>+'CO2'!R304+'abs CO2'!R304+'CH4'!R304*PCG!$C$5+N2O!R304*PCG!$C$6+HFC!R304+PFC!R304+'SF6'!R304</f>
        <v>-96.142117143382436</v>
      </c>
      <c r="S304" s="94">
        <f>+'CO2'!S304+'abs CO2'!S304+'CH4'!S304*PCG!$C$5+N2O!S304*PCG!$C$6+HFC!S304+PFC!S304+'SF6'!S304</f>
        <v>-96.142117143382436</v>
      </c>
      <c r="T304" s="94">
        <f>+'CO2'!T304+'abs CO2'!T304+'CH4'!T304*PCG!$C$5+N2O!T304*PCG!$C$6+HFC!T304+PFC!T304+'SF6'!T304</f>
        <v>-96.142117143382436</v>
      </c>
      <c r="U304" s="94">
        <f>+'CO2'!U304+'abs CO2'!U304+'CH4'!U304*PCG!$C$5+N2O!U304*PCG!$C$6+HFC!U304+PFC!U304+'SF6'!U304</f>
        <v>-96.142117143382436</v>
      </c>
      <c r="V304" s="94">
        <f>+'CO2'!V304+'abs CO2'!V304+'CH4'!V304*PCG!$C$5+N2O!V304*PCG!$C$6+HFC!V304+PFC!V304+'SF6'!V304</f>
        <v>-96.142117143382436</v>
      </c>
      <c r="W304" s="94">
        <f>+'CO2'!W304+'abs CO2'!W304+'CH4'!W304*PCG!$C$5+N2O!W304*PCG!$C$6+HFC!W304+PFC!W304+'SF6'!W304</f>
        <v>-96.142117143382436</v>
      </c>
      <c r="X304" s="94">
        <f>+'CO2'!X304+'abs CO2'!X304+'CH4'!X304*PCG!$C$5+N2O!X304*PCG!$C$6+HFC!X304+PFC!X304+'SF6'!X304</f>
        <v>-96.142117143382436</v>
      </c>
      <c r="Y304" s="94">
        <f>+'CO2'!Y304+'abs CO2'!Y304+'CH4'!Y304*PCG!$C$5+N2O!Y304*PCG!$C$6+HFC!Y304+PFC!Y304+'SF6'!Y304</f>
        <v>-96.142117143382436</v>
      </c>
      <c r="Z304" s="94">
        <f>+'CO2'!Z304+'abs CO2'!Z304+'CH4'!Z304*PCG!$C$5+N2O!Z304*PCG!$C$6+HFC!Z304+PFC!Z304+'SF6'!Z304</f>
        <v>-96.142117143382436</v>
      </c>
      <c r="AA304" s="94">
        <f>+'CO2'!AA304+'abs CO2'!AA304+'CH4'!AA304*PCG!$C$5+N2O!AA304*PCG!$C$6+HFC!AA304+PFC!AA304+'SF6'!AA304</f>
        <v>-96.142117143382436</v>
      </c>
      <c r="AB304" s="94">
        <f>+'CO2'!AB304+'abs CO2'!AB304+'CH4'!AB304*PCG!$C$5+N2O!AB304*PCG!$C$6+HFC!AB304+PFC!AB304+'SF6'!AB304</f>
        <v>-96.142117143382436</v>
      </c>
      <c r="AC304" s="94">
        <f>+'CO2'!AC304+'abs CO2'!AC304+'CH4'!AC304*PCG!$C$5+N2O!AC304*PCG!$C$6+HFC!AC304+PFC!AC304+'SF6'!AC304</f>
        <v>-96.142117143382436</v>
      </c>
      <c r="AD304" s="94">
        <f>+'CO2'!AD304+'abs CO2'!AD304+'CH4'!AD304*PCG!$C$5+N2O!AD304*PCG!$C$6+HFC!AD304+PFC!AD304+'SF6'!AD304</f>
        <v>-96.142117143382393</v>
      </c>
      <c r="AE304" s="94">
        <f>+'CO2'!AE304+'abs CO2'!AE304+'CH4'!AE304*PCG!$C$5+N2O!AE304*PCG!$C$6+HFC!AE304+PFC!AE304+'SF6'!AE304</f>
        <v>-96.142117143382393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-179.10855020738342</v>
      </c>
      <c r="D306" s="94">
        <f>+'CO2'!D306+'abs CO2'!D306+'CH4'!D306*PCG!$C$5+N2O!D306*PCG!$C$6+HFC!D306+PFC!D306+'SF6'!D306</f>
        <v>-179.10855020738342</v>
      </c>
      <c r="E306" s="94">
        <f>+'CO2'!E306+'abs CO2'!E306+'CH4'!E306*PCG!$C$5+N2O!E306*PCG!$C$6+HFC!E306+PFC!E306+'SF6'!E306</f>
        <v>-179.10855020738342</v>
      </c>
      <c r="F306" s="94">
        <f>+'CO2'!F306+'abs CO2'!F306+'CH4'!F306*PCG!$C$5+N2O!F306*PCG!$C$6+HFC!F306+PFC!F306+'SF6'!F306</f>
        <v>-179.10855020738342</v>
      </c>
      <c r="G306" s="94">
        <f>+'CO2'!G306+'abs CO2'!G306+'CH4'!G306*PCG!$C$5+N2O!G306*PCG!$C$6+HFC!G306+PFC!G306+'SF6'!G306</f>
        <v>-179.10855020738342</v>
      </c>
      <c r="H306" s="94">
        <f>+'CO2'!H306+'abs CO2'!H306+'CH4'!H306*PCG!$C$5+N2O!H306*PCG!$C$6+HFC!H306+PFC!H306+'SF6'!H306</f>
        <v>-179.10855020738342</v>
      </c>
      <c r="I306" s="94">
        <f>+'CO2'!I306+'abs CO2'!I306+'CH4'!I306*PCG!$C$5+N2O!I306*PCG!$C$6+HFC!I306+PFC!I306+'SF6'!I306</f>
        <v>-179.10855020738342</v>
      </c>
      <c r="J306" s="94">
        <f>+'CO2'!J306+'abs CO2'!J306+'CH4'!J306*PCG!$C$5+N2O!J306*PCG!$C$6+HFC!J306+PFC!J306+'SF6'!J306</f>
        <v>-179.10855020738342</v>
      </c>
      <c r="K306" s="94">
        <f>+'CO2'!K306+'abs CO2'!K306+'CH4'!K306*PCG!$C$5+N2O!K306*PCG!$C$6+HFC!K306+PFC!K306+'SF6'!K306</f>
        <v>-179.10855020738342</v>
      </c>
      <c r="L306" s="94">
        <f>+'CO2'!L306+'abs CO2'!L306+'CH4'!L306*PCG!$C$5+N2O!L306*PCG!$C$6+HFC!L306+PFC!L306+'SF6'!L306</f>
        <v>-179.10855020738342</v>
      </c>
      <c r="M306" s="94">
        <f>+'CO2'!M306+'abs CO2'!M306+'CH4'!M306*PCG!$C$5+N2O!M306*PCG!$C$6+HFC!M306+PFC!M306+'SF6'!M306</f>
        <v>-179.10855020738342</v>
      </c>
      <c r="N306" s="94">
        <f>+'CO2'!N306+'abs CO2'!N306+'CH4'!N306*PCG!$C$5+N2O!N306*PCG!$C$6+HFC!N306+PFC!N306+'SF6'!N306</f>
        <v>-179.10855020738342</v>
      </c>
      <c r="O306" s="94">
        <f>+'CO2'!O306+'abs CO2'!O306+'CH4'!O306*PCG!$C$5+N2O!O306*PCG!$C$6+HFC!O306+PFC!O306+'SF6'!O306</f>
        <v>-179.10855020738342</v>
      </c>
      <c r="P306" s="94">
        <f>+'CO2'!P306+'abs CO2'!P306+'CH4'!P306*PCG!$C$5+N2O!P306*PCG!$C$6+HFC!P306+PFC!P306+'SF6'!P306</f>
        <v>-179.10855020738342</v>
      </c>
      <c r="Q306" s="94">
        <f>+'CO2'!Q306+'abs CO2'!Q306+'CH4'!Q306*PCG!$C$5+N2O!Q306*PCG!$C$6+HFC!Q306+PFC!Q306+'SF6'!Q306</f>
        <v>-179.10855020738342</v>
      </c>
      <c r="R306" s="94">
        <f>+'CO2'!R306+'abs CO2'!R306+'CH4'!R306*PCG!$C$5+N2O!R306*PCG!$C$6+HFC!R306+PFC!R306+'SF6'!R306</f>
        <v>-179.10855020738342</v>
      </c>
      <c r="S306" s="94">
        <f>+'CO2'!S306+'abs CO2'!S306+'CH4'!S306*PCG!$C$5+N2O!S306*PCG!$C$6+HFC!S306+PFC!S306+'SF6'!S306</f>
        <v>-179.10855020738342</v>
      </c>
      <c r="T306" s="94">
        <f>+'CO2'!T306+'abs CO2'!T306+'CH4'!T306*PCG!$C$5+N2O!T306*PCG!$C$6+HFC!T306+PFC!T306+'SF6'!T306</f>
        <v>-179.10855020738342</v>
      </c>
      <c r="U306" s="94">
        <f>+'CO2'!U306+'abs CO2'!U306+'CH4'!U306*PCG!$C$5+N2O!U306*PCG!$C$6+HFC!U306+PFC!U306+'SF6'!U306</f>
        <v>-179.10855020738342</v>
      </c>
      <c r="V306" s="94">
        <f>+'CO2'!V306+'abs CO2'!V306+'CH4'!V306*PCG!$C$5+N2O!V306*PCG!$C$6+HFC!V306+PFC!V306+'SF6'!V306</f>
        <v>-179.10855020738342</v>
      </c>
      <c r="W306" s="94">
        <f>+'CO2'!W306+'abs CO2'!W306+'CH4'!W306*PCG!$C$5+N2O!W306*PCG!$C$6+HFC!W306+PFC!W306+'SF6'!W306</f>
        <v>-179.10855020738342</v>
      </c>
      <c r="X306" s="94">
        <f>+'CO2'!X306+'abs CO2'!X306+'CH4'!X306*PCG!$C$5+N2O!X306*PCG!$C$6+HFC!X306+PFC!X306+'SF6'!X306</f>
        <v>-179.10855020738342</v>
      </c>
      <c r="Y306" s="94">
        <f>+'CO2'!Y306+'abs CO2'!Y306+'CH4'!Y306*PCG!$C$5+N2O!Y306*PCG!$C$6+HFC!Y306+PFC!Y306+'SF6'!Y306</f>
        <v>-179.10855020738342</v>
      </c>
      <c r="Z306" s="94">
        <f>+'CO2'!Z306+'abs CO2'!Z306+'CH4'!Z306*PCG!$C$5+N2O!Z306*PCG!$C$6+HFC!Z306+PFC!Z306+'SF6'!Z306</f>
        <v>-179.10855020738342</v>
      </c>
      <c r="AA306" s="94">
        <f>+'CO2'!AA306+'abs CO2'!AA306+'CH4'!AA306*PCG!$C$5+N2O!AA306*PCG!$C$6+HFC!AA306+PFC!AA306+'SF6'!AA306</f>
        <v>-179.10855020738342</v>
      </c>
      <c r="AB306" s="94">
        <f>+'CO2'!AB306+'abs CO2'!AB306+'CH4'!AB306*PCG!$C$5+N2O!AB306*PCG!$C$6+HFC!AB306+PFC!AB306+'SF6'!AB306</f>
        <v>-179.10855020738342</v>
      </c>
      <c r="AC306" s="94">
        <f>+'CO2'!AC306+'abs CO2'!AC306+'CH4'!AC306*PCG!$C$5+N2O!AC306*PCG!$C$6+HFC!AC306+PFC!AC306+'SF6'!AC306</f>
        <v>-179.10855020738342</v>
      </c>
      <c r="AD306" s="94">
        <f>+'CO2'!AD306+'abs CO2'!AD306+'CH4'!AD306*PCG!$C$5+N2O!AD306*PCG!$C$6+HFC!AD306+PFC!AD306+'SF6'!AD306</f>
        <v>-179.10855020738342</v>
      </c>
      <c r="AE306" s="94">
        <f>+'CO2'!AE306+'abs CO2'!AE306+'CH4'!AE306*PCG!$C$5+N2O!AE306*PCG!$C$6+HFC!AE306+PFC!AE306+'SF6'!AE306</f>
        <v>-179.10855020738342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-666.79458986797056</v>
      </c>
      <c r="D308" s="94">
        <f>+'CO2'!D308+'abs CO2'!D308+'CH4'!D308*PCG!$C$5+N2O!D308*PCG!$C$6+HFC!D308+PFC!D308+'SF6'!D308</f>
        <v>-669.24737809038561</v>
      </c>
      <c r="E308" s="94">
        <f>+'CO2'!E308+'abs CO2'!E308+'CH4'!E308*PCG!$C$5+N2O!E308*PCG!$C$6+HFC!E308+PFC!E308+'SF6'!E308</f>
        <v>-671.83276406193136</v>
      </c>
      <c r="F308" s="94">
        <f>+'CO2'!F308+'abs CO2'!F308+'CH4'!F308*PCG!$C$5+N2O!F308*PCG!$C$6+HFC!F308+PFC!F308+'SF6'!F308</f>
        <v>-675.06900611120955</v>
      </c>
      <c r="G308" s="94">
        <f>+'CO2'!G308+'abs CO2'!G308+'CH4'!G308*PCG!$C$5+N2O!G308*PCG!$C$6+HFC!G308+PFC!G308+'SF6'!G308</f>
        <v>-679.39370963651766</v>
      </c>
      <c r="H308" s="94">
        <f>+'CO2'!H308+'abs CO2'!H308+'CH4'!H308*PCG!$C$5+N2O!H308*PCG!$C$6+HFC!H308+PFC!H308+'SF6'!H308</f>
        <v>-681.9479875115353</v>
      </c>
      <c r="I308" s="94">
        <f>+'CO2'!I308+'abs CO2'!I308+'CH4'!I308*PCG!$C$5+N2O!I308*PCG!$C$6+HFC!I308+PFC!I308+'SF6'!I308</f>
        <v>-685.00153725130394</v>
      </c>
      <c r="J308" s="94">
        <f>+'CO2'!J308+'abs CO2'!J308+'CH4'!J308*PCG!$C$5+N2O!J308*PCG!$C$6+HFC!J308+PFC!J308+'SF6'!J308</f>
        <v>-687.62494466204737</v>
      </c>
      <c r="K308" s="94">
        <f>+'CO2'!K308+'abs CO2'!K308+'CH4'!K308*PCG!$C$5+N2O!K308*PCG!$C$6+HFC!K308+PFC!K308+'SF6'!K308</f>
        <v>-689.61117143827755</v>
      </c>
      <c r="L308" s="94">
        <f>+'CO2'!L308+'abs CO2'!L308+'CH4'!L308*PCG!$C$5+N2O!L308*PCG!$C$6+HFC!L308+PFC!L308+'SF6'!L308</f>
        <v>-691.35066702964843</v>
      </c>
      <c r="M308" s="94">
        <f>+'CO2'!M308+'abs CO2'!M308+'CH4'!M308*PCG!$C$5+N2O!M308*PCG!$C$6+HFC!M308+PFC!M308+'SF6'!M308</f>
        <v>-692.40717631728444</v>
      </c>
      <c r="N308" s="94">
        <f>+'CO2'!N308+'abs CO2'!N308+'CH4'!N308*PCG!$C$5+N2O!N308*PCG!$C$6+HFC!N308+PFC!N308+'SF6'!N308</f>
        <v>-693.21774661656104</v>
      </c>
      <c r="O308" s="94">
        <f>+'CO2'!O308+'abs CO2'!O308+'CH4'!O308*PCG!$C$5+N2O!O308*PCG!$C$6+HFC!O308+PFC!O308+'SF6'!O308</f>
        <v>-693.43516818025216</v>
      </c>
      <c r="P308" s="94">
        <f>+'CO2'!P308+'abs CO2'!P308+'CH4'!P308*PCG!$C$5+N2O!P308*PCG!$C$6+HFC!P308+PFC!P308+'SF6'!P308</f>
        <v>-692.93023731605786</v>
      </c>
      <c r="Q308" s="94">
        <f>+'CO2'!Q308+'abs CO2'!Q308+'CH4'!Q308*PCG!$C$5+N2O!Q308*PCG!$C$6+HFC!Q308+PFC!Q308+'SF6'!Q308</f>
        <v>-691.88478350511593</v>
      </c>
      <c r="R308" s="94">
        <f>+'CO2'!R308+'abs CO2'!R308+'CH4'!R308*PCG!$C$5+N2O!R308*PCG!$C$6+HFC!R308+PFC!R308+'SF6'!R308</f>
        <v>-690.42146800738567</v>
      </c>
      <c r="S308" s="94">
        <f>+'CO2'!S308+'abs CO2'!S308+'CH4'!S308*PCG!$C$5+N2O!S308*PCG!$C$6+HFC!S308+PFC!S308+'SF6'!S308</f>
        <v>-689.03296121357619</v>
      </c>
      <c r="T308" s="94">
        <f>+'CO2'!T308+'abs CO2'!T308+'CH4'!T308*PCG!$C$5+N2O!T308*PCG!$C$6+HFC!T308+PFC!T308+'SF6'!T308</f>
        <v>-687.53748204788201</v>
      </c>
      <c r="U308" s="94">
        <f>+'CO2'!U308+'abs CO2'!U308+'CH4'!U308*PCG!$C$5+N2O!U308*PCG!$C$6+HFC!U308+PFC!U308+'SF6'!U308</f>
        <v>-686.19126642952472</v>
      </c>
      <c r="V308" s="94">
        <f>+'CO2'!V308+'abs CO2'!V308+'CH4'!V308*PCG!$C$5+N2O!V308*PCG!$C$6+HFC!V308+PFC!V308+'SF6'!V308</f>
        <v>-684.74016553925867</v>
      </c>
      <c r="W308" s="94">
        <f>+'CO2'!W308+'abs CO2'!W308+'CH4'!W308*PCG!$C$5+N2O!W308*PCG!$C$6+HFC!W308+PFC!W308+'SF6'!W308</f>
        <v>-683.20842615354286</v>
      </c>
      <c r="X308" s="94">
        <f>+'CO2'!X308+'abs CO2'!X308+'CH4'!X308*PCG!$C$5+N2O!X308*PCG!$C$6+HFC!X308+PFC!X308+'SF6'!X308</f>
        <v>-681.7091173762177</v>
      </c>
      <c r="Y308" s="94">
        <f>+'CO2'!Y308+'abs CO2'!Y308+'CH4'!Y308*PCG!$C$5+N2O!Y308*PCG!$C$6+HFC!Y308+PFC!Y308+'SF6'!Y308</f>
        <v>-680.27796859916862</v>
      </c>
      <c r="Z308" s="94">
        <f>+'CO2'!Z308+'abs CO2'!Z308+'CH4'!Z308*PCG!$C$5+N2O!Z308*PCG!$C$6+HFC!Z308+PFC!Z308+'SF6'!Z308</f>
        <v>-678.74114954713434</v>
      </c>
      <c r="AA308" s="94">
        <f>+'CO2'!AA308+'abs CO2'!AA308+'CH4'!AA308*PCG!$C$5+N2O!AA308*PCG!$C$6+HFC!AA308+PFC!AA308+'SF6'!AA308</f>
        <v>-677.10259156970415</v>
      </c>
      <c r="AB308" s="94">
        <f>+'CO2'!AB308+'abs CO2'!AB308+'CH4'!AB308*PCG!$C$5+N2O!AB308*PCG!$C$6+HFC!AB308+PFC!AB308+'SF6'!AB308</f>
        <v>-675.48099663695189</v>
      </c>
      <c r="AC308" s="94">
        <f>+'CO2'!AC308+'abs CO2'!AC308+'CH4'!AC308*PCG!$C$5+N2O!AC308*PCG!$C$6+HFC!AC308+PFC!AC308+'SF6'!AC308</f>
        <v>-673.81840587550835</v>
      </c>
      <c r="AD308" s="94">
        <f>+'CO2'!AD308+'abs CO2'!AD308+'CH4'!AD308*PCG!$C$5+N2O!AD308*PCG!$C$6+HFC!AD308+PFC!AD308+'SF6'!AD308</f>
        <v>-672.27369601936869</v>
      </c>
      <c r="AE308" s="94">
        <f>+'CO2'!AE308+'abs CO2'!AE308+'CH4'!AE308*PCG!$C$5+N2O!AE308*PCG!$C$6+HFC!AE308+PFC!AE308+'SF6'!AE308</f>
        <v>-670.72679797924661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-132.53489822876733</v>
      </c>
      <c r="D309" s="94">
        <f>+'CO2'!D309+'abs CO2'!D309+'CH4'!D309*PCG!$C$5+N2O!D309*PCG!$C$6+HFC!D309+PFC!D309+'SF6'!D309</f>
        <v>-133.32994745056396</v>
      </c>
      <c r="E309" s="94">
        <f>+'CO2'!E309+'abs CO2'!E309+'CH4'!E309*PCG!$C$5+N2O!E309*PCG!$C$6+HFC!E309+PFC!E309+'SF6'!E309</f>
        <v>-134.15767660197855</v>
      </c>
      <c r="F309" s="94">
        <f>+'CO2'!F309+'abs CO2'!F309+'CH4'!F309*PCG!$C$5+N2O!F309*PCG!$C$6+HFC!F309+PFC!F309+'SF6'!F309</f>
        <v>-135.00383963647221</v>
      </c>
      <c r="G309" s="94">
        <f>+'CO2'!G309+'abs CO2'!G309+'CH4'!G309*PCG!$C$5+N2O!G309*PCG!$C$6+HFC!G309+PFC!G309+'SF6'!G309</f>
        <v>-135.87418442903521</v>
      </c>
      <c r="H309" s="94">
        <f>+'CO2'!H309+'abs CO2'!H309+'CH4'!H309*PCG!$C$5+N2O!H309*PCG!$C$6+HFC!H309+PFC!H309+'SF6'!H309</f>
        <v>-136.80623776873449</v>
      </c>
      <c r="I309" s="94">
        <f>+'CO2'!I309+'abs CO2'!I309+'CH4'!I309*PCG!$C$5+N2O!I309*PCG!$C$6+HFC!I309+PFC!I309+'SF6'!I309</f>
        <v>-137.76697708106511</v>
      </c>
      <c r="J309" s="94">
        <f>+'CO2'!J309+'abs CO2'!J309+'CH4'!J309*PCG!$C$5+N2O!J309*PCG!$C$6+HFC!J309+PFC!J309+'SF6'!J309</f>
        <v>-138.59432273911636</v>
      </c>
      <c r="K309" s="94">
        <f>+'CO2'!K309+'abs CO2'!K309+'CH4'!K309*PCG!$C$5+N2O!K309*PCG!$C$6+HFC!K309+PFC!K309+'SF6'!K309</f>
        <v>-139.48519500763302</v>
      </c>
      <c r="L309" s="94">
        <f>+'CO2'!L309+'abs CO2'!L309+'CH4'!L309*PCG!$C$5+N2O!L309*PCG!$C$6+HFC!L309+PFC!L309+'SF6'!L309</f>
        <v>-140.37925611354632</v>
      </c>
      <c r="M309" s="94">
        <f>+'CO2'!M309+'abs CO2'!M309+'CH4'!M309*PCG!$C$5+N2O!M309*PCG!$C$6+HFC!M309+PFC!M309+'SF6'!M309</f>
        <v>-141.34964080219973</v>
      </c>
      <c r="N309" s="94">
        <f>+'CO2'!N309+'abs CO2'!N309+'CH4'!N309*PCG!$C$5+N2O!N309*PCG!$C$6+HFC!N309+PFC!N309+'SF6'!N309</f>
        <v>-142.38652638519878</v>
      </c>
      <c r="O309" s="94">
        <f>+'CO2'!O309+'abs CO2'!O309+'CH4'!O309*PCG!$C$5+N2O!O309*PCG!$C$6+HFC!O309+PFC!O309+'SF6'!O309</f>
        <v>-143.40359463253856</v>
      </c>
      <c r="P309" s="94">
        <f>+'CO2'!P309+'abs CO2'!P309+'CH4'!P309*PCG!$C$5+N2O!P309*PCG!$C$6+HFC!P309+PFC!P309+'SF6'!P309</f>
        <v>-144.50886200836868</v>
      </c>
      <c r="Q309" s="94">
        <f>+'CO2'!Q309+'abs CO2'!Q309+'CH4'!Q309*PCG!$C$5+N2O!Q309*PCG!$C$6+HFC!Q309+PFC!Q309+'SF6'!Q309</f>
        <v>-145.39811707997293</v>
      </c>
      <c r="R309" s="94">
        <f>+'CO2'!R309+'abs CO2'!R309+'CH4'!R309*PCG!$C$5+N2O!R309*PCG!$C$6+HFC!R309+PFC!R309+'SF6'!R309</f>
        <v>-145.35757465835778</v>
      </c>
      <c r="S309" s="94">
        <f>+'CO2'!S309+'abs CO2'!S309+'CH4'!S309*PCG!$C$5+N2O!S309*PCG!$C$6+HFC!S309+PFC!S309+'SF6'!S309</f>
        <v>-145.32014825262613</v>
      </c>
      <c r="T309" s="94">
        <f>+'CO2'!T309+'abs CO2'!T309+'CH4'!T309*PCG!$C$5+N2O!T309*PCG!$C$6+HFC!T309+PFC!T309+'SF6'!T309</f>
        <v>-145.2835892451219</v>
      </c>
      <c r="U309" s="94">
        <f>+'CO2'!U309+'abs CO2'!U309+'CH4'!U309*PCG!$C$5+N2O!U309*PCG!$C$6+HFC!U309+PFC!U309+'SF6'!U309</f>
        <v>-145.22636866945919</v>
      </c>
      <c r="V309" s="94">
        <f>+'CO2'!V309+'abs CO2'!V309+'CH4'!V309*PCG!$C$5+N2O!V309*PCG!$C$6+HFC!V309+PFC!V309+'SF6'!V309</f>
        <v>-145.17309159146552</v>
      </c>
      <c r="W309" s="94">
        <f>+'CO2'!W309+'abs CO2'!W309+'CH4'!W309*PCG!$C$5+N2O!W309*PCG!$C$6+HFC!W309+PFC!W309+'SF6'!W309</f>
        <v>-145.1059246441761</v>
      </c>
      <c r="X309" s="94">
        <f>+'CO2'!X309+'abs CO2'!X309+'CH4'!X309*PCG!$C$5+N2O!X309*PCG!$C$6+HFC!X309+PFC!X309+'SF6'!X309</f>
        <v>-145.14806728850175</v>
      </c>
      <c r="Y309" s="94">
        <f>+'CO2'!Y309+'abs CO2'!Y309+'CH4'!Y309*PCG!$C$5+N2O!Y309*PCG!$C$6+HFC!Y309+PFC!Y309+'SF6'!Y309</f>
        <v>-145.05951898470303</v>
      </c>
      <c r="Z309" s="94">
        <f>+'CO2'!Z309+'abs CO2'!Z309+'CH4'!Z309*PCG!$C$5+N2O!Z309*PCG!$C$6+HFC!Z309+PFC!Z309+'SF6'!Z309</f>
        <v>-144.85974271572357</v>
      </c>
      <c r="AA309" s="94">
        <f>+'CO2'!AA309+'abs CO2'!AA309+'CH4'!AA309*PCG!$C$5+N2O!AA309*PCG!$C$6+HFC!AA309+PFC!AA309+'SF6'!AA309</f>
        <v>-144.81681127004859</v>
      </c>
      <c r="AB309" s="94">
        <f>+'CO2'!AB309+'abs CO2'!AB309+'CH4'!AB309*PCG!$C$5+N2O!AB309*PCG!$C$6+HFC!AB309+PFC!AB309+'SF6'!AB309</f>
        <v>-144.71539696637393</v>
      </c>
      <c r="AC309" s="94">
        <f>+'CO2'!AC309+'abs CO2'!AC309+'CH4'!AC309*PCG!$C$5+N2O!AC309*PCG!$C$6+HFC!AC309+PFC!AC309+'SF6'!AC309</f>
        <v>-144.55156454712736</v>
      </c>
      <c r="AD309" s="94">
        <f>+'CO2'!AD309+'abs CO2'!AD309+'CH4'!AD309*PCG!$C$5+N2O!AD309*PCG!$C$6+HFC!AD309+PFC!AD309+'SF6'!AD309</f>
        <v>-144.49099327746157</v>
      </c>
      <c r="AE309" s="94">
        <f>+'CO2'!AE309+'abs CO2'!AE309+'CH4'!AE309*PCG!$C$5+N2O!AE309*PCG!$C$6+HFC!AE309+PFC!AE309+'SF6'!AE309</f>
        <v>-144.30305978810028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-2766.3705615627482</v>
      </c>
      <c r="D311" s="94">
        <f>+'CO2'!D311+'abs CO2'!D311+'CH4'!D311*PCG!$C$5+N2O!D311*PCG!$C$6+HFC!D311+PFC!D311+'SF6'!D311</f>
        <v>-2788.4471344726708</v>
      </c>
      <c r="E311" s="94">
        <f>+'CO2'!E311+'abs CO2'!E311+'CH4'!E311*PCG!$C$5+N2O!E311*PCG!$C$6+HFC!E311+PFC!E311+'SF6'!E311</f>
        <v>-2811.4786522627078</v>
      </c>
      <c r="F311" s="94">
        <f>+'CO2'!F311+'abs CO2'!F311+'CH4'!F311*PCG!$C$5+N2O!F311*PCG!$C$6+HFC!F311+PFC!F311+'SF6'!F311</f>
        <v>-2834.9555111178606</v>
      </c>
      <c r="G311" s="94">
        <f>+'CO2'!G311+'abs CO2'!G311+'CH4'!G311*PCG!$C$5+N2O!G311*PCG!$C$6+HFC!G311+PFC!G311+'SF6'!G311</f>
        <v>-2857.2197411728507</v>
      </c>
      <c r="H311" s="94">
        <f>+'CO2'!H311+'abs CO2'!H311+'CH4'!H311*PCG!$C$5+N2O!H311*PCG!$C$6+HFC!H311+PFC!H311+'SF6'!H311</f>
        <v>-2879.1145583040334</v>
      </c>
      <c r="I311" s="94">
        <f>+'CO2'!I311+'abs CO2'!I311+'CH4'!I311*PCG!$C$5+N2O!I311*PCG!$C$6+HFC!I311+PFC!I311+'SF6'!I311</f>
        <v>-2901.1686546846504</v>
      </c>
      <c r="J311" s="94">
        <f>+'CO2'!J311+'abs CO2'!J311+'CH4'!J311*PCG!$C$5+N2O!J311*PCG!$C$6+HFC!J311+PFC!J311+'SF6'!J311</f>
        <v>-2922.6315320059316</v>
      </c>
      <c r="K311" s="94">
        <f>+'CO2'!K311+'abs CO2'!K311+'CH4'!K311*PCG!$C$5+N2O!K311*PCG!$C$6+HFC!K311+PFC!K311+'SF6'!K311</f>
        <v>-2940.2287657518596</v>
      </c>
      <c r="L311" s="94">
        <f>+'CO2'!L311+'abs CO2'!L311+'CH4'!L311*PCG!$C$5+N2O!L311*PCG!$C$6+HFC!L311+PFC!L311+'SF6'!L311</f>
        <v>-2955.4020435477805</v>
      </c>
      <c r="M311" s="94">
        <f>+'CO2'!M311+'abs CO2'!M311+'CH4'!M311*PCG!$C$5+N2O!M311*PCG!$C$6+HFC!M311+PFC!M311+'SF6'!M311</f>
        <v>-2966.5346147700166</v>
      </c>
      <c r="N311" s="94">
        <f>+'CO2'!N311+'abs CO2'!N311+'CH4'!N311*PCG!$C$5+N2O!N311*PCG!$C$6+HFC!N311+PFC!N311+'SF6'!N311</f>
        <v>-2974.8139621710402</v>
      </c>
      <c r="O311" s="94">
        <f>+'CO2'!O311+'abs CO2'!O311+'CH4'!O311*PCG!$C$5+N2O!O311*PCG!$C$6+HFC!O311+PFC!O311+'SF6'!O311</f>
        <v>-2979.0458176426878</v>
      </c>
      <c r="P311" s="94">
        <f>+'CO2'!P311+'abs CO2'!P311+'CH4'!P311*PCG!$C$5+N2O!P311*PCG!$C$6+HFC!P311+PFC!P311+'SF6'!P311</f>
        <v>-2979.3134001790904</v>
      </c>
      <c r="Q311" s="94">
        <f>+'CO2'!Q311+'abs CO2'!Q311+'CH4'!Q311*PCG!$C$5+N2O!Q311*PCG!$C$6+HFC!Q311+PFC!Q311+'SF6'!Q311</f>
        <v>-2975.3424801706828</v>
      </c>
      <c r="R311" s="94">
        <f>+'CO2'!R311+'abs CO2'!R311+'CH4'!R311*PCG!$C$5+N2O!R311*PCG!$C$6+HFC!R311+PFC!R311+'SF6'!R311</f>
        <v>-2968.4465351747358</v>
      </c>
      <c r="S311" s="94">
        <f>+'CO2'!S311+'abs CO2'!S311+'CH4'!S311*PCG!$C$5+N2O!S311*PCG!$C$6+HFC!S311+PFC!S311+'SF6'!S311</f>
        <v>-2961.7520889183756</v>
      </c>
      <c r="T311" s="94">
        <f>+'CO2'!T311+'abs CO2'!T311+'CH4'!T311*PCG!$C$5+N2O!T311*PCG!$C$6+HFC!T311+PFC!T311+'SF6'!T311</f>
        <v>-2954.5092877998104</v>
      </c>
      <c r="U311" s="94">
        <f>+'CO2'!U311+'abs CO2'!U311+'CH4'!U311*PCG!$C$5+N2O!U311*PCG!$C$6+HFC!U311+PFC!U311+'SF6'!U311</f>
        <v>-2947.1403589762235</v>
      </c>
      <c r="V311" s="94">
        <f>+'CO2'!V311+'abs CO2'!V311+'CH4'!V311*PCG!$C$5+N2O!V311*PCG!$C$6+HFC!V311+PFC!V311+'SF6'!V311</f>
        <v>-2939.7016412849648</v>
      </c>
      <c r="W311" s="94">
        <f>+'CO2'!W311+'abs CO2'!W311+'CH4'!W311*PCG!$C$5+N2O!W311*PCG!$C$6+HFC!W311+PFC!W311+'SF6'!W311</f>
        <v>-2932.5657925321661</v>
      </c>
      <c r="X311" s="94">
        <f>+'CO2'!X311+'abs CO2'!X311+'CH4'!X311*PCG!$C$5+N2O!X311*PCG!$C$6+HFC!X311+PFC!X311+'SF6'!X311</f>
        <v>-2924.878803611758</v>
      </c>
      <c r="Y311" s="94">
        <f>+'CO2'!Y311+'abs CO2'!Y311+'CH4'!Y311*PCG!$C$5+N2O!Y311*PCG!$C$6+HFC!Y311+PFC!Y311+'SF6'!Y311</f>
        <v>-2916.7167887230876</v>
      </c>
      <c r="Z311" s="94">
        <f>+'CO2'!Z311+'abs CO2'!Z311+'CH4'!Z311*PCG!$C$5+N2O!Z311*PCG!$C$6+HFC!Z311+PFC!Z311+'SF6'!Z311</f>
        <v>-2908.5973671577131</v>
      </c>
      <c r="AA311" s="94">
        <f>+'CO2'!AA311+'abs CO2'!AA311+'CH4'!AA311*PCG!$C$5+N2O!AA311*PCG!$C$6+HFC!AA311+PFC!AA311+'SF6'!AA311</f>
        <v>-2900.5680668800237</v>
      </c>
      <c r="AB311" s="94">
        <f>+'CO2'!AB311+'abs CO2'!AB311+'CH4'!AB311*PCG!$C$5+N2O!AB311*PCG!$C$6+HFC!AB311+PFC!AB311+'SF6'!AB311</f>
        <v>-2892.8861106569011</v>
      </c>
      <c r="AC311" s="94">
        <f>+'CO2'!AC311+'abs CO2'!AC311+'CH4'!AC311*PCG!$C$5+N2O!AC311*PCG!$C$6+HFC!AC311+PFC!AC311+'SF6'!AC311</f>
        <v>-2885.4280771465051</v>
      </c>
      <c r="AD311" s="94">
        <f>+'CO2'!AD311+'abs CO2'!AD311+'CH4'!AD311*PCG!$C$5+N2O!AD311*PCG!$C$6+HFC!AD311+PFC!AD311+'SF6'!AD311</f>
        <v>-2877.8331472043305</v>
      </c>
      <c r="AE311" s="94">
        <f>+'CO2'!AE311+'abs CO2'!AE311+'CH4'!AE311*PCG!$C$5+N2O!AE311*PCG!$C$6+HFC!AE311+PFC!AE311+'SF6'!AE311</f>
        <v>-2869.5877050434142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-1128.2279486135117</v>
      </c>
      <c r="D312" s="94">
        <f>+'CO2'!D312+'abs CO2'!D312+'CH4'!D312*PCG!$C$5+N2O!D312*PCG!$C$6+HFC!D312+PFC!D312+'SF6'!D312</f>
        <v>-1131.8768690001127</v>
      </c>
      <c r="E312" s="94">
        <f>+'CO2'!E312+'abs CO2'!E312+'CH4'!E312*PCG!$C$5+N2O!E312*PCG!$C$6+HFC!E312+PFC!E312+'SF6'!E312</f>
        <v>-1135.9316741598091</v>
      </c>
      <c r="F312" s="94">
        <f>+'CO2'!F312+'abs CO2'!F312+'CH4'!F312*PCG!$C$5+N2O!F312*PCG!$C$6+HFC!F312+PFC!F312+'SF6'!F312</f>
        <v>-1139.736750517812</v>
      </c>
      <c r="G312" s="94">
        <f>+'CO2'!G312+'abs CO2'!G312+'CH4'!G312*PCG!$C$5+N2O!G312*PCG!$C$6+HFC!G312+PFC!G312+'SF6'!G312</f>
        <v>-1144.1632022583178</v>
      </c>
      <c r="H312" s="94">
        <f>+'CO2'!H312+'abs CO2'!H312+'CH4'!H312*PCG!$C$5+N2O!H312*PCG!$C$6+HFC!H312+PFC!H312+'SF6'!H312</f>
        <v>-1148.3640708094965</v>
      </c>
      <c r="I312" s="94">
        <f>+'CO2'!I312+'abs CO2'!I312+'CH4'!I312*PCG!$C$5+N2O!I312*PCG!$C$6+HFC!I312+PFC!I312+'SF6'!I312</f>
        <v>-1152.5742947746453</v>
      </c>
      <c r="J312" s="94">
        <f>+'CO2'!J312+'abs CO2'!J312+'CH4'!J312*PCG!$C$5+N2O!J312*PCG!$C$6+HFC!J312+PFC!J312+'SF6'!J312</f>
        <v>-1156.9147604096408</v>
      </c>
      <c r="K312" s="94">
        <f>+'CO2'!K312+'abs CO2'!K312+'CH4'!K312*PCG!$C$5+N2O!K312*PCG!$C$6+HFC!K312+PFC!K312+'SF6'!K312</f>
        <v>-1161.1276823266514</v>
      </c>
      <c r="L312" s="94">
        <f>+'CO2'!L312+'abs CO2'!L312+'CH4'!L312*PCG!$C$5+N2O!L312*PCG!$C$6+HFC!L312+PFC!L312+'SF6'!L312</f>
        <v>-1164.9187510658235</v>
      </c>
      <c r="M312" s="94">
        <f>+'CO2'!M312+'abs CO2'!M312+'CH4'!M312*PCG!$C$5+N2O!M312*PCG!$C$6+HFC!M312+PFC!M312+'SF6'!M312</f>
        <v>-1169.2237257959041</v>
      </c>
      <c r="N312" s="94">
        <f>+'CO2'!N312+'abs CO2'!N312+'CH4'!N312*PCG!$C$5+N2O!N312*PCG!$C$6+HFC!N312+PFC!N312+'SF6'!N312</f>
        <v>-1172.7942805282323</v>
      </c>
      <c r="O312" s="94">
        <f>+'CO2'!O312+'abs CO2'!O312+'CH4'!O312*PCG!$C$5+N2O!O312*PCG!$C$6+HFC!O312+PFC!O312+'SF6'!O312</f>
        <v>-1176.6776463934723</v>
      </c>
      <c r="P312" s="94">
        <f>+'CO2'!P312+'abs CO2'!P312+'CH4'!P312*PCG!$C$5+N2O!P312*PCG!$C$6+HFC!P312+PFC!P312+'SF6'!P312</f>
        <v>-1180.0658252629491</v>
      </c>
      <c r="Q312" s="94">
        <f>+'CO2'!Q312+'abs CO2'!Q312+'CH4'!Q312*PCG!$C$5+N2O!Q312*PCG!$C$6+HFC!Q312+PFC!Q312+'SF6'!Q312</f>
        <v>-1183.4816990107927</v>
      </c>
      <c r="R312" s="94">
        <f>+'CO2'!R312+'abs CO2'!R312+'CH4'!R312*PCG!$C$5+N2O!R312*PCG!$C$6+HFC!R312+PFC!R312+'SF6'!R312</f>
        <v>-1185.7748024793343</v>
      </c>
      <c r="S312" s="94">
        <f>+'CO2'!S312+'abs CO2'!S312+'CH4'!S312*PCG!$C$5+N2O!S312*PCG!$C$6+HFC!S312+PFC!S312+'SF6'!S312</f>
        <v>-1188.0234656055511</v>
      </c>
      <c r="T312" s="94">
        <f>+'CO2'!T312+'abs CO2'!T312+'CH4'!T312*PCG!$C$5+N2O!T312*PCG!$C$6+HFC!T312+PFC!T312+'SF6'!T312</f>
        <v>-1189.9181466943858</v>
      </c>
      <c r="U312" s="94">
        <f>+'CO2'!U312+'abs CO2'!U312+'CH4'!U312*PCG!$C$5+N2O!U312*PCG!$C$6+HFC!U312+PFC!U312+'SF6'!U312</f>
        <v>-1191.4576925616989</v>
      </c>
      <c r="V312" s="94">
        <f>+'CO2'!V312+'abs CO2'!V312+'CH4'!V312*PCG!$C$5+N2O!V312*PCG!$C$6+HFC!V312+PFC!V312+'SF6'!V312</f>
        <v>-1192.7777232118506</v>
      </c>
      <c r="W312" s="94">
        <f>+'CO2'!W312+'abs CO2'!W312+'CH4'!W312*PCG!$C$5+N2O!W312*PCG!$C$6+HFC!W312+PFC!W312+'SF6'!W312</f>
        <v>-1193.9929483202454</v>
      </c>
      <c r="X312" s="94">
        <f>+'CO2'!X312+'abs CO2'!X312+'CH4'!X312*PCG!$C$5+N2O!X312*PCG!$C$6+HFC!X312+PFC!X312+'SF6'!X312</f>
        <v>-1194.7307533710655</v>
      </c>
      <c r="Y312" s="94">
        <f>+'CO2'!Y312+'abs CO2'!Y312+'CH4'!Y312*PCG!$C$5+N2O!Y312*PCG!$C$6+HFC!Y312+PFC!Y312+'SF6'!Y312</f>
        <v>-1195.2037562573796</v>
      </c>
      <c r="Z312" s="94">
        <f>+'CO2'!Z312+'abs CO2'!Z312+'CH4'!Z312*PCG!$C$5+N2O!Z312*PCG!$C$6+HFC!Z312+PFC!Z312+'SF6'!Z312</f>
        <v>-1195.4262046806582</v>
      </c>
      <c r="AA312" s="94">
        <f>+'CO2'!AA312+'abs CO2'!AA312+'CH4'!AA312*PCG!$C$5+N2O!AA312*PCG!$C$6+HFC!AA312+PFC!AA312+'SF6'!AA312</f>
        <v>-1195.4959384696649</v>
      </c>
      <c r="AB312" s="94">
        <f>+'CO2'!AB312+'abs CO2'!AB312+'CH4'!AB312*PCG!$C$5+N2O!AB312*PCG!$C$6+HFC!AB312+PFC!AB312+'SF6'!AB312</f>
        <v>-1195.1495958270291</v>
      </c>
      <c r="AC312" s="94">
        <f>+'CO2'!AC312+'abs CO2'!AC312+'CH4'!AC312*PCG!$C$5+N2O!AC312*PCG!$C$6+HFC!AC312+PFC!AC312+'SF6'!AC312</f>
        <v>-1194.6047847797524</v>
      </c>
      <c r="AD312" s="94">
        <f>+'CO2'!AD312+'abs CO2'!AD312+'CH4'!AD312*PCG!$C$5+N2O!AD312*PCG!$C$6+HFC!AD312+PFC!AD312+'SF6'!AD312</f>
        <v>-1193.6979219740788</v>
      </c>
      <c r="AE312" s="94">
        <f>+'CO2'!AE312+'abs CO2'!AE312+'CH4'!AE312*PCG!$C$5+N2O!AE312*PCG!$C$6+HFC!AE312+PFC!AE312+'SF6'!AE312</f>
        <v>-1192.6209652555658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-1.639717988221612</v>
      </c>
      <c r="D313" s="94">
        <f>+'CO2'!D313+'abs CO2'!D313+'CH4'!D313*PCG!$C$5+N2O!D313*PCG!$C$6+HFC!D313+PFC!D313+'SF6'!D313</f>
        <v>-1.6505816097038073</v>
      </c>
      <c r="E313" s="94">
        <f>+'CO2'!E313+'abs CO2'!E313+'CH4'!E313*PCG!$C$5+N2O!E313*PCG!$C$6+HFC!E313+PFC!E313+'SF6'!E313</f>
        <v>-1.6540589890158932</v>
      </c>
      <c r="F313" s="94">
        <f>+'CO2'!F313+'abs CO2'!F313+'CH4'!F313*PCG!$C$5+N2O!F313*PCG!$C$6+HFC!F313+PFC!F313+'SF6'!F313</f>
        <v>-1.6573340981735627</v>
      </c>
      <c r="G313" s="94">
        <f>+'CO2'!G313+'abs CO2'!G313+'CH4'!G313*PCG!$C$5+N2O!G313*PCG!$C$6+HFC!G313+PFC!G313+'SF6'!G313</f>
        <v>-1.6503742531858723</v>
      </c>
      <c r="H313" s="94">
        <f>+'CO2'!H313+'abs CO2'!H313+'CH4'!H313*PCG!$C$5+N2O!H313*PCG!$C$6+HFC!H313+PFC!H313+'SF6'!H313</f>
        <v>-1.6535154848350528</v>
      </c>
      <c r="I313" s="94">
        <f>+'CO2'!I313+'abs CO2'!I313+'CH4'!I313*PCG!$C$5+N2O!I313*PCG!$C$6+HFC!I313+PFC!I313+'SF6'!I313</f>
        <v>-1.6483611918414616</v>
      </c>
      <c r="J313" s="94">
        <f>+'CO2'!J313+'abs CO2'!J313+'CH4'!J313*PCG!$C$5+N2O!J313*PCG!$C$6+HFC!J313+PFC!J313+'SF6'!J313</f>
        <v>-1.6529410838760588</v>
      </c>
      <c r="K313" s="94">
        <f>+'CO2'!K313+'abs CO2'!K313+'CH4'!K313*PCG!$C$5+N2O!K313*PCG!$C$6+HFC!K313+PFC!K313+'SF6'!K313</f>
        <v>-1.6557891007094721</v>
      </c>
      <c r="L313" s="94">
        <f>+'CO2'!L313+'abs CO2'!L313+'CH4'!L313*PCG!$C$5+N2O!L313*PCG!$C$6+HFC!L313+PFC!L313+'SF6'!L313</f>
        <v>-1.6595671209908198</v>
      </c>
      <c r="M313" s="94">
        <f>+'CO2'!M313+'abs CO2'!M313+'CH4'!M313*PCG!$C$5+N2O!M313*PCG!$C$6+HFC!M313+PFC!M313+'SF6'!M313</f>
        <v>-1.6719811415113555</v>
      </c>
      <c r="N313" s="94">
        <f>+'CO2'!N313+'abs CO2'!N313+'CH4'!N313*PCG!$C$5+N2O!N313*PCG!$C$6+HFC!N313+PFC!N313+'SF6'!N313</f>
        <v>-1.6798485318675798</v>
      </c>
      <c r="O313" s="94">
        <f>+'CO2'!O313+'abs CO2'!O313+'CH4'!O313*PCG!$C$5+N2O!O313*PCG!$C$6+HFC!O313+PFC!O313+'SF6'!O313</f>
        <v>-1.6991824798573363</v>
      </c>
      <c r="P313" s="94">
        <f>+'CO2'!P313+'abs CO2'!P313+'CH4'!P313*PCG!$C$5+N2O!P313*PCG!$C$6+HFC!P313+PFC!P313+'SF6'!P313</f>
        <v>-1.7053748871732741</v>
      </c>
      <c r="Q313" s="94">
        <f>+'CO2'!Q313+'abs CO2'!Q313+'CH4'!Q313*PCG!$C$5+N2O!Q313*PCG!$C$6+HFC!Q313+PFC!Q313+'SF6'!Q313</f>
        <v>-1.7113858348762192</v>
      </c>
      <c r="R313" s="94">
        <f>+'CO2'!R313+'abs CO2'!R313+'CH4'!R313*PCG!$C$5+N2O!R313*PCG!$C$6+HFC!R313+PFC!R313+'SF6'!R313</f>
        <v>-1.7204108338905144</v>
      </c>
      <c r="S313" s="94">
        <f>+'CO2'!S313+'abs CO2'!S313+'CH4'!S313*PCG!$C$5+N2O!S313*PCG!$C$6+HFC!S313+PFC!S313+'SF6'!S313</f>
        <v>-1.7287675287108337</v>
      </c>
      <c r="T313" s="94">
        <f>+'CO2'!T313+'abs CO2'!T313+'CH4'!T313*PCG!$C$5+N2O!T313*PCG!$C$6+HFC!T313+PFC!T313+'SF6'!T313</f>
        <v>-1.7409068869709832</v>
      </c>
      <c r="U313" s="94">
        <f>+'CO2'!U313+'abs CO2'!U313+'CH4'!U313*PCG!$C$5+N2O!U313*PCG!$C$6+HFC!U313+PFC!U313+'SF6'!U313</f>
        <v>-1.7540656913121186</v>
      </c>
      <c r="V313" s="94">
        <f>+'CO2'!V313+'abs CO2'!V313+'CH4'!V313*PCG!$C$5+N2O!V313*PCG!$C$6+HFC!V313+PFC!V313+'SF6'!V313</f>
        <v>-1.7668157126283264</v>
      </c>
      <c r="W313" s="94">
        <f>+'CO2'!W313+'abs CO2'!W313+'CH4'!W313*PCG!$C$5+N2O!W313*PCG!$C$6+HFC!W313+PFC!W313+'SF6'!W313</f>
        <v>-1.7845745187267941</v>
      </c>
      <c r="X313" s="94">
        <f>+'CO2'!X313+'abs CO2'!X313+'CH4'!X313*PCG!$C$5+N2O!X313*PCG!$C$6+HFC!X313+PFC!X313+'SF6'!X313</f>
        <v>-1.7978590386614441</v>
      </c>
      <c r="Y313" s="94">
        <f>+'CO2'!Y313+'abs CO2'!Y313+'CH4'!Y313*PCG!$C$5+N2O!Y313*PCG!$C$6+HFC!Y313+PFC!Y313+'SF6'!Y313</f>
        <v>-1.8050006674563186</v>
      </c>
      <c r="Z313" s="94">
        <f>+'CO2'!Z313+'abs CO2'!Z313+'CH4'!Z313*PCG!$C$5+N2O!Z313*PCG!$C$6+HFC!Z313+PFC!Z313+'SF6'!Z313</f>
        <v>-1.816785540221536</v>
      </c>
      <c r="AA313" s="94">
        <f>+'CO2'!AA313+'abs CO2'!AA313+'CH4'!AA313*PCG!$C$5+N2O!AA313*PCG!$C$6+HFC!AA313+PFC!AA313+'SF6'!AA313</f>
        <v>-1.819796590809746</v>
      </c>
      <c r="AB313" s="94">
        <f>+'CO2'!AB313+'abs CO2'!AB313+'CH4'!AB313*PCG!$C$5+N2O!AB313*PCG!$C$6+HFC!AB313+PFC!AB313+'SF6'!AB313</f>
        <v>-1.8262647710433091</v>
      </c>
      <c r="AC313" s="94">
        <f>+'CO2'!AC313+'abs CO2'!AC313+'CH4'!AC313*PCG!$C$5+N2O!AC313*PCG!$C$6+HFC!AC313+PFC!AC313+'SF6'!AC313</f>
        <v>-1.829275148440578</v>
      </c>
      <c r="AD313" s="94">
        <f>+'CO2'!AD313+'abs CO2'!AD313+'CH4'!AD313*PCG!$C$5+N2O!AD313*PCG!$C$6+HFC!AD313+PFC!AD313+'SF6'!AD313</f>
        <v>-1.8323716964412993</v>
      </c>
      <c r="AE313" s="94">
        <f>+'CO2'!AE313+'abs CO2'!AE313+'CH4'!AE313*PCG!$C$5+N2O!AE313*PCG!$C$6+HFC!AE313+PFC!AE313+'SF6'!AE313</f>
        <v>-1.8317074719044706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-5989.6830646352337</v>
      </c>
      <c r="D314" s="94">
        <f>+'CO2'!D314+'abs CO2'!D314+'CH4'!D314*PCG!$C$5+N2O!D314*PCG!$C$6+HFC!D314+PFC!D314+'SF6'!D314</f>
        <v>-6012.6563085194266</v>
      </c>
      <c r="E314" s="94">
        <f>+'CO2'!E314+'abs CO2'!E314+'CH4'!E314*PCG!$C$5+N2O!E314*PCG!$C$6+HFC!E314+PFC!E314+'SF6'!E314</f>
        <v>-6035.1531247627363</v>
      </c>
      <c r="F314" s="94">
        <f>+'CO2'!F314+'abs CO2'!F314+'CH4'!F314*PCG!$C$5+N2O!F314*PCG!$C$6+HFC!F314+PFC!F314+'SF6'!F314</f>
        <v>-6057.6112472988407</v>
      </c>
      <c r="G314" s="94">
        <f>+'CO2'!G314+'abs CO2'!G314+'CH4'!G314*PCG!$C$5+N2O!G314*PCG!$C$6+HFC!G314+PFC!G314+'SF6'!G314</f>
        <v>-6081.1351842595595</v>
      </c>
      <c r="H314" s="94">
        <f>+'CO2'!H314+'abs CO2'!H314+'CH4'!H314*PCG!$C$5+N2O!H314*PCG!$C$6+HFC!H314+PFC!H314+'SF6'!H314</f>
        <v>-6102.5367211971079</v>
      </c>
      <c r="I314" s="94">
        <f>+'CO2'!I314+'abs CO2'!I314+'CH4'!I314*PCG!$C$5+N2O!I314*PCG!$C$6+HFC!I314+PFC!I314+'SF6'!I314</f>
        <v>-6124.7863168943313</v>
      </c>
      <c r="J314" s="94">
        <f>+'CO2'!J314+'abs CO2'!J314+'CH4'!J314*PCG!$C$5+N2O!J314*PCG!$C$6+HFC!J314+PFC!J314+'SF6'!J314</f>
        <v>-6146.149174406346</v>
      </c>
      <c r="K314" s="94">
        <f>+'CO2'!K314+'abs CO2'!K314+'CH4'!K314*PCG!$C$5+N2O!K314*PCG!$C$6+HFC!K314+PFC!K314+'SF6'!K314</f>
        <v>-6165.2633177848002</v>
      </c>
      <c r="L314" s="94">
        <f>+'CO2'!L314+'abs CO2'!L314+'CH4'!L314*PCG!$C$5+N2O!L314*PCG!$C$6+HFC!L314+PFC!L314+'SF6'!L314</f>
        <v>-6183.1032964531178</v>
      </c>
      <c r="M314" s="94">
        <f>+'CO2'!M314+'abs CO2'!M314+'CH4'!M314*PCG!$C$5+N2O!M314*PCG!$C$6+HFC!M314+PFC!M314+'SF6'!M314</f>
        <v>-6197.0883665933125</v>
      </c>
      <c r="N314" s="94">
        <f>+'CO2'!N314+'abs CO2'!N314+'CH4'!N314*PCG!$C$5+N2O!N314*PCG!$C$6+HFC!N314+PFC!N314+'SF6'!N314</f>
        <v>-6207.875384031553</v>
      </c>
      <c r="O314" s="94">
        <f>+'CO2'!O314+'abs CO2'!O314+'CH4'!O314*PCG!$C$5+N2O!O314*PCG!$C$6+HFC!O314+PFC!O314+'SF6'!O314</f>
        <v>-6215.5269321589049</v>
      </c>
      <c r="P314" s="94">
        <f>+'CO2'!P314+'abs CO2'!P314+'CH4'!P314*PCG!$C$5+N2O!P314*PCG!$C$6+HFC!P314+PFC!P314+'SF6'!P314</f>
        <v>-6218.5674408143141</v>
      </c>
      <c r="Q314" s="94">
        <f>+'CO2'!Q314+'abs CO2'!Q314+'CH4'!Q314*PCG!$C$5+N2O!Q314*PCG!$C$6+HFC!Q314+PFC!Q314+'SF6'!Q314</f>
        <v>-6218.0731384047185</v>
      </c>
      <c r="R314" s="94">
        <f>+'CO2'!R314+'abs CO2'!R314+'CH4'!R314*PCG!$C$5+N2O!R314*PCG!$C$6+HFC!R314+PFC!R314+'SF6'!R314</f>
        <v>-6215.503068344864</v>
      </c>
      <c r="S314" s="94">
        <f>+'CO2'!S314+'abs CO2'!S314+'CH4'!S314*PCG!$C$5+N2O!S314*PCG!$C$6+HFC!S314+PFC!S314+'SF6'!S314</f>
        <v>-6212.7498933527568</v>
      </c>
      <c r="T314" s="94">
        <f>+'CO2'!T314+'abs CO2'!T314+'CH4'!T314*PCG!$C$5+N2O!T314*PCG!$C$6+HFC!T314+PFC!T314+'SF6'!T314</f>
        <v>-6209.8527527345941</v>
      </c>
      <c r="U314" s="94">
        <f>+'CO2'!U314+'abs CO2'!U314+'CH4'!U314*PCG!$C$5+N2O!U314*PCG!$C$6+HFC!U314+PFC!U314+'SF6'!U314</f>
        <v>-6207.1516045403314</v>
      </c>
      <c r="V314" s="94">
        <f>+'CO2'!V314+'abs CO2'!V314+'CH4'!V314*PCG!$C$5+N2O!V314*PCG!$C$6+HFC!V314+PFC!V314+'SF6'!V314</f>
        <v>-6204.357738103834</v>
      </c>
      <c r="W314" s="94">
        <f>+'CO2'!W314+'abs CO2'!W314+'CH4'!W314*PCG!$C$5+N2O!W314*PCG!$C$6+HFC!W314+PFC!W314+'SF6'!W314</f>
        <v>-6201.6011197669168</v>
      </c>
      <c r="X314" s="94">
        <f>+'CO2'!X314+'abs CO2'!X314+'CH4'!X314*PCG!$C$5+N2O!X314*PCG!$C$6+HFC!X314+PFC!X314+'SF6'!X314</f>
        <v>-6198.960734309414</v>
      </c>
      <c r="Y314" s="94">
        <f>+'CO2'!Y314+'abs CO2'!Y314+'CH4'!Y314*PCG!$C$5+N2O!Y314*PCG!$C$6+HFC!Y314+PFC!Y314+'SF6'!Y314</f>
        <v>-6196.183838884579</v>
      </c>
      <c r="Z314" s="94">
        <f>+'CO2'!Z314+'abs CO2'!Z314+'CH4'!Z314*PCG!$C$5+N2O!Z314*PCG!$C$6+HFC!Z314+PFC!Z314+'SF6'!Z314</f>
        <v>-6193.3521055327737</v>
      </c>
      <c r="AA314" s="94">
        <f>+'CO2'!AA314+'abs CO2'!AA314+'CH4'!AA314*PCG!$C$5+N2O!AA314*PCG!$C$6+HFC!AA314+PFC!AA314+'SF6'!AA314</f>
        <v>-6190.5331210506629</v>
      </c>
      <c r="AB314" s="94">
        <f>+'CO2'!AB314+'abs CO2'!AB314+'CH4'!AB314*PCG!$C$5+N2O!AB314*PCG!$C$6+HFC!AB314+PFC!AB314+'SF6'!AB314</f>
        <v>-6187.6083263589908</v>
      </c>
      <c r="AC314" s="94">
        <f>+'CO2'!AC314+'abs CO2'!AC314+'CH4'!AC314*PCG!$C$5+N2O!AC314*PCG!$C$6+HFC!AC314+PFC!AC314+'SF6'!AC314</f>
        <v>-6184.8521716220284</v>
      </c>
      <c r="AD314" s="94">
        <f>+'CO2'!AD314+'abs CO2'!AD314+'CH4'!AD314*PCG!$C$5+N2O!AD314*PCG!$C$6+HFC!AD314+PFC!AD314+'SF6'!AD314</f>
        <v>-6182.1381650306103</v>
      </c>
      <c r="AE314" s="94">
        <f>+'CO2'!AE314+'abs CO2'!AE314+'CH4'!AE314*PCG!$C$5+N2O!AE314*PCG!$C$6+HFC!AE314+PFC!AE314+'SF6'!AE314</f>
        <v>-6179.3648827327042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-179.8573619384531</v>
      </c>
      <c r="D315" s="33">
        <f t="shared" ref="D315:AE315" si="79">+D316+D317+D318+D319+D320+D321+D322+D323+D324+D325+D326+D327</f>
        <v>-309.25342359701114</v>
      </c>
      <c r="E315" s="33">
        <f t="shared" si="79"/>
        <v>-484.11850496552825</v>
      </c>
      <c r="F315" s="33">
        <f t="shared" si="79"/>
        <v>-637.99602577654309</v>
      </c>
      <c r="G315" s="33">
        <f t="shared" si="79"/>
        <v>-811.77884470832191</v>
      </c>
      <c r="H315" s="33">
        <f t="shared" si="79"/>
        <v>-1014.8453312938522</v>
      </c>
      <c r="I315" s="33">
        <f t="shared" si="79"/>
        <v>-1192.569685565674</v>
      </c>
      <c r="J315" s="33">
        <f t="shared" si="79"/>
        <v>-1351.3674093275163</v>
      </c>
      <c r="K315" s="33">
        <f t="shared" si="79"/>
        <v>-1522.4041392762736</v>
      </c>
      <c r="L315" s="33">
        <f t="shared" si="79"/>
        <v>-1718.494926342365</v>
      </c>
      <c r="M315" s="33">
        <f t="shared" si="79"/>
        <v>-1878.1518622414492</v>
      </c>
      <c r="N315" s="33">
        <f t="shared" si="79"/>
        <v>-2081.2192060599418</v>
      </c>
      <c r="O315" s="33">
        <f t="shared" si="79"/>
        <v>-2218.3765973515415</v>
      </c>
      <c r="P315" s="33">
        <f t="shared" si="79"/>
        <v>-2310.8692060674775</v>
      </c>
      <c r="Q315" s="33">
        <f t="shared" si="79"/>
        <v>-2375.4737642454561</v>
      </c>
      <c r="R315" s="33">
        <f t="shared" si="79"/>
        <v>-2433.5810227052038</v>
      </c>
      <c r="S315" s="33">
        <f t="shared" si="79"/>
        <v>-2482.9607270757383</v>
      </c>
      <c r="T315" s="33">
        <f t="shared" si="79"/>
        <v>-2520.7713271138791</v>
      </c>
      <c r="U315" s="33">
        <f t="shared" si="79"/>
        <v>-2570.5006839182024</v>
      </c>
      <c r="V315" s="33">
        <f t="shared" si="79"/>
        <v>-2612.3182061170714</v>
      </c>
      <c r="W315" s="33">
        <f t="shared" si="79"/>
        <v>-2650.4329530971604</v>
      </c>
      <c r="X315" s="33">
        <f t="shared" si="79"/>
        <v>-2695.7763134070387</v>
      </c>
      <c r="Y315" s="33">
        <f t="shared" si="79"/>
        <v>-2748.1249603474057</v>
      </c>
      <c r="Z315" s="33">
        <f t="shared" si="79"/>
        <v>-2803.7678578217137</v>
      </c>
      <c r="AA315" s="33">
        <f t="shared" si="79"/>
        <v>-2859.2314478395547</v>
      </c>
      <c r="AB315" s="33">
        <f t="shared" si="79"/>
        <v>-2917.6766146197074</v>
      </c>
      <c r="AC315" s="33">
        <f t="shared" si="79"/>
        <v>-2969.7690562011803</v>
      </c>
      <c r="AD315" s="33">
        <f t="shared" si="79"/>
        <v>-3020.8891668650285</v>
      </c>
      <c r="AE315" s="33">
        <f t="shared" si="79"/>
        <v>-3068.1731618984845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-2.1663653555069912E-4</v>
      </c>
      <c r="Y316" s="94">
        <f>+'CO2'!Y316+'abs CO2'!Y316+'CH4'!Y316*PCG!$C$5+N2O!Y316*PCG!$C$6+HFC!Y316+PFC!Y316+'SF6'!Y316</f>
        <v>-2.1663653555069912E-4</v>
      </c>
      <c r="Z316" s="94">
        <f>+'CO2'!Z316+'abs CO2'!Z316+'CH4'!Z316*PCG!$C$5+N2O!Z316*PCG!$C$6+HFC!Z316+PFC!Z316+'SF6'!Z316</f>
        <v>-2.3830018910576903E-3</v>
      </c>
      <c r="AA316" s="94">
        <f>+'CO2'!AA316+'abs CO2'!AA316+'CH4'!AA316*PCG!$C$5+N2O!AA316*PCG!$C$6+HFC!AA316+PFC!AA316+'SF6'!AA316</f>
        <v>-2.3830018910576903E-3</v>
      </c>
      <c r="AB316" s="94">
        <f>+'CO2'!AB316+'abs CO2'!AB316+'CH4'!AB316*PCG!$C$5+N2O!AB316*PCG!$C$6+HFC!AB316+PFC!AB316+'SF6'!AB316</f>
        <v>-5.8491864598688766E-3</v>
      </c>
      <c r="AC316" s="94">
        <f>+'CO2'!AC316+'abs CO2'!AC316+'CH4'!AC316*PCG!$C$5+N2O!AC316*PCG!$C$6+HFC!AC316+PFC!AC316+'SF6'!AC316</f>
        <v>-5.8491864598688766E-3</v>
      </c>
      <c r="AD316" s="94">
        <f>+'CO2'!AD316+'abs CO2'!AD316+'CH4'!AD316*PCG!$C$5+N2O!AD316*PCG!$C$6+HFC!AD316+PFC!AD316+'SF6'!AD316</f>
        <v>-5.8491864598688766E-3</v>
      </c>
      <c r="AE316" s="94">
        <f>+'CO2'!AE316+'abs CO2'!AE316+'CH4'!AE316*PCG!$C$5+N2O!AE316*PCG!$C$6+HFC!AE316+PFC!AE316+'SF6'!AE316</f>
        <v>-5.8491864598688766E-3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-4.6919140869570413</v>
      </c>
      <c r="D317" s="94">
        <f>+'CO2'!D317+'abs CO2'!D317+'CH4'!D317*PCG!$C$5+N2O!D317*PCG!$C$6+HFC!D317+PFC!D317+'SF6'!D317</f>
        <v>-5.4159596045617269</v>
      </c>
      <c r="E317" s="94">
        <f>+'CO2'!E317+'abs CO2'!E317+'CH4'!E317*PCG!$C$5+N2O!E317*PCG!$C$6+HFC!E317+PFC!E317+'SF6'!E317</f>
        <v>-6.2608420932094537</v>
      </c>
      <c r="F317" s="94">
        <f>+'CO2'!F317+'abs CO2'!F317+'CH4'!F317*PCG!$C$5+N2O!F317*PCG!$C$6+HFC!F317+PFC!F317+'SF6'!F317</f>
        <v>-8.1852966506848333</v>
      </c>
      <c r="G317" s="94">
        <f>+'CO2'!G317+'abs CO2'!G317+'CH4'!G317*PCG!$C$5+N2O!G317*PCG!$C$6+HFC!G317+PFC!G317+'SF6'!G317</f>
        <v>-9.5934341317643756</v>
      </c>
      <c r="H317" s="94">
        <f>+'CO2'!H317+'abs CO2'!H317+'CH4'!H317*PCG!$C$5+N2O!H317*PCG!$C$6+HFC!H317+PFC!H317+'SF6'!H317</f>
        <v>-10.44582668697786</v>
      </c>
      <c r="I317" s="94">
        <f>+'CO2'!I317+'abs CO2'!I317+'CH4'!I317*PCG!$C$5+N2O!I317*PCG!$C$6+HFC!I317+PFC!I317+'SF6'!I317</f>
        <v>-11.431522923733541</v>
      </c>
      <c r="J317" s="94">
        <f>+'CO2'!J317+'abs CO2'!J317+'CH4'!J317*PCG!$C$5+N2O!J317*PCG!$C$6+HFC!J317+PFC!J317+'SF6'!J317</f>
        <v>-12.135591664273313</v>
      </c>
      <c r="K317" s="94">
        <f>+'CO2'!K317+'abs CO2'!K317+'CH4'!K317*PCG!$C$5+N2O!K317*PCG!$C$6+HFC!K317+PFC!K317+'SF6'!K317</f>
        <v>-13.096880184690281</v>
      </c>
      <c r="L317" s="94">
        <f>+'CO2'!L317+'abs CO2'!L317+'CH4'!L317*PCG!$C$5+N2O!L317*PCG!$C$6+HFC!L317+PFC!L317+'SF6'!L317</f>
        <v>-13.096880184690281</v>
      </c>
      <c r="M317" s="94">
        <f>+'CO2'!M317+'abs CO2'!M317+'CH4'!M317*PCG!$C$5+N2O!M317*PCG!$C$6+HFC!M317+PFC!M317+'SF6'!M317</f>
        <v>-13.096880184690281</v>
      </c>
      <c r="N317" s="94">
        <f>+'CO2'!N317+'abs CO2'!N317+'CH4'!N317*PCG!$C$5+N2O!N317*PCG!$C$6+HFC!N317+PFC!N317+'SF6'!N317</f>
        <v>-13.096880184690281</v>
      </c>
      <c r="O317" s="94">
        <f>+'CO2'!O317+'abs CO2'!O317+'CH4'!O317*PCG!$C$5+N2O!O317*PCG!$C$6+HFC!O317+PFC!O317+'SF6'!O317</f>
        <v>-13.096880184690281</v>
      </c>
      <c r="P317" s="94">
        <f>+'CO2'!P317+'abs CO2'!P317+'CH4'!P317*PCG!$C$5+N2O!P317*PCG!$C$6+HFC!P317+PFC!P317+'SF6'!P317</f>
        <v>-13.096880184690281</v>
      </c>
      <c r="Q317" s="94">
        <f>+'CO2'!Q317+'abs CO2'!Q317+'CH4'!Q317*PCG!$C$5+N2O!Q317*PCG!$C$6+HFC!Q317+PFC!Q317+'SF6'!Q317</f>
        <v>-13.096880184690281</v>
      </c>
      <c r="R317" s="94">
        <f>+'CO2'!R317+'abs CO2'!R317+'CH4'!R317*PCG!$C$5+N2O!R317*PCG!$C$6+HFC!R317+PFC!R317+'SF6'!R317</f>
        <v>-13.096880184690281</v>
      </c>
      <c r="S317" s="94">
        <f>+'CO2'!S317+'abs CO2'!S317+'CH4'!S317*PCG!$C$5+N2O!S317*PCG!$C$6+HFC!S317+PFC!S317+'SF6'!S317</f>
        <v>-13.096880184690281</v>
      </c>
      <c r="T317" s="94">
        <f>+'CO2'!T317+'abs CO2'!T317+'CH4'!T317*PCG!$C$5+N2O!T317*PCG!$C$6+HFC!T317+PFC!T317+'SF6'!T317</f>
        <v>-13.096880184690281</v>
      </c>
      <c r="U317" s="94">
        <f>+'CO2'!U317+'abs CO2'!U317+'CH4'!U317*PCG!$C$5+N2O!U317*PCG!$C$6+HFC!U317+PFC!U317+'SF6'!U317</f>
        <v>-13.096880184690281</v>
      </c>
      <c r="V317" s="94">
        <f>+'CO2'!V317+'abs CO2'!V317+'CH4'!V317*PCG!$C$5+N2O!V317*PCG!$C$6+HFC!V317+PFC!V317+'SF6'!V317</f>
        <v>-13.096880184690281</v>
      </c>
      <c r="W317" s="94">
        <f>+'CO2'!W317+'abs CO2'!W317+'CH4'!W317*PCG!$C$5+N2O!W317*PCG!$C$6+HFC!W317+PFC!W317+'SF6'!W317</f>
        <v>-13.096880184690281</v>
      </c>
      <c r="X317" s="94">
        <f>+'CO2'!X317+'abs CO2'!X317+'CH4'!X317*PCG!$C$5+N2O!X317*PCG!$C$6+HFC!X317+PFC!X317+'SF6'!X317</f>
        <v>-13.096880184690281</v>
      </c>
      <c r="Y317" s="94">
        <f>+'CO2'!Y317+'abs CO2'!Y317+'CH4'!Y317*PCG!$C$5+N2O!Y317*PCG!$C$6+HFC!Y317+PFC!Y317+'SF6'!Y317</f>
        <v>-13.096880184690281</v>
      </c>
      <c r="Z317" s="94">
        <f>+'CO2'!Z317+'abs CO2'!Z317+'CH4'!Z317*PCG!$C$5+N2O!Z317*PCG!$C$6+HFC!Z317+PFC!Z317+'SF6'!Z317</f>
        <v>-13.096880184690281</v>
      </c>
      <c r="AA317" s="94">
        <f>+'CO2'!AA317+'abs CO2'!AA317+'CH4'!AA317*PCG!$C$5+N2O!AA317*PCG!$C$6+HFC!AA317+PFC!AA317+'SF6'!AA317</f>
        <v>-13.096880184690281</v>
      </c>
      <c r="AB317" s="94">
        <f>+'CO2'!AB317+'abs CO2'!AB317+'CH4'!AB317*PCG!$C$5+N2O!AB317*PCG!$C$6+HFC!AB317+PFC!AB317+'SF6'!AB317</f>
        <v>-13.171980850347857</v>
      </c>
      <c r="AC317" s="94">
        <f>+'CO2'!AC317+'abs CO2'!AC317+'CH4'!AC317*PCG!$C$5+N2O!AC317*PCG!$C$6+HFC!AC317+PFC!AC317+'SF6'!AC317</f>
        <v>-13.177613400272175</v>
      </c>
      <c r="AD317" s="94">
        <f>+'CO2'!AD317+'abs CO2'!AD317+'CH4'!AD317*PCG!$C$5+N2O!AD317*PCG!$C$6+HFC!AD317+PFC!AD317+'SF6'!AD317</f>
        <v>-13.252714065929753</v>
      </c>
      <c r="AE317" s="94">
        <f>+'CO2'!AE317+'abs CO2'!AE317+'CH4'!AE317*PCG!$C$5+N2O!AE317*PCG!$C$6+HFC!AE317+PFC!AE317+'SF6'!AE317</f>
        <v>-13.258346615854069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-9.6090338879821296E-4</v>
      </c>
      <c r="AC319" s="94">
        <f>+'CO2'!AC319+'abs CO2'!AC319+'CH4'!AC319*PCG!$C$5+N2O!AC319*PCG!$C$6+HFC!AC319+PFC!AC319+'SF6'!AC319</f>
        <v>-1.3452647443174969E-2</v>
      </c>
      <c r="AD319" s="94">
        <f>+'CO2'!AD319+'abs CO2'!AD319+'CH4'!AD319*PCG!$C$5+N2O!AD319*PCG!$C$6+HFC!AD319+PFC!AD319+'SF6'!AD319</f>
        <v>-2.6905294886349941E-2</v>
      </c>
      <c r="AE319" s="94">
        <f>+'CO2'!AE319+'abs CO2'!AE319+'CH4'!AE319*PCG!$C$5+N2O!AE319*PCG!$C$6+HFC!AE319+PFC!AE319+'SF6'!AE319</f>
        <v>-0.10406583700684638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-2.9993359519293135</v>
      </c>
      <c r="D321" s="94">
        <f>+'CO2'!D321+'abs CO2'!D321+'CH4'!D321*PCG!$C$5+N2O!D321*PCG!$C$6+HFC!D321+PFC!D321+'SF6'!D321</f>
        <v>-3.2197607602145206</v>
      </c>
      <c r="E321" s="94">
        <f>+'CO2'!E321+'abs CO2'!E321+'CH4'!E321*PCG!$C$5+N2O!E321*PCG!$C$6+HFC!E321+PFC!E321+'SF6'!E321</f>
        <v>-4.7529377600649596</v>
      </c>
      <c r="F321" s="94">
        <f>+'CO2'!F321+'abs CO2'!F321+'CH4'!F321*PCG!$C$5+N2O!F321*PCG!$C$6+HFC!F321+PFC!F321+'SF6'!F321</f>
        <v>-5.3144643928884863</v>
      </c>
      <c r="G321" s="94">
        <f>+'CO2'!G321+'abs CO2'!G321+'CH4'!G321*PCG!$C$5+N2O!G321*PCG!$C$6+HFC!G321+PFC!G321+'SF6'!G321</f>
        <v>-5.7604349898534046</v>
      </c>
      <c r="H321" s="94">
        <f>+'CO2'!H321+'abs CO2'!H321+'CH4'!H321*PCG!$C$5+N2O!H321*PCG!$C$6+HFC!H321+PFC!H321+'SF6'!H321</f>
        <v>-5.7749073257509176</v>
      </c>
      <c r="I321" s="94">
        <f>+'CO2'!I321+'abs CO2'!I321+'CH4'!I321*PCG!$C$5+N2O!I321*PCG!$C$6+HFC!I321+PFC!I321+'SF6'!I321</f>
        <v>-5.7993989711159415</v>
      </c>
      <c r="J321" s="94">
        <f>+'CO2'!J321+'abs CO2'!J321+'CH4'!J321*PCG!$C$5+N2O!J321*PCG!$C$6+HFC!J321+PFC!J321+'SF6'!J321</f>
        <v>-6.0131442397561425</v>
      </c>
      <c r="K321" s="94">
        <f>+'CO2'!K321+'abs CO2'!K321+'CH4'!K321*PCG!$C$5+N2O!K321*PCG!$C$6+HFC!K321+PFC!K321+'SF6'!K321</f>
        <v>-6.3504609918289576</v>
      </c>
      <c r="L321" s="94">
        <f>+'CO2'!L321+'abs CO2'!L321+'CH4'!L321*PCG!$C$5+N2O!L321*PCG!$C$6+HFC!L321+PFC!L321+'SF6'!L321</f>
        <v>-6.6733054080042615</v>
      </c>
      <c r="M321" s="94">
        <f>+'CO2'!M321+'abs CO2'!M321+'CH4'!M321*PCG!$C$5+N2O!M321*PCG!$C$6+HFC!M321+PFC!M321+'SF6'!M321</f>
        <v>-7.0918898924246543</v>
      </c>
      <c r="N321" s="94">
        <f>+'CO2'!N321+'abs CO2'!N321+'CH4'!N321*PCG!$C$5+N2O!N321*PCG!$C$6+HFC!N321+PFC!N321+'SF6'!N321</f>
        <v>-7.5961951356226249</v>
      </c>
      <c r="O321" s="94">
        <f>+'CO2'!O321+'abs CO2'!O321+'CH4'!O321*PCG!$C$5+N2O!O321*PCG!$C$6+HFC!O321+PFC!O321+'SF6'!O321</f>
        <v>-7.9023407026854136</v>
      </c>
      <c r="P321" s="94">
        <f>+'CO2'!P321+'abs CO2'!P321+'CH4'!P321*PCG!$C$5+N2O!P321*PCG!$C$6+HFC!P321+PFC!P321+'SF6'!P321</f>
        <v>-8.0682159372030693</v>
      </c>
      <c r="Q321" s="94">
        <f>+'CO2'!Q321+'abs CO2'!Q321+'CH4'!Q321*PCG!$C$5+N2O!Q321*PCG!$C$6+HFC!Q321+PFC!Q321+'SF6'!Q321</f>
        <v>-8.2073730131406997</v>
      </c>
      <c r="R321" s="94">
        <f>+'CO2'!R321+'abs CO2'!R321+'CH4'!R321*PCG!$C$5+N2O!R321*PCG!$C$6+HFC!R321+PFC!R321+'SF6'!R321</f>
        <v>-8.2073730131406997</v>
      </c>
      <c r="S321" s="94">
        <f>+'CO2'!S321+'abs CO2'!S321+'CH4'!S321*PCG!$C$5+N2O!S321*PCG!$C$6+HFC!S321+PFC!S321+'SF6'!S321</f>
        <v>-8.2073730131406997</v>
      </c>
      <c r="T321" s="94">
        <f>+'CO2'!T321+'abs CO2'!T321+'CH4'!T321*PCG!$C$5+N2O!T321*PCG!$C$6+HFC!T321+PFC!T321+'SF6'!T321</f>
        <v>-8.26303584351575</v>
      </c>
      <c r="U321" s="94">
        <f>+'CO2'!U321+'abs CO2'!U321+'CH4'!U321*PCG!$C$5+N2O!U321*PCG!$C$6+HFC!U321+PFC!U321+'SF6'!U321</f>
        <v>-8.26303584351575</v>
      </c>
      <c r="V321" s="94">
        <f>+'CO2'!V321+'abs CO2'!V321+'CH4'!V321*PCG!$C$5+N2O!V321*PCG!$C$6+HFC!V321+PFC!V321+'SF6'!V321</f>
        <v>-8.3966266364158777</v>
      </c>
      <c r="W321" s="94">
        <f>+'CO2'!W321+'abs CO2'!W321+'CH4'!W321*PCG!$C$5+N2O!W321*PCG!$C$6+HFC!W321+PFC!W321+'SF6'!W321</f>
        <v>-8.3966266364158777</v>
      </c>
      <c r="X321" s="94">
        <f>+'CO2'!X321+'abs CO2'!X321+'CH4'!X321*PCG!$C$5+N2O!X321*PCG!$C$6+HFC!X321+PFC!X321+'SF6'!X321</f>
        <v>-8.4745545989409496</v>
      </c>
      <c r="Y321" s="94">
        <f>+'CO2'!Y321+'abs CO2'!Y321+'CH4'!Y321*PCG!$C$5+N2O!Y321*PCG!$C$6+HFC!Y321+PFC!Y321+'SF6'!Y321</f>
        <v>-8.4745545989409496</v>
      </c>
      <c r="Z321" s="94">
        <f>+'CO2'!Z321+'abs CO2'!Z321+'CH4'!Z321*PCG!$C$5+N2O!Z321*PCG!$C$6+HFC!Z321+PFC!Z321+'SF6'!Z321</f>
        <v>-8.4745545989409496</v>
      </c>
      <c r="AA321" s="94">
        <f>+'CO2'!AA321+'abs CO2'!AA321+'CH4'!AA321*PCG!$C$5+N2O!AA321*PCG!$C$6+HFC!AA321+PFC!AA321+'SF6'!AA321</f>
        <v>-8.4745545989409496</v>
      </c>
      <c r="AB321" s="94">
        <f>+'CO2'!AB321+'abs CO2'!AB321+'CH4'!AB321*PCG!$C$5+N2O!AB321*PCG!$C$6+HFC!AB321+PFC!AB321+'SF6'!AB321</f>
        <v>-8.7121235589816735</v>
      </c>
      <c r="AC321" s="94">
        <f>+'CO2'!AC321+'abs CO2'!AC321+'CH4'!AC321*PCG!$C$5+N2O!AC321*PCG!$C$6+HFC!AC321+PFC!AC321+'SF6'!AC321</f>
        <v>-8.7121235589816735</v>
      </c>
      <c r="AD321" s="94">
        <f>+'CO2'!AD321+'abs CO2'!AD321+'CH4'!AD321*PCG!$C$5+N2O!AD321*PCG!$C$6+HFC!AD321+PFC!AD321+'SF6'!AD321</f>
        <v>-8.7121235589816735</v>
      </c>
      <c r="AE321" s="94">
        <f>+'CO2'!AE321+'abs CO2'!AE321+'CH4'!AE321*PCG!$C$5+N2O!AE321*PCG!$C$6+HFC!AE321+PFC!AE321+'SF6'!AE321</f>
        <v>-8.8791120501068281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-2.6640566687355653E-2</v>
      </c>
      <c r="L322" s="94">
        <f>+'CO2'!L322+'abs CO2'!L322+'CH4'!L322*PCG!$C$5+N2O!L322*PCG!$C$6+HFC!L322+PFC!L322+'SF6'!L322</f>
        <v>-2.6640566687355653E-2</v>
      </c>
      <c r="M322" s="94">
        <f>+'CO2'!M322+'abs CO2'!M322+'CH4'!M322*PCG!$C$5+N2O!M322*PCG!$C$6+HFC!M322+PFC!M322+'SF6'!M322</f>
        <v>-2.6640566687355653E-2</v>
      </c>
      <c r="N322" s="94">
        <f>+'CO2'!N322+'abs CO2'!N322+'CH4'!N322*PCG!$C$5+N2O!N322*PCG!$C$6+HFC!N322+PFC!N322+'SF6'!N322</f>
        <v>-5.3281133374711305E-2</v>
      </c>
      <c r="O322" s="94">
        <f>+'CO2'!O322+'abs CO2'!O322+'CH4'!O322*PCG!$C$5+N2O!O322*PCG!$C$6+HFC!O322+PFC!O322+'SF6'!O322</f>
        <v>-5.3281133374711305E-2</v>
      </c>
      <c r="P322" s="94">
        <f>+'CO2'!P322+'abs CO2'!P322+'CH4'!P322*PCG!$C$5+N2O!P322*PCG!$C$6+HFC!P322+PFC!P322+'SF6'!P322</f>
        <v>-5.3281133374711305E-2</v>
      </c>
      <c r="Q322" s="94">
        <f>+'CO2'!Q322+'abs CO2'!Q322+'CH4'!Q322*PCG!$C$5+N2O!Q322*PCG!$C$6+HFC!Q322+PFC!Q322+'SF6'!Q322</f>
        <v>-5.3281133374711305E-2</v>
      </c>
      <c r="R322" s="94">
        <f>+'CO2'!R322+'abs CO2'!R322+'CH4'!R322*PCG!$C$5+N2O!R322*PCG!$C$6+HFC!R322+PFC!R322+'SF6'!R322</f>
        <v>-5.3281133374711305E-2</v>
      </c>
      <c r="S322" s="94">
        <f>+'CO2'!S322+'abs CO2'!S322+'CH4'!S322*PCG!$C$5+N2O!S322*PCG!$C$6+HFC!S322+PFC!S322+'SF6'!S322</f>
        <v>-5.3281133374711305E-2</v>
      </c>
      <c r="T322" s="94">
        <f>+'CO2'!T322+'abs CO2'!T322+'CH4'!T322*PCG!$C$5+N2O!T322*PCG!$C$6+HFC!T322+PFC!T322+'SF6'!T322</f>
        <v>-5.3281133374711305E-2</v>
      </c>
      <c r="U322" s="94">
        <f>+'CO2'!U322+'abs CO2'!U322+'CH4'!U322*PCG!$C$5+N2O!U322*PCG!$C$6+HFC!U322+PFC!U322+'SF6'!U322</f>
        <v>-5.3281133374711305E-2</v>
      </c>
      <c r="V322" s="94">
        <f>+'CO2'!V322+'abs CO2'!V322+'CH4'!V322*PCG!$C$5+N2O!V322*PCG!$C$6+HFC!V322+PFC!V322+'SF6'!V322</f>
        <v>-5.3281133374711305E-2</v>
      </c>
      <c r="W322" s="94">
        <f>+'CO2'!W322+'abs CO2'!W322+'CH4'!W322*PCG!$C$5+N2O!W322*PCG!$C$6+HFC!W322+PFC!W322+'SF6'!W322</f>
        <v>-5.3281133374711305E-2</v>
      </c>
      <c r="X322" s="94">
        <f>+'CO2'!X322+'abs CO2'!X322+'CH4'!X322*PCG!$C$5+N2O!X322*PCG!$C$6+HFC!X322+PFC!X322+'SF6'!X322</f>
        <v>-5.3281133374711305E-2</v>
      </c>
      <c r="Y322" s="94">
        <f>+'CO2'!Y322+'abs CO2'!Y322+'CH4'!Y322*PCG!$C$5+N2O!Y322*PCG!$C$6+HFC!Y322+PFC!Y322+'SF6'!Y322</f>
        <v>-5.3281133374711305E-2</v>
      </c>
      <c r="Z322" s="94">
        <f>+'CO2'!Z322+'abs CO2'!Z322+'CH4'!Z322*PCG!$C$5+N2O!Z322*PCG!$C$6+HFC!Z322+PFC!Z322+'SF6'!Z322</f>
        <v>-5.3281133374711305E-2</v>
      </c>
      <c r="AA322" s="94">
        <f>+'CO2'!AA322+'abs CO2'!AA322+'CH4'!AA322*PCG!$C$5+N2O!AA322*PCG!$C$6+HFC!AA322+PFC!AA322+'SF6'!AA322</f>
        <v>-5.3281133374711305E-2</v>
      </c>
      <c r="AB322" s="94">
        <f>+'CO2'!AB322+'abs CO2'!AB322+'CH4'!AB322*PCG!$C$5+N2O!AB322*PCG!$C$6+HFC!AB322+PFC!AB322+'SF6'!AB322</f>
        <v>-5.3281133374711305E-2</v>
      </c>
      <c r="AC322" s="94">
        <f>+'CO2'!AC322+'abs CO2'!AC322+'CH4'!AC322*PCG!$C$5+N2O!AC322*PCG!$C$6+HFC!AC322+PFC!AC322+'SF6'!AC322</f>
        <v>-5.3281133374711305E-2</v>
      </c>
      <c r="AD322" s="94">
        <f>+'CO2'!AD322+'abs CO2'!AD322+'CH4'!AD322*PCG!$C$5+N2O!AD322*PCG!$C$6+HFC!AD322+PFC!AD322+'SF6'!AD322</f>
        <v>-5.3281133374711305E-2</v>
      </c>
      <c r="AE322" s="94">
        <f>+'CO2'!AE322+'abs CO2'!AE322+'CH4'!AE322*PCG!$C$5+N2O!AE322*PCG!$C$6+HFC!AE322+PFC!AE322+'SF6'!AE322</f>
        <v>-5.3281133374711305E-2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-1.1776799451918117E-2</v>
      </c>
      <c r="V323" s="94">
        <f>+'CO2'!V323+'abs CO2'!V323+'CH4'!V323*PCG!$C$5+N2O!V323*PCG!$C$6+HFC!V323+PFC!V323+'SF6'!V323</f>
        <v>-1.1776799451918117E-2</v>
      </c>
      <c r="W323" s="94">
        <f>+'CO2'!W323+'abs CO2'!W323+'CH4'!W323*PCG!$C$5+N2O!W323*PCG!$C$6+HFC!W323+PFC!W323+'SF6'!W323</f>
        <v>-2.3553598903836234E-2</v>
      </c>
      <c r="X323" s="94">
        <f>+'CO2'!X323+'abs CO2'!X323+'CH4'!X323*PCG!$C$5+N2O!X323*PCG!$C$6+HFC!X323+PFC!X323+'SF6'!X323</f>
        <v>-2.3553598903836234E-2</v>
      </c>
      <c r="Y323" s="94">
        <f>+'CO2'!Y323+'abs CO2'!Y323+'CH4'!Y323*PCG!$C$5+N2O!Y323*PCG!$C$6+HFC!Y323+PFC!Y323+'SF6'!Y323</f>
        <v>-2.3553598903836234E-2</v>
      </c>
      <c r="Z323" s="94">
        <f>+'CO2'!Z323+'abs CO2'!Z323+'CH4'!Z323*PCG!$C$5+N2O!Z323*PCG!$C$6+HFC!Z323+PFC!Z323+'SF6'!Z323</f>
        <v>-2.3553598903836234E-2</v>
      </c>
      <c r="AA323" s="94">
        <f>+'CO2'!AA323+'abs CO2'!AA323+'CH4'!AA323*PCG!$C$5+N2O!AA323*PCG!$C$6+HFC!AA323+PFC!AA323+'SF6'!AA323</f>
        <v>-2.3553598903836234E-2</v>
      </c>
      <c r="AB323" s="94">
        <f>+'CO2'!AB323+'abs CO2'!AB323+'CH4'!AB323*PCG!$C$5+N2O!AB323*PCG!$C$6+HFC!AB323+PFC!AB323+'SF6'!AB323</f>
        <v>-2.3553598903836234E-2</v>
      </c>
      <c r="AC323" s="94">
        <f>+'CO2'!AC323+'abs CO2'!AC323+'CH4'!AC323*PCG!$C$5+N2O!AC323*PCG!$C$6+HFC!AC323+PFC!AC323+'SF6'!AC323</f>
        <v>-2.3553598903836234E-2</v>
      </c>
      <c r="AD323" s="94">
        <f>+'CO2'!AD323+'abs CO2'!AD323+'CH4'!AD323*PCG!$C$5+N2O!AD323*PCG!$C$6+HFC!AD323+PFC!AD323+'SF6'!AD323</f>
        <v>-2.3553598903836234E-2</v>
      </c>
      <c r="AE323" s="94">
        <f>+'CO2'!AE323+'abs CO2'!AE323+'CH4'!AE323*PCG!$C$5+N2O!AE323*PCG!$C$6+HFC!AE323+PFC!AE323+'SF6'!AE323</f>
        <v>-2.3553598903836234E-2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-4.6543325098995911</v>
      </c>
      <c r="D324" s="94">
        <f>+'CO2'!D324+'abs CO2'!D324+'CH4'!D324*PCG!$C$5+N2O!D324*PCG!$C$6+HFC!D324+PFC!D324+'SF6'!D324</f>
        <v>-7.0293697108508235</v>
      </c>
      <c r="E324" s="94">
        <f>+'CO2'!E324+'abs CO2'!E324+'CH4'!E324*PCG!$C$5+N2O!E324*PCG!$C$6+HFC!E324+PFC!E324+'SF6'!E324</f>
        <v>-11.03176376413886</v>
      </c>
      <c r="F324" s="94">
        <f>+'CO2'!F324+'abs CO2'!F324+'CH4'!F324*PCG!$C$5+N2O!F324*PCG!$C$6+HFC!F324+PFC!F324+'SF6'!F324</f>
        <v>-14.896289492942763</v>
      </c>
      <c r="G324" s="94">
        <f>+'CO2'!G324+'abs CO2'!G324+'CH4'!G324*PCG!$C$5+N2O!G324*PCG!$C$6+HFC!G324+PFC!G324+'SF6'!G324</f>
        <v>-19.744020624688151</v>
      </c>
      <c r="H324" s="94">
        <f>+'CO2'!H324+'abs CO2'!H324+'CH4'!H324*PCG!$C$5+N2O!H324*PCG!$C$6+HFC!H324+PFC!H324+'SF6'!H324</f>
        <v>-22.41521941156827</v>
      </c>
      <c r="I324" s="94">
        <f>+'CO2'!I324+'abs CO2'!I324+'CH4'!I324*PCG!$C$5+N2O!I324*PCG!$C$6+HFC!I324+PFC!I324+'SF6'!I324</f>
        <v>-26.020731408540399</v>
      </c>
      <c r="J324" s="94">
        <f>+'CO2'!J324+'abs CO2'!J324+'CH4'!J324*PCG!$C$5+N2O!J324*PCG!$C$6+HFC!J324+PFC!J324+'SF6'!J324</f>
        <v>-29.439355232322931</v>
      </c>
      <c r="K324" s="94">
        <f>+'CO2'!K324+'abs CO2'!K324+'CH4'!K324*PCG!$C$5+N2O!K324*PCG!$C$6+HFC!K324+PFC!K324+'SF6'!K324</f>
        <v>-29.922532647297423</v>
      </c>
      <c r="L324" s="94">
        <f>+'CO2'!L324+'abs CO2'!L324+'CH4'!L324*PCG!$C$5+N2O!L324*PCG!$C$6+HFC!L324+PFC!L324+'SF6'!L324</f>
        <v>-30.366519714478745</v>
      </c>
      <c r="M324" s="94">
        <f>+'CO2'!M324+'abs CO2'!M324+'CH4'!M324*PCG!$C$5+N2O!M324*PCG!$C$6+HFC!M324+PFC!M324+'SF6'!M324</f>
        <v>-31.031989691826702</v>
      </c>
      <c r="N324" s="94">
        <f>+'CO2'!N324+'abs CO2'!N324+'CH4'!N324*PCG!$C$5+N2O!N324*PCG!$C$6+HFC!N324+PFC!N324+'SF6'!N324</f>
        <v>-32.805767810999896</v>
      </c>
      <c r="O324" s="94">
        <f>+'CO2'!O324+'abs CO2'!O324+'CH4'!O324*PCG!$C$5+N2O!O324*PCG!$C$6+HFC!O324+PFC!O324+'SF6'!O324</f>
        <v>-33.42298387477841</v>
      </c>
      <c r="P324" s="94">
        <f>+'CO2'!P324+'abs CO2'!P324+'CH4'!P324*PCG!$C$5+N2O!P324*PCG!$C$6+HFC!P324+PFC!P324+'SF6'!P324</f>
        <v>-33.494471154140548</v>
      </c>
      <c r="Q324" s="94">
        <f>+'CO2'!Q324+'abs CO2'!Q324+'CH4'!Q324*PCG!$C$5+N2O!Q324*PCG!$C$6+HFC!Q324+PFC!Q324+'SF6'!Q324</f>
        <v>-33.72680481206752</v>
      </c>
      <c r="R324" s="94">
        <f>+'CO2'!R324+'abs CO2'!R324+'CH4'!R324*PCG!$C$5+N2O!R324*PCG!$C$6+HFC!R324+PFC!R324+'SF6'!R324</f>
        <v>-34.4365713714488</v>
      </c>
      <c r="S324" s="94">
        <f>+'CO2'!S324+'abs CO2'!S324+'CH4'!S324*PCG!$C$5+N2O!S324*PCG!$C$6+HFC!S324+PFC!S324+'SF6'!S324</f>
        <v>-34.741030588017935</v>
      </c>
      <c r="T324" s="94">
        <f>+'CO2'!T324+'abs CO2'!T324+'CH4'!T324*PCG!$C$5+N2O!T324*PCG!$C$6+HFC!T324+PFC!T324+'SF6'!T324</f>
        <v>-35.309099147234967</v>
      </c>
      <c r="U324" s="94">
        <f>+'CO2'!U324+'abs CO2'!U324+'CH4'!U324*PCG!$C$5+N2O!U324*PCG!$C$6+HFC!U324+PFC!U324+'SF6'!U324</f>
        <v>-35.62606863769247</v>
      </c>
      <c r="V324" s="94">
        <f>+'CO2'!V324+'abs CO2'!V324+'CH4'!V324*PCG!$C$5+N2O!V324*PCG!$C$6+HFC!V324+PFC!V324+'SF6'!V324</f>
        <v>-36.009036205703964</v>
      </c>
      <c r="W324" s="94">
        <f>+'CO2'!W324+'abs CO2'!W324+'CH4'!W324*PCG!$C$5+N2O!W324*PCG!$C$6+HFC!W324+PFC!W324+'SF6'!W324</f>
        <v>-36.199626398717676</v>
      </c>
      <c r="X324" s="94">
        <f>+'CO2'!X324+'abs CO2'!X324+'CH4'!X324*PCG!$C$5+N2O!X324*PCG!$C$6+HFC!X324+PFC!X324+'SF6'!X324</f>
        <v>-38.082677930630155</v>
      </c>
      <c r="Y324" s="94">
        <f>+'CO2'!Y324+'abs CO2'!Y324+'CH4'!Y324*PCG!$C$5+N2O!Y324*PCG!$C$6+HFC!Y324+PFC!Y324+'SF6'!Y324</f>
        <v>-39.037416077682785</v>
      </c>
      <c r="Z324" s="94">
        <f>+'CO2'!Z324+'abs CO2'!Z324+'CH4'!Z324*PCG!$C$5+N2O!Z324*PCG!$C$6+HFC!Z324+PFC!Z324+'SF6'!Z324</f>
        <v>-42.944706518247969</v>
      </c>
      <c r="AA324" s="94">
        <f>+'CO2'!AA324+'abs CO2'!AA324+'CH4'!AA324*PCG!$C$5+N2O!AA324*PCG!$C$6+HFC!AA324+PFC!AA324+'SF6'!AA324</f>
        <v>-44.74031378879782</v>
      </c>
      <c r="AB324" s="94">
        <f>+'CO2'!AB324+'abs CO2'!AB324+'CH4'!AB324*PCG!$C$5+N2O!AB324*PCG!$C$6+HFC!AB324+PFC!AB324+'SF6'!AB324</f>
        <v>-47.282580161114069</v>
      </c>
      <c r="AC324" s="94">
        <f>+'CO2'!AC324+'abs CO2'!AC324+'CH4'!AC324*PCG!$C$5+N2O!AC324*PCG!$C$6+HFC!AC324+PFC!AC324+'SF6'!AC324</f>
        <v>-48.827726642184416</v>
      </c>
      <c r="AD324" s="94">
        <f>+'CO2'!AD324+'abs CO2'!AD324+'CH4'!AD324*PCG!$C$5+N2O!AD324*PCG!$C$6+HFC!AD324+PFC!AD324+'SF6'!AD324</f>
        <v>-50.214707517666014</v>
      </c>
      <c r="AE324" s="94">
        <f>+'CO2'!AE324+'abs CO2'!AE324+'CH4'!AE324*PCG!$C$5+N2O!AE324*PCG!$C$6+HFC!AE324+PFC!AE324+'SF6'!AE324</f>
        <v>-50.782520765171043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-5.898090424124832</v>
      </c>
      <c r="D325" s="94">
        <f>+'CO2'!D325+'abs CO2'!D325+'CH4'!D325*PCG!$C$5+N2O!D325*PCG!$C$6+HFC!D325+PFC!D325+'SF6'!D325</f>
        <v>-5.931564263081273</v>
      </c>
      <c r="E325" s="94">
        <f>+'CO2'!E325+'abs CO2'!E325+'CH4'!E325*PCG!$C$5+N2O!E325*PCG!$C$6+HFC!E325+PFC!E325+'SF6'!E325</f>
        <v>-5.9985119409941534</v>
      </c>
      <c r="F325" s="94">
        <f>+'CO2'!F325+'abs CO2'!F325+'CH4'!F325*PCG!$C$5+N2O!F325*PCG!$C$6+HFC!F325+PFC!F325+'SF6'!F325</f>
        <v>-5.9985119409941534</v>
      </c>
      <c r="G325" s="94">
        <f>+'CO2'!G325+'abs CO2'!G325+'CH4'!G325*PCG!$C$5+N2O!G325*PCG!$C$6+HFC!G325+PFC!G325+'SF6'!G325</f>
        <v>-6.0141330658404923</v>
      </c>
      <c r="H325" s="94">
        <f>+'CO2'!H325+'abs CO2'!H325+'CH4'!H325*PCG!$C$5+N2O!H325*PCG!$C$6+HFC!H325+PFC!H325+'SF6'!H325</f>
        <v>-6.0476069047969334</v>
      </c>
      <c r="I325" s="94">
        <f>+'CO2'!I325+'abs CO2'!I325+'CH4'!I325*PCG!$C$5+N2O!I325*PCG!$C$6+HFC!I325+PFC!I325+'SF6'!I325</f>
        <v>-6.0476069047969334</v>
      </c>
      <c r="J325" s="94">
        <f>+'CO2'!J325+'abs CO2'!J325+'CH4'!J325*PCG!$C$5+N2O!J325*PCG!$C$6+HFC!J325+PFC!J325+'SF6'!J325</f>
        <v>-6.0632280296432715</v>
      </c>
      <c r="K325" s="94">
        <f>+'CO2'!K325+'abs CO2'!K325+'CH4'!K325*PCG!$C$5+N2O!K325*PCG!$C$6+HFC!K325+PFC!K325+'SF6'!K325</f>
        <v>-6.0632280296432715</v>
      </c>
      <c r="L325" s="94">
        <f>+'CO2'!L325+'abs CO2'!L325+'CH4'!L325*PCG!$C$5+N2O!L325*PCG!$C$6+HFC!L325+PFC!L325+'SF6'!L325</f>
        <v>-6.0632280296432715</v>
      </c>
      <c r="M325" s="94">
        <f>+'CO2'!M325+'abs CO2'!M325+'CH4'!M325*PCG!$C$5+N2O!M325*PCG!$C$6+HFC!M325+PFC!M325+'SF6'!M325</f>
        <v>-6.0632280296432715</v>
      </c>
      <c r="N325" s="94">
        <f>+'CO2'!N325+'abs CO2'!N325+'CH4'!N325*PCG!$C$5+N2O!N325*PCG!$C$6+HFC!N325+PFC!N325+'SF6'!N325</f>
        <v>-6.0632280296432715</v>
      </c>
      <c r="O325" s="94">
        <f>+'CO2'!O325+'abs CO2'!O325+'CH4'!O325*PCG!$C$5+N2O!O325*PCG!$C$6+HFC!O325+PFC!O325+'SF6'!O325</f>
        <v>-6.0632280296432715</v>
      </c>
      <c r="P325" s="94">
        <f>+'CO2'!P325+'abs CO2'!P325+'CH4'!P325*PCG!$C$5+N2O!P325*PCG!$C$6+HFC!P325+PFC!P325+'SF6'!P325</f>
        <v>-6.0632280296432715</v>
      </c>
      <c r="Q325" s="94">
        <f>+'CO2'!Q325+'abs CO2'!Q325+'CH4'!Q325*PCG!$C$5+N2O!Q325*PCG!$C$6+HFC!Q325+PFC!Q325+'SF6'!Q325</f>
        <v>-6.0632280296432715</v>
      </c>
      <c r="R325" s="94">
        <f>+'CO2'!R325+'abs CO2'!R325+'CH4'!R325*PCG!$C$5+N2O!R325*PCG!$C$6+HFC!R325+PFC!R325+'SF6'!R325</f>
        <v>-6.0632280296432715</v>
      </c>
      <c r="S325" s="94">
        <f>+'CO2'!S325+'abs CO2'!S325+'CH4'!S325*PCG!$C$5+N2O!S325*PCG!$C$6+HFC!S325+PFC!S325+'SF6'!S325</f>
        <v>-6.0632280296432715</v>
      </c>
      <c r="T325" s="94">
        <f>+'CO2'!T325+'abs CO2'!T325+'CH4'!T325*PCG!$C$5+N2O!T325*PCG!$C$6+HFC!T325+PFC!T325+'SF6'!T325</f>
        <v>-6.0632280296432715</v>
      </c>
      <c r="U325" s="94">
        <f>+'CO2'!U325+'abs CO2'!U325+'CH4'!U325*PCG!$C$5+N2O!U325*PCG!$C$6+HFC!U325+PFC!U325+'SF6'!U325</f>
        <v>-6.0632280296432715</v>
      </c>
      <c r="V325" s="94">
        <f>+'CO2'!V325+'abs CO2'!V325+'CH4'!V325*PCG!$C$5+N2O!V325*PCG!$C$6+HFC!V325+PFC!V325+'SF6'!V325</f>
        <v>-6.0632280296432715</v>
      </c>
      <c r="W325" s="94">
        <f>+'CO2'!W325+'abs CO2'!W325+'CH4'!W325*PCG!$C$5+N2O!W325*PCG!$C$6+HFC!W325+PFC!W325+'SF6'!W325</f>
        <v>-6.0632280296432715</v>
      </c>
      <c r="X325" s="94">
        <f>+'CO2'!X325+'abs CO2'!X325+'CH4'!X325*PCG!$C$5+N2O!X325*PCG!$C$6+HFC!X325+PFC!X325+'SF6'!X325</f>
        <v>-6.0632280296432715</v>
      </c>
      <c r="Y325" s="94">
        <f>+'CO2'!Y325+'abs CO2'!Y325+'CH4'!Y325*PCG!$C$5+N2O!Y325*PCG!$C$6+HFC!Y325+PFC!Y325+'SF6'!Y325</f>
        <v>-6.0632280296432715</v>
      </c>
      <c r="Z325" s="94">
        <f>+'CO2'!Z325+'abs CO2'!Z325+'CH4'!Z325*PCG!$C$5+N2O!Z325*PCG!$C$6+HFC!Z325+PFC!Z325+'SF6'!Z325</f>
        <v>-6.0632280296432715</v>
      </c>
      <c r="AA325" s="94">
        <f>+'CO2'!AA325+'abs CO2'!AA325+'CH4'!AA325*PCG!$C$5+N2O!AA325*PCG!$C$6+HFC!AA325+PFC!AA325+'SF6'!AA325</f>
        <v>-6.0632280296432715</v>
      </c>
      <c r="AB325" s="94">
        <f>+'CO2'!AB325+'abs CO2'!AB325+'CH4'!AB325*PCG!$C$5+N2O!AB325*PCG!$C$6+HFC!AB325+PFC!AB325+'SF6'!AB325</f>
        <v>-6.0632280296432715</v>
      </c>
      <c r="AC325" s="94">
        <f>+'CO2'!AC325+'abs CO2'!AC325+'CH4'!AC325*PCG!$C$5+N2O!AC325*PCG!$C$6+HFC!AC325+PFC!AC325+'SF6'!AC325</f>
        <v>-6.0632280296432715</v>
      </c>
      <c r="AD325" s="94">
        <f>+'CO2'!AD325+'abs CO2'!AD325+'CH4'!AD325*PCG!$C$5+N2O!AD325*PCG!$C$6+HFC!AD325+PFC!AD325+'SF6'!AD325</f>
        <v>-6.0632280296432715</v>
      </c>
      <c r="AE325" s="94">
        <f>+'CO2'!AE325+'abs CO2'!AE325+'CH4'!AE325*PCG!$C$5+N2O!AE325*PCG!$C$6+HFC!AE325+PFC!AE325+'SF6'!AE325</f>
        <v>-6.0632280296432715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0</v>
      </c>
      <c r="D326" s="94">
        <f>+'CO2'!D326+'abs CO2'!D326+'CH4'!D326*PCG!$C$5+N2O!D326*PCG!$C$6+HFC!D326+PFC!D326+'SF6'!D326</f>
        <v>0</v>
      </c>
      <c r="E326" s="94">
        <f>+'CO2'!E326+'abs CO2'!E326+'CH4'!E326*PCG!$C$5+N2O!E326*PCG!$C$6+HFC!E326+PFC!E326+'SF6'!E326</f>
        <v>0</v>
      </c>
      <c r="F326" s="94">
        <f>+'CO2'!F326+'abs CO2'!F326+'CH4'!F326*PCG!$C$5+N2O!F326*PCG!$C$6+HFC!F326+PFC!F326+'SF6'!F326</f>
        <v>-4.3622177856022654E-3</v>
      </c>
      <c r="G326" s="94">
        <f>+'CO2'!G326+'abs CO2'!G326+'CH4'!G326*PCG!$C$5+N2O!G326*PCG!$C$6+HFC!G326+PFC!G326+'SF6'!G326</f>
        <v>-4.3622177856022654E-3</v>
      </c>
      <c r="H326" s="94">
        <f>+'CO2'!H326+'abs CO2'!H326+'CH4'!H326*PCG!$C$5+N2O!H326*PCG!$C$6+HFC!H326+PFC!H326+'SF6'!H326</f>
        <v>-4.3622177856022654E-3</v>
      </c>
      <c r="I326" s="94">
        <f>+'CO2'!I326+'abs CO2'!I326+'CH4'!I326*PCG!$C$5+N2O!I326*PCG!$C$6+HFC!I326+PFC!I326+'SF6'!I326</f>
        <v>-4.3622177856022654E-3</v>
      </c>
      <c r="J326" s="94">
        <f>+'CO2'!J326+'abs CO2'!J326+'CH4'!J326*PCG!$C$5+N2O!J326*PCG!$C$6+HFC!J326+PFC!J326+'SF6'!J326</f>
        <v>-4.3622177856022654E-3</v>
      </c>
      <c r="K326" s="94">
        <f>+'CO2'!K326+'abs CO2'!K326+'CH4'!K326*PCG!$C$5+N2O!K326*PCG!$C$6+HFC!K326+PFC!K326+'SF6'!K326</f>
        <v>-4.3622177856022654E-3</v>
      </c>
      <c r="L326" s="94">
        <f>+'CO2'!L326+'abs CO2'!L326+'CH4'!L326*PCG!$C$5+N2O!L326*PCG!$C$6+HFC!L326+PFC!L326+'SF6'!L326</f>
        <v>-4.3622177856022654E-3</v>
      </c>
      <c r="M326" s="94">
        <f>+'CO2'!M326+'abs CO2'!M326+'CH4'!M326*PCG!$C$5+N2O!M326*PCG!$C$6+HFC!M326+PFC!M326+'SF6'!M326</f>
        <v>-4.3622177856022654E-3</v>
      </c>
      <c r="N326" s="94">
        <f>+'CO2'!N326+'abs CO2'!N326+'CH4'!N326*PCG!$C$5+N2O!N326*PCG!$C$6+HFC!N326+PFC!N326+'SF6'!N326</f>
        <v>-4.3622177856022654E-3</v>
      </c>
      <c r="O326" s="94">
        <f>+'CO2'!O326+'abs CO2'!O326+'CH4'!O326*PCG!$C$5+N2O!O326*PCG!$C$6+HFC!O326+PFC!O326+'SF6'!O326</f>
        <v>-4.3622177856022654E-3</v>
      </c>
      <c r="P326" s="94">
        <f>+'CO2'!P326+'abs CO2'!P326+'CH4'!P326*PCG!$C$5+N2O!P326*PCG!$C$6+HFC!P326+PFC!P326+'SF6'!P326</f>
        <v>-4.3622177856022654E-3</v>
      </c>
      <c r="Q326" s="94">
        <f>+'CO2'!Q326+'abs CO2'!Q326+'CH4'!Q326*PCG!$C$5+N2O!Q326*PCG!$C$6+HFC!Q326+PFC!Q326+'SF6'!Q326</f>
        <v>-4.3622177856022654E-3</v>
      </c>
      <c r="R326" s="94">
        <f>+'CO2'!R326+'abs CO2'!R326+'CH4'!R326*PCG!$C$5+N2O!R326*PCG!$C$6+HFC!R326+PFC!R326+'SF6'!R326</f>
        <v>-4.3622177856022654E-3</v>
      </c>
      <c r="S326" s="94">
        <f>+'CO2'!S326+'abs CO2'!S326+'CH4'!S326*PCG!$C$5+N2O!S326*PCG!$C$6+HFC!S326+PFC!S326+'SF6'!S326</f>
        <v>-4.3622177856022654E-3</v>
      </c>
      <c r="T326" s="94">
        <f>+'CO2'!T326+'abs CO2'!T326+'CH4'!T326*PCG!$C$5+N2O!T326*PCG!$C$6+HFC!T326+PFC!T326+'SF6'!T326</f>
        <v>-4.3622177856022654E-3</v>
      </c>
      <c r="U326" s="94">
        <f>+'CO2'!U326+'abs CO2'!U326+'CH4'!U326*PCG!$C$5+N2O!U326*PCG!$C$6+HFC!U326+PFC!U326+'SF6'!U326</f>
        <v>-4.3622177856022654E-3</v>
      </c>
      <c r="V326" s="94">
        <f>+'CO2'!V326+'abs CO2'!V326+'CH4'!V326*PCG!$C$5+N2O!V326*PCG!$C$6+HFC!V326+PFC!V326+'SF6'!V326</f>
        <v>-4.3622177856022654E-3</v>
      </c>
      <c r="W326" s="94">
        <f>+'CO2'!W326+'abs CO2'!W326+'CH4'!W326*PCG!$C$5+N2O!W326*PCG!$C$6+HFC!W326+PFC!W326+'SF6'!W326</f>
        <v>-4.3622177856022654E-3</v>
      </c>
      <c r="X326" s="94">
        <f>+'CO2'!X326+'abs CO2'!X326+'CH4'!X326*PCG!$C$5+N2O!X326*PCG!$C$6+HFC!X326+PFC!X326+'SF6'!X326</f>
        <v>-4.3622177856022654E-3</v>
      </c>
      <c r="Y326" s="94">
        <f>+'CO2'!Y326+'abs CO2'!Y326+'CH4'!Y326*PCG!$C$5+N2O!Y326*PCG!$C$6+HFC!Y326+PFC!Y326+'SF6'!Y326</f>
        <v>-4.3622177856022654E-3</v>
      </c>
      <c r="Z326" s="94">
        <f>+'CO2'!Z326+'abs CO2'!Z326+'CH4'!Z326*PCG!$C$5+N2O!Z326*PCG!$C$6+HFC!Z326+PFC!Z326+'SF6'!Z326</f>
        <v>-4.3622177856022654E-3</v>
      </c>
      <c r="AA326" s="94">
        <f>+'CO2'!AA326+'abs CO2'!AA326+'CH4'!AA326*PCG!$C$5+N2O!AA326*PCG!$C$6+HFC!AA326+PFC!AA326+'SF6'!AA326</f>
        <v>-4.3622177856022654E-3</v>
      </c>
      <c r="AB326" s="94">
        <f>+'CO2'!AB326+'abs CO2'!AB326+'CH4'!AB326*PCG!$C$5+N2O!AB326*PCG!$C$6+HFC!AB326+PFC!AB326+'SF6'!AB326</f>
        <v>-4.3622177856022654E-3</v>
      </c>
      <c r="AC326" s="94">
        <f>+'CO2'!AC326+'abs CO2'!AC326+'CH4'!AC326*PCG!$C$5+N2O!AC326*PCG!$C$6+HFC!AC326+PFC!AC326+'SF6'!AC326</f>
        <v>-4.3622177856022654E-3</v>
      </c>
      <c r="AD326" s="94">
        <f>+'CO2'!AD326+'abs CO2'!AD326+'CH4'!AD326*PCG!$C$5+N2O!AD326*PCG!$C$6+HFC!AD326+PFC!AD326+'SF6'!AD326</f>
        <v>-4.3622177856022654E-3</v>
      </c>
      <c r="AE326" s="94">
        <f>+'CO2'!AE326+'abs CO2'!AE326+'CH4'!AE326*PCG!$C$5+N2O!AE326*PCG!$C$6+HFC!AE326+PFC!AE326+'SF6'!AE326</f>
        <v>-4.3622177856022654E-3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-161.61368896554231</v>
      </c>
      <c r="D327" s="94">
        <f>+'CO2'!D327+'abs CO2'!D327+'CH4'!D327*PCG!$C$5+N2O!D327*PCG!$C$6+HFC!D327+PFC!D327+'SF6'!D327</f>
        <v>-287.6567692583028</v>
      </c>
      <c r="E327" s="94">
        <f>+'CO2'!E327+'abs CO2'!E327+'CH4'!E327*PCG!$C$5+N2O!E327*PCG!$C$6+HFC!E327+PFC!E327+'SF6'!E327</f>
        <v>-456.07444940712082</v>
      </c>
      <c r="F327" s="94">
        <f>+'CO2'!F327+'abs CO2'!F327+'CH4'!F327*PCG!$C$5+N2O!F327*PCG!$C$6+HFC!F327+PFC!F327+'SF6'!F327</f>
        <v>-603.59710108124727</v>
      </c>
      <c r="G327" s="94">
        <f>+'CO2'!G327+'abs CO2'!G327+'CH4'!G327*PCG!$C$5+N2O!G327*PCG!$C$6+HFC!G327+PFC!G327+'SF6'!G327</f>
        <v>-770.66245967838984</v>
      </c>
      <c r="H327" s="94">
        <f>+'CO2'!H327+'abs CO2'!H327+'CH4'!H327*PCG!$C$5+N2O!H327*PCG!$C$6+HFC!H327+PFC!H327+'SF6'!H327</f>
        <v>-970.15740874697258</v>
      </c>
      <c r="I327" s="94">
        <f>+'CO2'!I327+'abs CO2'!I327+'CH4'!I327*PCG!$C$5+N2O!I327*PCG!$C$6+HFC!I327+PFC!I327+'SF6'!I327</f>
        <v>-1143.2660631397016</v>
      </c>
      <c r="J327" s="94">
        <f>+'CO2'!J327+'abs CO2'!J327+'CH4'!J327*PCG!$C$5+N2O!J327*PCG!$C$6+HFC!J327+PFC!J327+'SF6'!J327</f>
        <v>-1297.711727943735</v>
      </c>
      <c r="K327" s="94">
        <f>+'CO2'!K327+'abs CO2'!K327+'CH4'!K327*PCG!$C$5+N2O!K327*PCG!$C$6+HFC!K327+PFC!K327+'SF6'!K327</f>
        <v>-1466.9400346383406</v>
      </c>
      <c r="L327" s="94">
        <f>+'CO2'!L327+'abs CO2'!L327+'CH4'!L327*PCG!$C$5+N2O!L327*PCG!$C$6+HFC!L327+PFC!L327+'SF6'!L327</f>
        <v>-1662.2639902210756</v>
      </c>
      <c r="M327" s="94">
        <f>+'CO2'!M327+'abs CO2'!M327+'CH4'!M327*PCG!$C$5+N2O!M327*PCG!$C$6+HFC!M327+PFC!M327+'SF6'!M327</f>
        <v>-1820.8368716583914</v>
      </c>
      <c r="N327" s="94">
        <f>+'CO2'!N327+'abs CO2'!N327+'CH4'!N327*PCG!$C$5+N2O!N327*PCG!$C$6+HFC!N327+PFC!N327+'SF6'!N327</f>
        <v>-2021.5994915478254</v>
      </c>
      <c r="O327" s="94">
        <f>+'CO2'!O327+'abs CO2'!O327+'CH4'!O327*PCG!$C$5+N2O!O327*PCG!$C$6+HFC!O327+PFC!O327+'SF6'!O327</f>
        <v>-2157.833521208584</v>
      </c>
      <c r="P327" s="94">
        <f>+'CO2'!P327+'abs CO2'!P327+'CH4'!P327*PCG!$C$5+N2O!P327*PCG!$C$6+HFC!P327+PFC!P327+'SF6'!P327</f>
        <v>-2250.0887674106402</v>
      </c>
      <c r="Q327" s="94">
        <f>+'CO2'!Q327+'abs CO2'!Q327+'CH4'!Q327*PCG!$C$5+N2O!Q327*PCG!$C$6+HFC!Q327+PFC!Q327+'SF6'!Q327</f>
        <v>-2314.3218348547539</v>
      </c>
      <c r="R327" s="94">
        <f>+'CO2'!R327+'abs CO2'!R327+'CH4'!R327*PCG!$C$5+N2O!R327*PCG!$C$6+HFC!R327+PFC!R327+'SF6'!R327</f>
        <v>-2371.7193267551206</v>
      </c>
      <c r="S327" s="94">
        <f>+'CO2'!S327+'abs CO2'!S327+'CH4'!S327*PCG!$C$5+N2O!S327*PCG!$C$6+HFC!S327+PFC!S327+'SF6'!S327</f>
        <v>-2420.7945719090858</v>
      </c>
      <c r="T327" s="94">
        <f>+'CO2'!T327+'abs CO2'!T327+'CH4'!T327*PCG!$C$5+N2O!T327*PCG!$C$6+HFC!T327+PFC!T327+'SF6'!T327</f>
        <v>-2457.9814405576344</v>
      </c>
      <c r="U327" s="94">
        <f>+'CO2'!U327+'abs CO2'!U327+'CH4'!U327*PCG!$C$5+N2O!U327*PCG!$C$6+HFC!U327+PFC!U327+'SF6'!U327</f>
        <v>-2507.3820510720484</v>
      </c>
      <c r="V327" s="94">
        <f>+'CO2'!V327+'abs CO2'!V327+'CH4'!V327*PCG!$C$5+N2O!V327*PCG!$C$6+HFC!V327+PFC!V327+'SF6'!V327</f>
        <v>-2548.683014910006</v>
      </c>
      <c r="W327" s="94">
        <f>+'CO2'!W327+'abs CO2'!W327+'CH4'!W327*PCG!$C$5+N2O!W327*PCG!$C$6+HFC!W327+PFC!W327+'SF6'!W327</f>
        <v>-2586.5953948976294</v>
      </c>
      <c r="X327" s="94">
        <f>+'CO2'!X327+'abs CO2'!X327+'CH4'!X327*PCG!$C$5+N2O!X327*PCG!$C$6+HFC!X327+PFC!X327+'SF6'!X327</f>
        <v>-2629.9775590765344</v>
      </c>
      <c r="Y327" s="94">
        <f>+'CO2'!Y327+'abs CO2'!Y327+'CH4'!Y327*PCG!$C$5+N2O!Y327*PCG!$C$6+HFC!Y327+PFC!Y327+'SF6'!Y327</f>
        <v>-2681.3714678698489</v>
      </c>
      <c r="Z327" s="94">
        <f>+'CO2'!Z327+'abs CO2'!Z327+'CH4'!Z327*PCG!$C$5+N2O!Z327*PCG!$C$6+HFC!Z327+PFC!Z327+'SF6'!Z327</f>
        <v>-2733.104908538236</v>
      </c>
      <c r="AA327" s="94">
        <f>+'CO2'!AA327+'abs CO2'!AA327+'CH4'!AA327*PCG!$C$5+N2O!AA327*PCG!$C$6+HFC!AA327+PFC!AA327+'SF6'!AA327</f>
        <v>-2786.7728912855273</v>
      </c>
      <c r="AB327" s="94">
        <f>+'CO2'!AB327+'abs CO2'!AB327+'CH4'!AB327*PCG!$C$5+N2O!AB327*PCG!$C$6+HFC!AB327+PFC!AB327+'SF6'!AB327</f>
        <v>-2842.3586949797077</v>
      </c>
      <c r="AC327" s="94">
        <f>+'CO2'!AC327+'abs CO2'!AC327+'CH4'!AC327*PCG!$C$5+N2O!AC327*PCG!$C$6+HFC!AC327+PFC!AC327+'SF6'!AC327</f>
        <v>-2892.8878657861314</v>
      </c>
      <c r="AD327" s="94">
        <f>+'CO2'!AD327+'abs CO2'!AD327+'CH4'!AD327*PCG!$C$5+N2O!AD327*PCG!$C$6+HFC!AD327+PFC!AD327+'SF6'!AD327</f>
        <v>-2942.5324422613976</v>
      </c>
      <c r="AE327" s="94">
        <f>+'CO2'!AE327+'abs CO2'!AE327+'CH4'!AE327*PCG!$C$5+N2O!AE327*PCG!$C$6+HFC!AE327+PFC!AE327+'SF6'!AE327</f>
        <v>-2988.9988424641783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-3270.9991489040149</v>
      </c>
      <c r="D328" s="33">
        <f t="shared" si="80"/>
        <v>-3277.9044785343585</v>
      </c>
      <c r="E328" s="33">
        <f t="shared" si="80"/>
        <v>-3284.4673065491529</v>
      </c>
      <c r="F328" s="33">
        <f t="shared" si="80"/>
        <v>-3291.0155215411241</v>
      </c>
      <c r="G328" s="33">
        <f t="shared" si="80"/>
        <v>-3298.5990007894052</v>
      </c>
      <c r="H328" s="33">
        <f t="shared" si="80"/>
        <v>-3303.6481358452156</v>
      </c>
      <c r="I328" s="33">
        <f t="shared" si="80"/>
        <v>-3309.1936818903991</v>
      </c>
      <c r="J328" s="33">
        <f t="shared" si="80"/>
        <v>-3313.9592962618053</v>
      </c>
      <c r="K328" s="33">
        <f t="shared" si="80"/>
        <v>-3317.6922967927849</v>
      </c>
      <c r="L328" s="33">
        <f t="shared" si="80"/>
        <v>-3320.7253562809801</v>
      </c>
      <c r="M328" s="33">
        <f t="shared" si="80"/>
        <v>-3322.9441178397101</v>
      </c>
      <c r="N328" s="33">
        <f t="shared" si="80"/>
        <v>-3325.6614482143277</v>
      </c>
      <c r="O328" s="33">
        <f t="shared" si="80"/>
        <v>-3327.4666648053767</v>
      </c>
      <c r="P328" s="33">
        <f t="shared" si="80"/>
        <v>-3326.9942995757083</v>
      </c>
      <c r="Q328" s="33">
        <f t="shared" si="80"/>
        <v>-3326.7002771463749</v>
      </c>
      <c r="R328" s="33">
        <f t="shared" si="80"/>
        <v>-3322.6851557776249</v>
      </c>
      <c r="S328" s="33">
        <f t="shared" si="80"/>
        <v>-3318.8264165596288</v>
      </c>
      <c r="T328" s="33">
        <f t="shared" si="80"/>
        <v>-3314.5956297350053</v>
      </c>
      <c r="U328" s="33">
        <f t="shared" si="80"/>
        <v>-3309.777207171699</v>
      </c>
      <c r="V328" s="33">
        <f t="shared" si="80"/>
        <v>-3305.2359372082133</v>
      </c>
      <c r="W328" s="33">
        <f t="shared" si="80"/>
        <v>-3300.4070318371896</v>
      </c>
      <c r="X328" s="33">
        <f t="shared" si="80"/>
        <v>-3295.2967648532281</v>
      </c>
      <c r="Y328" s="33">
        <f t="shared" si="80"/>
        <v>-3289.9550846634911</v>
      </c>
      <c r="Z328" s="33">
        <f t="shared" si="80"/>
        <v>-3284.6699748636092</v>
      </c>
      <c r="AA328" s="33">
        <f t="shared" si="80"/>
        <v>-3279.0541663888635</v>
      </c>
      <c r="AB328" s="33">
        <f t="shared" si="80"/>
        <v>-3273.4394966540403</v>
      </c>
      <c r="AC328" s="33">
        <f t="shared" si="80"/>
        <v>-3267.5578991022576</v>
      </c>
      <c r="AD328" s="33">
        <f t="shared" si="80"/>
        <v>-3261.7779503674801</v>
      </c>
      <c r="AE328" s="33">
        <f t="shared" si="80"/>
        <v>-3256.1466646705167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-30.695225048603909</v>
      </c>
      <c r="D329" s="94">
        <f>+'CO2'!D329+'abs CO2'!D329+'CH4'!D329*PCG!$C$5+N2O!D329*PCG!$C$6+HFC!D329+PFC!D329+'SF6'!D329</f>
        <v>-30.686225213586887</v>
      </c>
      <c r="E329" s="94">
        <f>+'CO2'!E329+'abs CO2'!E329+'CH4'!E329*PCG!$C$5+N2O!E329*PCG!$C$6+HFC!E329+PFC!E329+'SF6'!E329</f>
        <v>-30.671207390831373</v>
      </c>
      <c r="F329" s="94">
        <f>+'CO2'!F329+'abs CO2'!F329+'CH4'!F329*PCG!$C$5+N2O!F329*PCG!$C$6+HFC!F329+PFC!F329+'SF6'!F329</f>
        <v>-30.654404311944006</v>
      </c>
      <c r="G329" s="94">
        <f>+'CO2'!G329+'abs CO2'!G329+'CH4'!G329*PCG!$C$5+N2O!G329*PCG!$C$6+HFC!G329+PFC!G329+'SF6'!G329</f>
        <v>-30.627833131323968</v>
      </c>
      <c r="H329" s="94">
        <f>+'CO2'!H329+'abs CO2'!H329+'CH4'!H329*PCG!$C$5+N2O!H329*PCG!$C$6+HFC!H329+PFC!H329+'SF6'!H329</f>
        <v>-30.608304068657432</v>
      </c>
      <c r="I329" s="94">
        <f>+'CO2'!I329+'abs CO2'!I329+'CH4'!I329*PCG!$C$5+N2O!I329*PCG!$C$6+HFC!I329+PFC!I329+'SF6'!I329</f>
        <v>-30.588104572450565</v>
      </c>
      <c r="J329" s="94">
        <f>+'CO2'!J329+'abs CO2'!J329+'CH4'!J329*PCG!$C$5+N2O!J329*PCG!$C$6+HFC!J329+PFC!J329+'SF6'!J329</f>
        <v>-30.564621404260439</v>
      </c>
      <c r="K329" s="94">
        <f>+'CO2'!K329+'abs CO2'!K329+'CH4'!K329*PCG!$C$5+N2O!K329*PCG!$C$6+HFC!K329+PFC!K329+'SF6'!K329</f>
        <v>-30.540811203574254</v>
      </c>
      <c r="L329" s="94">
        <f>+'CO2'!L329+'abs CO2'!L329+'CH4'!L329*PCG!$C$5+N2O!L329*PCG!$C$6+HFC!L329+PFC!L329+'SF6'!L329</f>
        <v>-30.510181092291898</v>
      </c>
      <c r="M329" s="94">
        <f>+'CO2'!M329+'abs CO2'!M329+'CH4'!M329*PCG!$C$5+N2O!M329*PCG!$C$6+HFC!M329+PFC!M329+'SF6'!M329</f>
        <v>-30.479693663511544</v>
      </c>
      <c r="N329" s="94">
        <f>+'CO2'!N329+'abs CO2'!N329+'CH4'!N329*PCG!$C$5+N2O!N329*PCG!$C$6+HFC!N329+PFC!N329+'SF6'!N329</f>
        <v>-30.452771504786657</v>
      </c>
      <c r="O329" s="94">
        <f>+'CO2'!O329+'abs CO2'!O329+'CH4'!O329*PCG!$C$5+N2O!O329*PCG!$C$6+HFC!O329+PFC!O329+'SF6'!O329</f>
        <v>-30.425768960856111</v>
      </c>
      <c r="P329" s="94">
        <f>+'CO2'!P329+'abs CO2'!P329+'CH4'!P329*PCG!$C$5+N2O!P329*PCG!$C$6+HFC!P329+PFC!P329+'SF6'!P329</f>
        <v>-30.395881401128474</v>
      </c>
      <c r="Q329" s="94">
        <f>+'CO2'!Q329+'abs CO2'!Q329+'CH4'!Q329*PCG!$C$5+N2O!Q329*PCG!$C$6+HFC!Q329+PFC!Q329+'SF6'!Q329</f>
        <v>-30.368115743096329</v>
      </c>
      <c r="R329" s="94">
        <f>+'CO2'!R329+'abs CO2'!R329+'CH4'!R329*PCG!$C$5+N2O!R329*PCG!$C$6+HFC!R329+PFC!R329+'SF6'!R329</f>
        <v>-30.335963180190241</v>
      </c>
      <c r="S329" s="94">
        <f>+'CO2'!S329+'abs CO2'!S329+'CH4'!S329*PCG!$C$5+N2O!S329*PCG!$C$6+HFC!S329+PFC!S329+'SF6'!S329</f>
        <v>-30.31151032806979</v>
      </c>
      <c r="T329" s="94">
        <f>+'CO2'!T329+'abs CO2'!T329+'CH4'!T329*PCG!$C$5+N2O!T329*PCG!$C$6+HFC!T329+PFC!T329+'SF6'!T329</f>
        <v>-30.294431383913977</v>
      </c>
      <c r="U329" s="94">
        <f>+'CO2'!U329+'abs CO2'!U329+'CH4'!U329*PCG!$C$5+N2O!U329*PCG!$C$6+HFC!U329+PFC!U329+'SF6'!U329</f>
        <v>-30.274239308363214</v>
      </c>
      <c r="V329" s="94">
        <f>+'CO2'!V329+'abs CO2'!V329+'CH4'!V329*PCG!$C$5+N2O!V329*PCG!$C$6+HFC!V329+PFC!V329+'SF6'!V329</f>
        <v>-30.246920374540654</v>
      </c>
      <c r="W329" s="94">
        <f>+'CO2'!W329+'abs CO2'!W329+'CH4'!W329*PCG!$C$5+N2O!W329*PCG!$C$6+HFC!W329+PFC!W329+'SF6'!W329</f>
        <v>-30.2181529624673</v>
      </c>
      <c r="X329" s="94">
        <f>+'CO2'!X329+'abs CO2'!X329+'CH4'!X329*PCG!$C$5+N2O!X329*PCG!$C$6+HFC!X329+PFC!X329+'SF6'!X329</f>
        <v>-30.193457098158849</v>
      </c>
      <c r="Y329" s="94">
        <f>+'CO2'!Y329+'abs CO2'!Y329+'CH4'!Y329*PCG!$C$5+N2O!Y329*PCG!$C$6+HFC!Y329+PFC!Y329+'SF6'!Y329</f>
        <v>-30.158737847322229</v>
      </c>
      <c r="Z329" s="94">
        <f>+'CO2'!Z329+'abs CO2'!Z329+'CH4'!Z329*PCG!$C$5+N2O!Z329*PCG!$C$6+HFC!Z329+PFC!Z329+'SF6'!Z329</f>
        <v>-30.131099390490441</v>
      </c>
      <c r="AA329" s="94">
        <f>+'CO2'!AA329+'abs CO2'!AA329+'CH4'!AA329*PCG!$C$5+N2O!AA329*PCG!$C$6+HFC!AA329+PFC!AA329+'SF6'!AA329</f>
        <v>-30.100333692254061</v>
      </c>
      <c r="AB329" s="94">
        <f>+'CO2'!AB329+'abs CO2'!AB329+'CH4'!AB329*PCG!$C$5+N2O!AB329*PCG!$C$6+HFC!AB329+PFC!AB329+'SF6'!AB329</f>
        <v>-30.072785829568687</v>
      </c>
      <c r="AC329" s="94">
        <f>+'CO2'!AC329+'abs CO2'!AC329+'CH4'!AC329*PCG!$C$5+N2O!AC329*PCG!$C$6+HFC!AC329+PFC!AC329+'SF6'!AC329</f>
        <v>-30.055415225222763</v>
      </c>
      <c r="AD329" s="94">
        <f>+'CO2'!AD329+'abs CO2'!AD329+'CH4'!AD329*PCG!$C$5+N2O!AD329*PCG!$C$6+HFC!AD329+PFC!AD329+'SF6'!AD329</f>
        <v>-30.024469279918662</v>
      </c>
      <c r="AE329" s="94">
        <f>+'CO2'!AE329+'abs CO2'!AE329+'CH4'!AE329*PCG!$C$5+N2O!AE329*PCG!$C$6+HFC!AE329+PFC!AE329+'SF6'!AE329</f>
        <v>-29.997053636488683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-0.23953861066171414</v>
      </c>
      <c r="D330" s="94">
        <f>+'CO2'!D330+'abs CO2'!D330+'CH4'!D330*PCG!$C$5+N2O!D330*PCG!$C$6+HFC!D330+PFC!D330+'SF6'!D330</f>
        <v>-0.23953861066171414</v>
      </c>
      <c r="E330" s="94">
        <f>+'CO2'!E330+'abs CO2'!E330+'CH4'!E330*PCG!$C$5+N2O!E330*PCG!$C$6+HFC!E330+PFC!E330+'SF6'!E330</f>
        <v>-0.23953861066171414</v>
      </c>
      <c r="F330" s="94">
        <f>+'CO2'!F330+'abs CO2'!F330+'CH4'!F330*PCG!$C$5+N2O!F330*PCG!$C$6+HFC!F330+PFC!F330+'SF6'!F330</f>
        <v>-0.23953861066171414</v>
      </c>
      <c r="G330" s="94">
        <f>+'CO2'!G330+'abs CO2'!G330+'CH4'!G330*PCG!$C$5+N2O!G330*PCG!$C$6+HFC!G330+PFC!G330+'SF6'!G330</f>
        <v>-0.23953861066171414</v>
      </c>
      <c r="H330" s="94">
        <f>+'CO2'!H330+'abs CO2'!H330+'CH4'!H330*PCG!$C$5+N2O!H330*PCG!$C$6+HFC!H330+PFC!H330+'SF6'!H330</f>
        <v>-0.23953861066171414</v>
      </c>
      <c r="I330" s="94">
        <f>+'CO2'!I330+'abs CO2'!I330+'CH4'!I330*PCG!$C$5+N2O!I330*PCG!$C$6+HFC!I330+PFC!I330+'SF6'!I330</f>
        <v>-0.23953861066171414</v>
      </c>
      <c r="J330" s="94">
        <f>+'CO2'!J330+'abs CO2'!J330+'CH4'!J330*PCG!$C$5+N2O!J330*PCG!$C$6+HFC!J330+PFC!J330+'SF6'!J330</f>
        <v>-0.23953861066171414</v>
      </c>
      <c r="K330" s="94">
        <f>+'CO2'!K330+'abs CO2'!K330+'CH4'!K330*PCG!$C$5+N2O!K330*PCG!$C$6+HFC!K330+PFC!K330+'SF6'!K330</f>
        <v>-0.23953861066171414</v>
      </c>
      <c r="L330" s="94">
        <f>+'CO2'!L330+'abs CO2'!L330+'CH4'!L330*PCG!$C$5+N2O!L330*PCG!$C$6+HFC!L330+PFC!L330+'SF6'!L330</f>
        <v>-0.23953861066171414</v>
      </c>
      <c r="M330" s="94">
        <f>+'CO2'!M330+'abs CO2'!M330+'CH4'!M330*PCG!$C$5+N2O!M330*PCG!$C$6+HFC!M330+PFC!M330+'SF6'!M330</f>
        <v>-0.23953861066171414</v>
      </c>
      <c r="N330" s="94">
        <f>+'CO2'!N330+'abs CO2'!N330+'CH4'!N330*PCG!$C$5+N2O!N330*PCG!$C$6+HFC!N330+PFC!N330+'SF6'!N330</f>
        <v>-0.23953861066171414</v>
      </c>
      <c r="O330" s="94">
        <f>+'CO2'!O330+'abs CO2'!O330+'CH4'!O330*PCG!$C$5+N2O!O330*PCG!$C$6+HFC!O330+PFC!O330+'SF6'!O330</f>
        <v>-0.23953861066171414</v>
      </c>
      <c r="P330" s="94">
        <f>+'CO2'!P330+'abs CO2'!P330+'CH4'!P330*PCG!$C$5+N2O!P330*PCG!$C$6+HFC!P330+PFC!P330+'SF6'!P330</f>
        <v>-0.23953861066171414</v>
      </c>
      <c r="Q330" s="94">
        <f>+'CO2'!Q330+'abs CO2'!Q330+'CH4'!Q330*PCG!$C$5+N2O!Q330*PCG!$C$6+HFC!Q330+PFC!Q330+'SF6'!Q330</f>
        <v>-0.23953861066171414</v>
      </c>
      <c r="R330" s="94">
        <f>+'CO2'!R330+'abs CO2'!R330+'CH4'!R330*PCG!$C$5+N2O!R330*PCG!$C$6+HFC!R330+PFC!R330+'SF6'!R330</f>
        <v>-0.23953861066171414</v>
      </c>
      <c r="S330" s="94">
        <f>+'CO2'!S330+'abs CO2'!S330+'CH4'!S330*PCG!$C$5+N2O!S330*PCG!$C$6+HFC!S330+PFC!S330+'SF6'!S330</f>
        <v>-0.23953861066171414</v>
      </c>
      <c r="T330" s="94">
        <f>+'CO2'!T330+'abs CO2'!T330+'CH4'!T330*PCG!$C$5+N2O!T330*PCG!$C$6+HFC!T330+PFC!T330+'SF6'!T330</f>
        <v>-0.23953861066171414</v>
      </c>
      <c r="U330" s="94">
        <f>+'CO2'!U330+'abs CO2'!U330+'CH4'!U330*PCG!$C$5+N2O!U330*PCG!$C$6+HFC!U330+PFC!U330+'SF6'!U330</f>
        <v>-0.23953861066171414</v>
      </c>
      <c r="V330" s="94">
        <f>+'CO2'!V330+'abs CO2'!V330+'CH4'!V330*PCG!$C$5+N2O!V330*PCG!$C$6+HFC!V330+PFC!V330+'SF6'!V330</f>
        <v>-0.23953861066171414</v>
      </c>
      <c r="W330" s="94">
        <f>+'CO2'!W330+'abs CO2'!W330+'CH4'!W330*PCG!$C$5+N2O!W330*PCG!$C$6+HFC!W330+PFC!W330+'SF6'!W330</f>
        <v>-0.23953861066171414</v>
      </c>
      <c r="X330" s="94">
        <f>+'CO2'!X330+'abs CO2'!X330+'CH4'!X330*PCG!$C$5+N2O!X330*PCG!$C$6+HFC!X330+PFC!X330+'SF6'!X330</f>
        <v>-0.23953861066171414</v>
      </c>
      <c r="Y330" s="94">
        <f>+'CO2'!Y330+'abs CO2'!Y330+'CH4'!Y330*PCG!$C$5+N2O!Y330*PCG!$C$6+HFC!Y330+PFC!Y330+'SF6'!Y330</f>
        <v>-0.23953861066171414</v>
      </c>
      <c r="Z330" s="94">
        <f>+'CO2'!Z330+'abs CO2'!Z330+'CH4'!Z330*PCG!$C$5+N2O!Z330*PCG!$C$6+HFC!Z330+PFC!Z330+'SF6'!Z330</f>
        <v>-0.23953861066171414</v>
      </c>
      <c r="AA330" s="94">
        <f>+'CO2'!AA330+'abs CO2'!AA330+'CH4'!AA330*PCG!$C$5+N2O!AA330*PCG!$C$6+HFC!AA330+PFC!AA330+'SF6'!AA330</f>
        <v>-0.23953861066171414</v>
      </c>
      <c r="AB330" s="94">
        <f>+'CO2'!AB330+'abs CO2'!AB330+'CH4'!AB330*PCG!$C$5+N2O!AB330*PCG!$C$6+HFC!AB330+PFC!AB330+'SF6'!AB330</f>
        <v>-0.23953861066171414</v>
      </c>
      <c r="AC330" s="94">
        <f>+'CO2'!AC330+'abs CO2'!AC330+'CH4'!AC330*PCG!$C$5+N2O!AC330*PCG!$C$6+HFC!AC330+PFC!AC330+'SF6'!AC330</f>
        <v>-0.23953861066171414</v>
      </c>
      <c r="AD330" s="94">
        <f>+'CO2'!AD330+'abs CO2'!AD330+'CH4'!AD330*PCG!$C$5+N2O!AD330*PCG!$C$6+HFC!AD330+PFC!AD330+'SF6'!AD330</f>
        <v>-0.23953861066171414</v>
      </c>
      <c r="AE330" s="94">
        <f>+'CO2'!AE330+'abs CO2'!AE330+'CH4'!AE330*PCG!$C$5+N2O!AE330*PCG!$C$6+HFC!AE330+PFC!AE330+'SF6'!AE330</f>
        <v>-0.23953861066171414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-0.12982129003382428</v>
      </c>
      <c r="D332" s="94">
        <f>+'CO2'!D332+'abs CO2'!D332+'CH4'!D332*PCG!$C$5+N2O!D332*PCG!$C$6+HFC!D332+PFC!D332+'SF6'!D332</f>
        <v>-0.12982129003382428</v>
      </c>
      <c r="E332" s="94">
        <f>+'CO2'!E332+'abs CO2'!E332+'CH4'!E332*PCG!$C$5+N2O!E332*PCG!$C$6+HFC!E332+PFC!E332+'SF6'!E332</f>
        <v>-0.12982129003382428</v>
      </c>
      <c r="F332" s="94">
        <f>+'CO2'!F332+'abs CO2'!F332+'CH4'!F332*PCG!$C$5+N2O!F332*PCG!$C$6+HFC!F332+PFC!F332+'SF6'!F332</f>
        <v>-0.12982129003382428</v>
      </c>
      <c r="G332" s="94">
        <f>+'CO2'!G332+'abs CO2'!G332+'CH4'!G332*PCG!$C$5+N2O!G332*PCG!$C$6+HFC!G332+PFC!G332+'SF6'!G332</f>
        <v>-0.12982129003382428</v>
      </c>
      <c r="H332" s="94">
        <f>+'CO2'!H332+'abs CO2'!H332+'CH4'!H332*PCG!$C$5+N2O!H332*PCG!$C$6+HFC!H332+PFC!H332+'SF6'!H332</f>
        <v>-0.12982129003382428</v>
      </c>
      <c r="I332" s="94">
        <f>+'CO2'!I332+'abs CO2'!I332+'CH4'!I332*PCG!$C$5+N2O!I332*PCG!$C$6+HFC!I332+PFC!I332+'SF6'!I332</f>
        <v>-0.12982129003382428</v>
      </c>
      <c r="J332" s="94">
        <f>+'CO2'!J332+'abs CO2'!J332+'CH4'!J332*PCG!$C$5+N2O!J332*PCG!$C$6+HFC!J332+PFC!J332+'SF6'!J332</f>
        <v>-0.12982129003382428</v>
      </c>
      <c r="K332" s="94">
        <f>+'CO2'!K332+'abs CO2'!K332+'CH4'!K332*PCG!$C$5+N2O!K332*PCG!$C$6+HFC!K332+PFC!K332+'SF6'!K332</f>
        <v>-0.12982129003382428</v>
      </c>
      <c r="L332" s="94">
        <f>+'CO2'!L332+'abs CO2'!L332+'CH4'!L332*PCG!$C$5+N2O!L332*PCG!$C$6+HFC!L332+PFC!L332+'SF6'!L332</f>
        <v>-0.12982129003382428</v>
      </c>
      <c r="M332" s="94">
        <f>+'CO2'!M332+'abs CO2'!M332+'CH4'!M332*PCG!$C$5+N2O!M332*PCG!$C$6+HFC!M332+PFC!M332+'SF6'!M332</f>
        <v>-0.12982129003382428</v>
      </c>
      <c r="N332" s="94">
        <f>+'CO2'!N332+'abs CO2'!N332+'CH4'!N332*PCG!$C$5+N2O!N332*PCG!$C$6+HFC!N332+PFC!N332+'SF6'!N332</f>
        <v>-0.12982129003382428</v>
      </c>
      <c r="O332" s="94">
        <f>+'CO2'!O332+'abs CO2'!O332+'CH4'!O332*PCG!$C$5+N2O!O332*PCG!$C$6+HFC!O332+PFC!O332+'SF6'!O332</f>
        <v>-0.12982129003382428</v>
      </c>
      <c r="P332" s="94">
        <f>+'CO2'!P332+'abs CO2'!P332+'CH4'!P332*PCG!$C$5+N2O!P332*PCG!$C$6+HFC!P332+PFC!P332+'SF6'!P332</f>
        <v>-0.12982129003382428</v>
      </c>
      <c r="Q332" s="94">
        <f>+'CO2'!Q332+'abs CO2'!Q332+'CH4'!Q332*PCG!$C$5+N2O!Q332*PCG!$C$6+HFC!Q332+PFC!Q332+'SF6'!Q332</f>
        <v>-0.12982129003382428</v>
      </c>
      <c r="R332" s="94">
        <f>+'CO2'!R332+'abs CO2'!R332+'CH4'!R332*PCG!$C$5+N2O!R332*PCG!$C$6+HFC!R332+PFC!R332+'SF6'!R332</f>
        <v>-0.12982129003382428</v>
      </c>
      <c r="S332" s="94">
        <f>+'CO2'!S332+'abs CO2'!S332+'CH4'!S332*PCG!$C$5+N2O!S332*PCG!$C$6+HFC!S332+PFC!S332+'SF6'!S332</f>
        <v>-0.12982129003382428</v>
      </c>
      <c r="T332" s="94">
        <f>+'CO2'!T332+'abs CO2'!T332+'CH4'!T332*PCG!$C$5+N2O!T332*PCG!$C$6+HFC!T332+PFC!T332+'SF6'!T332</f>
        <v>-0.12982129003382428</v>
      </c>
      <c r="U332" s="94">
        <f>+'CO2'!U332+'abs CO2'!U332+'CH4'!U332*PCG!$C$5+N2O!U332*PCG!$C$6+HFC!U332+PFC!U332+'SF6'!U332</f>
        <v>-0.12982129003382428</v>
      </c>
      <c r="V332" s="94">
        <f>+'CO2'!V332+'abs CO2'!V332+'CH4'!V332*PCG!$C$5+N2O!V332*PCG!$C$6+HFC!V332+PFC!V332+'SF6'!V332</f>
        <v>-0.12982129003382428</v>
      </c>
      <c r="W332" s="94">
        <f>+'CO2'!W332+'abs CO2'!W332+'CH4'!W332*PCG!$C$5+N2O!W332*PCG!$C$6+HFC!W332+PFC!W332+'SF6'!W332</f>
        <v>-0.12982129003382428</v>
      </c>
      <c r="X332" s="94">
        <f>+'CO2'!X332+'abs CO2'!X332+'CH4'!X332*PCG!$C$5+N2O!X332*PCG!$C$6+HFC!X332+PFC!X332+'SF6'!X332</f>
        <v>-0.12982129003382428</v>
      </c>
      <c r="Y332" s="94">
        <f>+'CO2'!Y332+'abs CO2'!Y332+'CH4'!Y332*PCG!$C$5+N2O!Y332*PCG!$C$6+HFC!Y332+PFC!Y332+'SF6'!Y332</f>
        <v>-0.12982129003382428</v>
      </c>
      <c r="Z332" s="94">
        <f>+'CO2'!Z332+'abs CO2'!Z332+'CH4'!Z332*PCG!$C$5+N2O!Z332*PCG!$C$6+HFC!Z332+PFC!Z332+'SF6'!Z332</f>
        <v>-0.12982129003382428</v>
      </c>
      <c r="AA332" s="94">
        <f>+'CO2'!AA332+'abs CO2'!AA332+'CH4'!AA332*PCG!$C$5+N2O!AA332*PCG!$C$6+HFC!AA332+PFC!AA332+'SF6'!AA332</f>
        <v>-0.12982129003382428</v>
      </c>
      <c r="AB332" s="94">
        <f>+'CO2'!AB332+'abs CO2'!AB332+'CH4'!AB332*PCG!$C$5+N2O!AB332*PCG!$C$6+HFC!AB332+PFC!AB332+'SF6'!AB332</f>
        <v>-0.12982129003382428</v>
      </c>
      <c r="AC332" s="94">
        <f>+'CO2'!AC332+'abs CO2'!AC332+'CH4'!AC332*PCG!$C$5+N2O!AC332*PCG!$C$6+HFC!AC332+PFC!AC332+'SF6'!AC332</f>
        <v>-0.12982129003382428</v>
      </c>
      <c r="AD332" s="94">
        <f>+'CO2'!AD332+'abs CO2'!AD332+'CH4'!AD332*PCG!$C$5+N2O!AD332*PCG!$C$6+HFC!AD332+PFC!AD332+'SF6'!AD332</f>
        <v>-0.12982129003382428</v>
      </c>
      <c r="AE332" s="94">
        <f>+'CO2'!AE332+'abs CO2'!AE332+'CH4'!AE332*PCG!$C$5+N2O!AE332*PCG!$C$6+HFC!AE332+PFC!AE332+'SF6'!AE332</f>
        <v>-0.12982129003382428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-991.35892488926049</v>
      </c>
      <c r="D334" s="94">
        <f>+'CO2'!D334+'abs CO2'!D334+'CH4'!D334*PCG!$C$5+N2O!D334*PCG!$C$6+HFC!D334+PFC!D334+'SF6'!D334</f>
        <v>-993.76025521916927</v>
      </c>
      <c r="E334" s="94">
        <f>+'CO2'!E334+'abs CO2'!E334+'CH4'!E334*PCG!$C$5+N2O!E334*PCG!$C$6+HFC!E334+PFC!E334+'SF6'!E334</f>
        <v>-996.26865703660587</v>
      </c>
      <c r="F334" s="94">
        <f>+'CO2'!F334+'abs CO2'!F334+'CH4'!F334*PCG!$C$5+N2O!F334*PCG!$C$6+HFC!F334+PFC!F334+'SF6'!F334</f>
        <v>-999.19048296747235</v>
      </c>
      <c r="G334" s="94">
        <f>+'CO2'!G334+'abs CO2'!G334+'CH4'!G334*PCG!$C$5+N2O!G334*PCG!$C$6+HFC!G334+PFC!G334+'SF6'!G334</f>
        <v>-1002.9808317951588</v>
      </c>
      <c r="H334" s="94">
        <f>+'CO2'!H334+'abs CO2'!H334+'CH4'!H334*PCG!$C$5+N2O!H334*PCG!$C$6+HFC!H334+PFC!H334+'SF6'!H334</f>
        <v>-1004.5495142953921</v>
      </c>
      <c r="I334" s="94">
        <f>+'CO2'!I334+'abs CO2'!I334+'CH4'!I334*PCG!$C$5+N2O!I334*PCG!$C$6+HFC!I334+PFC!I334+'SF6'!I334</f>
        <v>-1006.7465534732901</v>
      </c>
      <c r="J334" s="94">
        <f>+'CO2'!J334+'abs CO2'!J334+'CH4'!J334*PCG!$C$5+N2O!J334*PCG!$C$6+HFC!J334+PFC!J334+'SF6'!J334</f>
        <v>-1008.2465239963977</v>
      </c>
      <c r="K334" s="94">
        <f>+'CO2'!K334+'abs CO2'!K334+'CH4'!K334*PCG!$C$5+N2O!K334*PCG!$C$6+HFC!K334+PFC!K334+'SF6'!K334</f>
        <v>-1008.7430579297994</v>
      </c>
      <c r="L334" s="94">
        <f>+'CO2'!L334+'abs CO2'!L334+'CH4'!L334*PCG!$C$5+N2O!L334*PCG!$C$6+HFC!L334+PFC!L334+'SF6'!L334</f>
        <v>-1008.6919528743072</v>
      </c>
      <c r="M334" s="94">
        <f>+'CO2'!M334+'abs CO2'!M334+'CH4'!M334*PCG!$C$5+N2O!M334*PCG!$C$6+HFC!M334+PFC!M334+'SF6'!M334</f>
        <v>-1007.8676558900111</v>
      </c>
      <c r="N334" s="94">
        <f>+'CO2'!N334+'abs CO2'!N334+'CH4'!N334*PCG!$C$5+N2O!N334*PCG!$C$6+HFC!N334+PFC!N334+'SF6'!N334</f>
        <v>-1006.9660750626393</v>
      </c>
      <c r="O334" s="94">
        <f>+'CO2'!O334+'abs CO2'!O334+'CH4'!O334*PCG!$C$5+N2O!O334*PCG!$C$6+HFC!O334+PFC!O334+'SF6'!O334</f>
        <v>-1005.2990958990016</v>
      </c>
      <c r="P334" s="94">
        <f>+'CO2'!P334+'abs CO2'!P334+'CH4'!P334*PCG!$C$5+N2O!P334*PCG!$C$6+HFC!P334+PFC!P334+'SF6'!P334</f>
        <v>-1003.213396212441</v>
      </c>
      <c r="Q334" s="94">
        <f>+'CO2'!Q334+'abs CO2'!Q334+'CH4'!Q334*PCG!$C$5+N2O!Q334*PCG!$C$6+HFC!Q334+PFC!Q334+'SF6'!Q334</f>
        <v>-1000.6885462582369</v>
      </c>
      <c r="R334" s="94">
        <f>+'CO2'!R334+'abs CO2'!R334+'CH4'!R334*PCG!$C$5+N2O!R334*PCG!$C$6+HFC!R334+PFC!R334+'SF6'!R334</f>
        <v>-997.71138509213984</v>
      </c>
      <c r="S334" s="94">
        <f>+'CO2'!S334+'abs CO2'!S334+'CH4'!S334*PCG!$C$5+N2O!S334*PCG!$C$6+HFC!S334+PFC!S334+'SF6'!S334</f>
        <v>-994.77039791420748</v>
      </c>
      <c r="T334" s="94">
        <f>+'CO2'!T334+'abs CO2'!T334+'CH4'!T334*PCG!$C$5+N2O!T334*PCG!$C$6+HFC!T334+PFC!T334+'SF6'!T334</f>
        <v>-991.84234903352842</v>
      </c>
      <c r="U334" s="94">
        <f>+'CO2'!U334+'abs CO2'!U334+'CH4'!U334*PCG!$C$5+N2O!U334*PCG!$C$6+HFC!U334+PFC!U334+'SF6'!U334</f>
        <v>-989.16271649614407</v>
      </c>
      <c r="V334" s="94">
        <f>+'CO2'!V334+'abs CO2'!V334+'CH4'!V334*PCG!$C$5+N2O!V334*PCG!$C$6+HFC!V334+PFC!V334+'SF6'!V334</f>
        <v>-986.44290073761385</v>
      </c>
      <c r="W334" s="94">
        <f>+'CO2'!W334+'abs CO2'!W334+'CH4'!W334*PCG!$C$5+N2O!W334*PCG!$C$6+HFC!W334+PFC!W334+'SF6'!W334</f>
        <v>-983.56541123840088</v>
      </c>
      <c r="X334" s="94">
        <f>+'CO2'!X334+'abs CO2'!X334+'CH4'!X334*PCG!$C$5+N2O!X334*PCG!$C$6+HFC!X334+PFC!X334+'SF6'!X334</f>
        <v>-980.7344824995555</v>
      </c>
      <c r="Y334" s="94">
        <f>+'CO2'!Y334+'abs CO2'!Y334+'CH4'!Y334*PCG!$C$5+N2O!Y334*PCG!$C$6+HFC!Y334+PFC!Y334+'SF6'!Y334</f>
        <v>-977.78317455918614</v>
      </c>
      <c r="Z334" s="94">
        <f>+'CO2'!Z334+'abs CO2'!Z334+'CH4'!Z334*PCG!$C$5+N2O!Z334*PCG!$C$6+HFC!Z334+PFC!Z334+'SF6'!Z334</f>
        <v>-974.83334417452329</v>
      </c>
      <c r="AA334" s="94">
        <f>+'CO2'!AA334+'abs CO2'!AA334+'CH4'!AA334*PCG!$C$5+N2O!AA334*PCG!$C$6+HFC!AA334+PFC!AA334+'SF6'!AA334</f>
        <v>-971.69493116318438</v>
      </c>
      <c r="AB334" s="94">
        <f>+'CO2'!AB334+'abs CO2'!AB334+'CH4'!AB334*PCG!$C$5+N2O!AB334*PCG!$C$6+HFC!AB334+PFC!AB334+'SF6'!AB334</f>
        <v>-968.80921205875961</v>
      </c>
      <c r="AC334" s="94">
        <f>+'CO2'!AC334+'abs CO2'!AC334+'CH4'!AC334*PCG!$C$5+N2O!AC334*PCG!$C$6+HFC!AC334+PFC!AC334+'SF6'!AC334</f>
        <v>-965.68643375219835</v>
      </c>
      <c r="AD334" s="94">
        <f>+'CO2'!AD334+'abs CO2'!AD334+'CH4'!AD334*PCG!$C$5+N2O!AD334*PCG!$C$6+HFC!AD334+PFC!AD334+'SF6'!AD334</f>
        <v>-962.74742130016716</v>
      </c>
      <c r="AE334" s="94">
        <f>+'CO2'!AE334+'abs CO2'!AE334+'CH4'!AE334*PCG!$C$5+N2O!AE334*PCG!$C$6+HFC!AE334+PFC!AE334+'SF6'!AE334</f>
        <v>-960.03673067952991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-335.92232078030798</v>
      </c>
      <c r="D335" s="94">
        <f>+'CO2'!D335+'abs CO2'!D335+'CH4'!D335*PCG!$C$5+N2O!D335*PCG!$C$6+HFC!D335+PFC!D335+'SF6'!D335</f>
        <v>-337.3412801758376</v>
      </c>
      <c r="E335" s="94">
        <f>+'CO2'!E335+'abs CO2'!E335+'CH4'!E335*PCG!$C$5+N2O!E335*PCG!$C$6+HFC!E335+PFC!E335+'SF6'!E335</f>
        <v>-338.51025734882012</v>
      </c>
      <c r="F335" s="94">
        <f>+'CO2'!F335+'abs CO2'!F335+'CH4'!F335*PCG!$C$5+N2O!F335*PCG!$C$6+HFC!F335+PFC!F335+'SF6'!F335</f>
        <v>-339.48619117511407</v>
      </c>
      <c r="G335" s="94">
        <f>+'CO2'!G335+'abs CO2'!G335+'CH4'!G335*PCG!$C$5+N2O!G335*PCG!$C$6+HFC!G335+PFC!G335+'SF6'!G335</f>
        <v>-340.38674750901964</v>
      </c>
      <c r="H335" s="94">
        <f>+'CO2'!H335+'abs CO2'!H335+'CH4'!H335*PCG!$C$5+N2O!H335*PCG!$C$6+HFC!H335+PFC!H335+'SF6'!H335</f>
        <v>-341.34661438297121</v>
      </c>
      <c r="I335" s="94">
        <f>+'CO2'!I335+'abs CO2'!I335+'CH4'!I335*PCG!$C$5+N2O!I335*PCG!$C$6+HFC!I335+PFC!I335+'SF6'!I335</f>
        <v>-342.30061601023709</v>
      </c>
      <c r="J335" s="94">
        <f>+'CO2'!J335+'abs CO2'!J335+'CH4'!J335*PCG!$C$5+N2O!J335*PCG!$C$6+HFC!J335+PFC!J335+'SF6'!J335</f>
        <v>-342.96833743338902</v>
      </c>
      <c r="K335" s="94">
        <f>+'CO2'!K335+'abs CO2'!K335+'CH4'!K335*PCG!$C$5+N2O!K335*PCG!$C$6+HFC!K335+PFC!K335+'SF6'!K335</f>
        <v>-343.89198254250931</v>
      </c>
      <c r="L335" s="94">
        <f>+'CO2'!L335+'abs CO2'!L335+'CH4'!L335*PCG!$C$5+N2O!L335*PCG!$C$6+HFC!L335+PFC!L335+'SF6'!L335</f>
        <v>-344.57281237528576</v>
      </c>
      <c r="M335" s="94">
        <f>+'CO2'!M335+'abs CO2'!M335+'CH4'!M335*PCG!$C$5+N2O!M335*PCG!$C$6+HFC!M335+PFC!M335+'SF6'!M335</f>
        <v>-345.37306387381699</v>
      </c>
      <c r="N335" s="94">
        <f>+'CO2'!N335+'abs CO2'!N335+'CH4'!N335*PCG!$C$5+N2O!N335*PCG!$C$6+HFC!N335+PFC!N335+'SF6'!N335</f>
        <v>-346.41176850816555</v>
      </c>
      <c r="O335" s="94">
        <f>+'CO2'!O335+'abs CO2'!O335+'CH4'!O335*PCG!$C$5+N2O!O335*PCG!$C$6+HFC!O335+PFC!O335+'SF6'!O335</f>
        <v>-347.48011521025626</v>
      </c>
      <c r="P335" s="94">
        <f>+'CO2'!P335+'abs CO2'!P335+'CH4'!P335*PCG!$C$5+N2O!P335*PCG!$C$6+HFC!P335+PFC!P335+'SF6'!P335</f>
        <v>-347.67796655922155</v>
      </c>
      <c r="Q335" s="94">
        <f>+'CO2'!Q335+'abs CO2'!Q335+'CH4'!Q335*PCG!$C$5+N2O!Q335*PCG!$C$6+HFC!Q335+PFC!Q335+'SF6'!Q335</f>
        <v>-348.27029317816078</v>
      </c>
      <c r="R335" s="94">
        <f>+'CO2'!R335+'abs CO2'!R335+'CH4'!R335*PCG!$C$5+N2O!R335*PCG!$C$6+HFC!R335+PFC!R335+'SF6'!R335</f>
        <v>-347.2453512474795</v>
      </c>
      <c r="S335" s="94">
        <f>+'CO2'!S335+'abs CO2'!S335+'CH4'!S335*PCG!$C$5+N2O!S335*PCG!$C$6+HFC!S335+PFC!S335+'SF6'!S335</f>
        <v>-346.44239851998606</v>
      </c>
      <c r="T335" s="94">
        <f>+'CO2'!T335+'abs CO2'!T335+'CH4'!T335*PCG!$C$5+N2O!T335*PCG!$C$6+HFC!T335+PFC!T335+'SF6'!T335</f>
        <v>-345.38197954428369</v>
      </c>
      <c r="U335" s="94">
        <f>+'CO2'!U335+'abs CO2'!U335+'CH4'!U335*PCG!$C$5+N2O!U335*PCG!$C$6+HFC!U335+PFC!U335+'SF6'!U335</f>
        <v>-344.16941657442317</v>
      </c>
      <c r="V335" s="94">
        <f>+'CO2'!V335+'abs CO2'!V335+'CH4'!V335*PCG!$C$5+N2O!V335*PCG!$C$6+HFC!V335+PFC!V335+'SF6'!V335</f>
        <v>-342.91667812979119</v>
      </c>
      <c r="W335" s="94">
        <f>+'CO2'!W335+'abs CO2'!W335+'CH4'!W335*PCG!$C$5+N2O!W335*PCG!$C$6+HFC!W335+PFC!W335+'SF6'!W335</f>
        <v>-341.89526871670898</v>
      </c>
      <c r="X335" s="94">
        <f>+'CO2'!X335+'abs CO2'!X335+'CH4'!X335*PCG!$C$5+N2O!X335*PCG!$C$6+HFC!X335+PFC!X335+'SF6'!X335</f>
        <v>-340.81285269205904</v>
      </c>
      <c r="Y335" s="94">
        <f>+'CO2'!Y335+'abs CO2'!Y335+'CH4'!Y335*PCG!$C$5+N2O!Y335*PCG!$C$6+HFC!Y335+PFC!Y335+'SF6'!Y335</f>
        <v>-339.69256140224792</v>
      </c>
      <c r="Z335" s="94">
        <f>+'CO2'!Z335+'abs CO2'!Z335+'CH4'!Z335*PCG!$C$5+N2O!Z335*PCG!$C$6+HFC!Z335+PFC!Z335+'SF6'!Z335</f>
        <v>-338.59085613346298</v>
      </c>
      <c r="AA335" s="94">
        <f>+'CO2'!AA335+'abs CO2'!AA335+'CH4'!AA335*PCG!$C$5+N2O!AA335*PCG!$C$6+HFC!AA335+PFC!AA335+'SF6'!AA335</f>
        <v>-337.5322977935482</v>
      </c>
      <c r="AB335" s="94">
        <f>+'CO2'!AB335+'abs CO2'!AB335+'CH4'!AB335*PCG!$C$5+N2O!AB335*PCG!$C$6+HFC!AB335+PFC!AB335+'SF6'!AB335</f>
        <v>-336.57843310093</v>
      </c>
      <c r="AC335" s="94">
        <f>+'CO2'!AC335+'abs CO2'!AC335+'CH4'!AC335*PCG!$C$5+N2O!AC335*PCG!$C$6+HFC!AC335+PFC!AC335+'SF6'!AC335</f>
        <v>-335.54990755970204</v>
      </c>
      <c r="AD335" s="94">
        <f>+'CO2'!AD335+'abs CO2'!AD335+'CH4'!AD335*PCG!$C$5+N2O!AD335*PCG!$C$6+HFC!AD335+PFC!AD335+'SF6'!AD335</f>
        <v>-334.43436217507997</v>
      </c>
      <c r="AE335" s="94">
        <f>+'CO2'!AE335+'abs CO2'!AE335+'CH4'!AE335*PCG!$C$5+N2O!AE335*PCG!$C$6+HFC!AE335+PFC!AE335+'SF6'!AE335</f>
        <v>-333.39958071508511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-989.51396843086593</v>
      </c>
      <c r="D338" s="94">
        <f>+'CO2'!D338+'abs CO2'!D338+'CH4'!D338*PCG!$C$5+N2O!D338*PCG!$C$6+HFC!D338+PFC!D338+'SF6'!D338</f>
        <v>-991.98950028428771</v>
      </c>
      <c r="E338" s="94">
        <f>+'CO2'!E338+'abs CO2'!E338+'CH4'!E338*PCG!$C$5+N2O!E338*PCG!$C$6+HFC!E338+PFC!E338+'SF6'!E338</f>
        <v>-994.41559954133993</v>
      </c>
      <c r="F338" s="94">
        <f>+'CO2'!F338+'abs CO2'!F338+'CH4'!F338*PCG!$C$5+N2O!F338*PCG!$C$6+HFC!F338+PFC!F338+'SF6'!F338</f>
        <v>-996.61231629861084</v>
      </c>
      <c r="G338" s="94">
        <f>+'CO2'!G338+'abs CO2'!G338+'CH4'!G338*PCG!$C$5+N2O!G338*PCG!$C$6+HFC!G338+PFC!G338+'SF6'!G338</f>
        <v>-998.9426059635415</v>
      </c>
      <c r="H338" s="94">
        <f>+'CO2'!H338+'abs CO2'!H338+'CH4'!H338*PCG!$C$5+N2O!H338*PCG!$C$6+HFC!H338+PFC!H338+'SF6'!H338</f>
        <v>-1001.0695487002181</v>
      </c>
      <c r="I338" s="94">
        <f>+'CO2'!I338+'abs CO2'!I338+'CH4'!I338*PCG!$C$5+N2O!I338*PCG!$C$6+HFC!I338+PFC!I338+'SF6'!I338</f>
        <v>-1002.993963430445</v>
      </c>
      <c r="J338" s="94">
        <f>+'CO2'!J338+'abs CO2'!J338+'CH4'!J338*PCG!$C$5+N2O!J338*PCG!$C$6+HFC!J338+PFC!J338+'SF6'!J338</f>
        <v>-1005.2680662390156</v>
      </c>
      <c r="K338" s="94">
        <f>+'CO2'!K338+'abs CO2'!K338+'CH4'!K338*PCG!$C$5+N2O!K338*PCG!$C$6+HFC!K338+PFC!K338+'SF6'!K338</f>
        <v>-1007.3380422628368</v>
      </c>
      <c r="L338" s="94">
        <f>+'CO2'!L338+'abs CO2'!L338+'CH4'!L338*PCG!$C$5+N2O!L338*PCG!$C$6+HFC!L338+PFC!L338+'SF6'!L338</f>
        <v>-1009.5328174687377</v>
      </c>
      <c r="M338" s="94">
        <f>+'CO2'!M338+'abs CO2'!M338+'CH4'!M338*PCG!$C$5+N2O!M338*PCG!$C$6+HFC!M338+PFC!M338+'SF6'!M338</f>
        <v>-1011.6468584495107</v>
      </c>
      <c r="N338" s="94">
        <f>+'CO2'!N338+'abs CO2'!N338+'CH4'!N338*PCG!$C$5+N2O!N338*PCG!$C$6+HFC!N338+PFC!N338+'SF6'!N338</f>
        <v>-1014.219951713667</v>
      </c>
      <c r="O338" s="94">
        <f>+'CO2'!O338+'abs CO2'!O338+'CH4'!O338*PCG!$C$5+N2O!O338*PCG!$C$6+HFC!O338+PFC!O338+'SF6'!O338</f>
        <v>-1016.6878229911525</v>
      </c>
      <c r="P338" s="94">
        <f>+'CO2'!P338+'abs CO2'!P338+'CH4'!P338*PCG!$C$5+N2O!P338*PCG!$C$6+HFC!P338+PFC!P338+'SF6'!P338</f>
        <v>-1018.3215704374425</v>
      </c>
      <c r="Q338" s="94">
        <f>+'CO2'!Q338+'abs CO2'!Q338+'CH4'!Q338*PCG!$C$5+N2O!Q338*PCG!$C$6+HFC!Q338+PFC!Q338+'SF6'!Q338</f>
        <v>-1020.2328277347015</v>
      </c>
      <c r="R338" s="94">
        <f>+'CO2'!R338+'abs CO2'!R338+'CH4'!R338*PCG!$C$5+N2O!R338*PCG!$C$6+HFC!R338+PFC!R338+'SF6'!R338</f>
        <v>-1020.6012552428574</v>
      </c>
      <c r="S338" s="94">
        <f>+'CO2'!S338+'abs CO2'!S338+'CH4'!S338*PCG!$C$5+N2O!S338*PCG!$C$6+HFC!S338+PFC!S338+'SF6'!S338</f>
        <v>-1020.8002526316949</v>
      </c>
      <c r="T338" s="94">
        <f>+'CO2'!T338+'abs CO2'!T338+'CH4'!T338*PCG!$C$5+N2O!T338*PCG!$C$6+HFC!T338+PFC!T338+'SF6'!T338</f>
        <v>-1020.8741723227555</v>
      </c>
      <c r="U338" s="94">
        <f>+'CO2'!U338+'abs CO2'!U338+'CH4'!U338*PCG!$C$5+N2O!U338*PCG!$C$6+HFC!U338+PFC!U338+'SF6'!U338</f>
        <v>-1020.3307677148423</v>
      </c>
      <c r="V338" s="94">
        <f>+'CO2'!V338+'abs CO2'!V338+'CH4'!V338*PCG!$C$5+N2O!V338*PCG!$C$6+HFC!V338+PFC!V338+'SF6'!V338</f>
        <v>-1020.0508632281837</v>
      </c>
      <c r="W338" s="94">
        <f>+'CO2'!W338+'abs CO2'!W338+'CH4'!W338*PCG!$C$5+N2O!W338*PCG!$C$6+HFC!W338+PFC!W338+'SF6'!W338</f>
        <v>-1019.4495829863961</v>
      </c>
      <c r="X338" s="94">
        <f>+'CO2'!X338+'abs CO2'!X338+'CH4'!X338*PCG!$C$5+N2O!X338*PCG!$C$6+HFC!X338+PFC!X338+'SF6'!X338</f>
        <v>-1018.542488865616</v>
      </c>
      <c r="Y338" s="94">
        <f>+'CO2'!Y338+'abs CO2'!Y338+'CH4'!Y338*PCG!$C$5+N2O!Y338*PCG!$C$6+HFC!Y338+PFC!Y338+'SF6'!Y338</f>
        <v>-1017.6834192939531</v>
      </c>
      <c r="Z338" s="94">
        <f>+'CO2'!Z338+'abs CO2'!Z338+'CH4'!Z338*PCG!$C$5+N2O!Z338*PCG!$C$6+HFC!Z338+PFC!Z338+'SF6'!Z338</f>
        <v>-1016.8271087583184</v>
      </c>
      <c r="AA338" s="94">
        <f>+'CO2'!AA338+'abs CO2'!AA338+'CH4'!AA338*PCG!$C$5+N2O!AA338*PCG!$C$6+HFC!AA338+PFC!AA338+'SF6'!AA338</f>
        <v>-1015.6999458746426</v>
      </c>
      <c r="AB338" s="94">
        <f>+'CO2'!AB338+'abs CO2'!AB338+'CH4'!AB338*PCG!$C$5+N2O!AB338*PCG!$C$6+HFC!AB338+PFC!AB338+'SF6'!AB338</f>
        <v>-1014.3019687620232</v>
      </c>
      <c r="AC338" s="94">
        <f>+'CO2'!AC338+'abs CO2'!AC338+'CH4'!AC338*PCG!$C$5+N2O!AC338*PCG!$C$6+HFC!AC338+PFC!AC338+'SF6'!AC338</f>
        <v>-1012.8708277617665</v>
      </c>
      <c r="AD338" s="94">
        <f>+'CO2'!AD338+'abs CO2'!AD338+'CH4'!AD338*PCG!$C$5+N2O!AD338*PCG!$C$6+HFC!AD338+PFC!AD338+'SF6'!AD338</f>
        <v>-1011.4093918786066</v>
      </c>
      <c r="AE338" s="94">
        <f>+'CO2'!AE338+'abs CO2'!AE338+'CH4'!AE338*PCG!$C$5+N2O!AE338*PCG!$C$6+HFC!AE338+PFC!AE338+'SF6'!AE338</f>
        <v>-1009.8721883950591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-923.13934985428125</v>
      </c>
      <c r="D340" s="94">
        <f>+'CO2'!D340+'abs CO2'!D340+'CH4'!D340*PCG!$C$5+N2O!D340*PCG!$C$6+HFC!D340+PFC!D340+'SF6'!D340</f>
        <v>-923.75785774078167</v>
      </c>
      <c r="E340" s="94">
        <f>+'CO2'!E340+'abs CO2'!E340+'CH4'!E340*PCG!$C$5+N2O!E340*PCG!$C$6+HFC!E340+PFC!E340+'SF6'!E340</f>
        <v>-924.23222533086039</v>
      </c>
      <c r="F340" s="94">
        <f>+'CO2'!F340+'abs CO2'!F340+'CH4'!F340*PCG!$C$5+N2O!F340*PCG!$C$6+HFC!F340+PFC!F340+'SF6'!F340</f>
        <v>-924.70276688728768</v>
      </c>
      <c r="G340" s="94">
        <f>+'CO2'!G340+'abs CO2'!G340+'CH4'!G340*PCG!$C$5+N2O!G340*PCG!$C$6+HFC!G340+PFC!G340+'SF6'!G340</f>
        <v>-925.291622489666</v>
      </c>
      <c r="H340" s="94">
        <f>+'CO2'!H340+'abs CO2'!H340+'CH4'!H340*PCG!$C$5+N2O!H340*PCG!$C$6+HFC!H340+PFC!H340+'SF6'!H340</f>
        <v>-925.70479449728089</v>
      </c>
      <c r="I340" s="94">
        <f>+'CO2'!I340+'abs CO2'!I340+'CH4'!I340*PCG!$C$5+N2O!I340*PCG!$C$6+HFC!I340+PFC!I340+'SF6'!I340</f>
        <v>-926.19508450328101</v>
      </c>
      <c r="J340" s="94">
        <f>+'CO2'!J340+'abs CO2'!J340+'CH4'!J340*PCG!$C$5+N2O!J340*PCG!$C$6+HFC!J340+PFC!J340+'SF6'!J340</f>
        <v>-926.54238728804694</v>
      </c>
      <c r="K340" s="94">
        <f>+'CO2'!K340+'abs CO2'!K340+'CH4'!K340*PCG!$C$5+N2O!K340*PCG!$C$6+HFC!K340+PFC!K340+'SF6'!K340</f>
        <v>-926.80904295336961</v>
      </c>
      <c r="L340" s="94">
        <f>+'CO2'!L340+'abs CO2'!L340+'CH4'!L340*PCG!$C$5+N2O!L340*PCG!$C$6+HFC!L340+PFC!L340+'SF6'!L340</f>
        <v>-927.04823256966222</v>
      </c>
      <c r="M340" s="94">
        <f>+'CO2'!M340+'abs CO2'!M340+'CH4'!M340*PCG!$C$5+N2O!M340*PCG!$C$6+HFC!M340+PFC!M340+'SF6'!M340</f>
        <v>-927.20748606216398</v>
      </c>
      <c r="N340" s="94">
        <f>+'CO2'!N340+'abs CO2'!N340+'CH4'!N340*PCG!$C$5+N2O!N340*PCG!$C$6+HFC!N340+PFC!N340+'SF6'!N340</f>
        <v>-927.24152152437341</v>
      </c>
      <c r="O340" s="94">
        <f>+'CO2'!O340+'abs CO2'!O340+'CH4'!O340*PCG!$C$5+N2O!O340*PCG!$C$6+HFC!O340+PFC!O340+'SF6'!O340</f>
        <v>-927.2045018434145</v>
      </c>
      <c r="P340" s="94">
        <f>+'CO2'!P340+'abs CO2'!P340+'CH4'!P340*PCG!$C$5+N2O!P340*PCG!$C$6+HFC!P340+PFC!P340+'SF6'!P340</f>
        <v>-927.01612506477909</v>
      </c>
      <c r="Q340" s="94">
        <f>+'CO2'!Q340+'abs CO2'!Q340+'CH4'!Q340*PCG!$C$5+N2O!Q340*PCG!$C$6+HFC!Q340+PFC!Q340+'SF6'!Q340</f>
        <v>-926.77113433148406</v>
      </c>
      <c r="R340" s="94">
        <f>+'CO2'!R340+'abs CO2'!R340+'CH4'!R340*PCG!$C$5+N2O!R340*PCG!$C$6+HFC!R340+PFC!R340+'SF6'!R340</f>
        <v>-926.42184111426241</v>
      </c>
      <c r="S340" s="94">
        <f>+'CO2'!S340+'abs CO2'!S340+'CH4'!S340*PCG!$C$5+N2O!S340*PCG!$C$6+HFC!S340+PFC!S340+'SF6'!S340</f>
        <v>-926.13249726497486</v>
      </c>
      <c r="T340" s="94">
        <f>+'CO2'!T340+'abs CO2'!T340+'CH4'!T340*PCG!$C$5+N2O!T340*PCG!$C$6+HFC!T340+PFC!T340+'SF6'!T340</f>
        <v>-925.83333754982823</v>
      </c>
      <c r="U340" s="94">
        <f>+'CO2'!U340+'abs CO2'!U340+'CH4'!U340*PCG!$C$5+N2O!U340*PCG!$C$6+HFC!U340+PFC!U340+'SF6'!U340</f>
        <v>-925.47070717723102</v>
      </c>
      <c r="V340" s="94">
        <f>+'CO2'!V340+'abs CO2'!V340+'CH4'!V340*PCG!$C$5+N2O!V340*PCG!$C$6+HFC!V340+PFC!V340+'SF6'!V340</f>
        <v>-925.209214837388</v>
      </c>
      <c r="W340" s="94">
        <f>+'CO2'!W340+'abs CO2'!W340+'CH4'!W340*PCG!$C$5+N2O!W340*PCG!$C$6+HFC!W340+PFC!W340+'SF6'!W340</f>
        <v>-924.90925603252083</v>
      </c>
      <c r="X340" s="94">
        <f>+'CO2'!X340+'abs CO2'!X340+'CH4'!X340*PCG!$C$5+N2O!X340*PCG!$C$6+HFC!X340+PFC!X340+'SF6'!X340</f>
        <v>-924.64412379714361</v>
      </c>
      <c r="Y340" s="94">
        <f>+'CO2'!Y340+'abs CO2'!Y340+'CH4'!Y340*PCG!$C$5+N2O!Y340*PCG!$C$6+HFC!Y340+PFC!Y340+'SF6'!Y340</f>
        <v>-924.26783166008636</v>
      </c>
      <c r="Z340" s="94">
        <f>+'CO2'!Z340+'abs CO2'!Z340+'CH4'!Z340*PCG!$C$5+N2O!Z340*PCG!$C$6+HFC!Z340+PFC!Z340+'SF6'!Z340</f>
        <v>-923.91820650611851</v>
      </c>
      <c r="AA340" s="94">
        <f>+'CO2'!AA340+'abs CO2'!AA340+'CH4'!AA340*PCG!$C$5+N2O!AA340*PCG!$C$6+HFC!AA340+PFC!AA340+'SF6'!AA340</f>
        <v>-923.65729796453854</v>
      </c>
      <c r="AB340" s="94">
        <f>+'CO2'!AB340+'abs CO2'!AB340+'CH4'!AB340*PCG!$C$5+N2O!AB340*PCG!$C$6+HFC!AB340+PFC!AB340+'SF6'!AB340</f>
        <v>-923.30773700206305</v>
      </c>
      <c r="AC340" s="94">
        <f>+'CO2'!AC340+'abs CO2'!AC340+'CH4'!AC340*PCG!$C$5+N2O!AC340*PCG!$C$6+HFC!AC340+PFC!AC340+'SF6'!AC340</f>
        <v>-923.02595490267242</v>
      </c>
      <c r="AD340" s="94">
        <f>+'CO2'!AD340+'abs CO2'!AD340+'CH4'!AD340*PCG!$C$5+N2O!AD340*PCG!$C$6+HFC!AD340+PFC!AD340+'SF6'!AD340</f>
        <v>-922.79294583301214</v>
      </c>
      <c r="AE340" s="94">
        <f>+'CO2'!AE340+'abs CO2'!AE340+'CH4'!AE340*PCG!$C$5+N2O!AE340*PCG!$C$6+HFC!AE340+PFC!AE340+'SF6'!AE340</f>
        <v>-922.4717513436583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-21.264182633918082</v>
      </c>
      <c r="D341" s="33">
        <f t="shared" si="81"/>
        <v>-26.512995288428634</v>
      </c>
      <c r="E341" s="33">
        <f t="shared" si="81"/>
        <v>-32.322509744012947</v>
      </c>
      <c r="F341" s="33">
        <f t="shared" si="81"/>
        <v>-37.995591752006256</v>
      </c>
      <c r="G341" s="33">
        <f t="shared" si="81"/>
        <v>-48.517733728564338</v>
      </c>
      <c r="H341" s="33">
        <f t="shared" si="81"/>
        <v>-70.030169683214311</v>
      </c>
      <c r="I341" s="33">
        <f t="shared" si="81"/>
        <v>-98.148213768266757</v>
      </c>
      <c r="J341" s="33">
        <f t="shared" si="81"/>
        <v>-122.44963210222625</v>
      </c>
      <c r="K341" s="33">
        <f t="shared" si="81"/>
        <v>-142.62978319822921</v>
      </c>
      <c r="L341" s="33">
        <f t="shared" si="81"/>
        <v>-156.25153516136601</v>
      </c>
      <c r="M341" s="33">
        <f t="shared" si="81"/>
        <v>-202.01016951267539</v>
      </c>
      <c r="N341" s="33">
        <f t="shared" si="81"/>
        <v>-218.85302604016152</v>
      </c>
      <c r="O341" s="33">
        <f t="shared" si="81"/>
        <v>-290.28315253376309</v>
      </c>
      <c r="P341" s="33">
        <f t="shared" si="81"/>
        <v>-242.66857068440362</v>
      </c>
      <c r="Q341" s="33">
        <f t="shared" si="81"/>
        <v>-272.21468406778428</v>
      </c>
      <c r="R341" s="33">
        <f t="shared" si="81"/>
        <v>-226.60928383262171</v>
      </c>
      <c r="S341" s="33">
        <f t="shared" si="81"/>
        <v>-261.83918142940263</v>
      </c>
      <c r="T341" s="33">
        <f t="shared" si="81"/>
        <v>-293.14149512361593</v>
      </c>
      <c r="U341" s="33">
        <f t="shared" si="81"/>
        <v>-325.85729507609318</v>
      </c>
      <c r="V341" s="33">
        <f t="shared" si="81"/>
        <v>-378.62246430679318</v>
      </c>
      <c r="W341" s="33">
        <f t="shared" si="81"/>
        <v>-463.89960463749662</v>
      </c>
      <c r="X341" s="33">
        <f t="shared" si="81"/>
        <v>-597.61526153506611</v>
      </c>
      <c r="Y341" s="33">
        <f t="shared" si="81"/>
        <v>-766.05728619762397</v>
      </c>
      <c r="Z341" s="33">
        <f t="shared" si="81"/>
        <v>-945.64965020074749</v>
      </c>
      <c r="AA341" s="33">
        <f t="shared" si="81"/>
        <v>-1158.9997086116798</v>
      </c>
      <c r="AB341" s="33">
        <f t="shared" si="81"/>
        <v>-1251.1469425304574</v>
      </c>
      <c r="AC341" s="33">
        <f t="shared" si="81"/>
        <v>-1367.9248261336957</v>
      </c>
      <c r="AD341" s="33">
        <f t="shared" si="81"/>
        <v>-1474.2359837333445</v>
      </c>
      <c r="AE341" s="33">
        <f t="shared" si="81"/>
        <v>-1636.8663199507812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-17.668095538106236</v>
      </c>
      <c r="D342" s="94">
        <f>+'CO2'!D342+'abs CO2'!D342+'CH4'!D342*PCG!$C$5+N2O!D342*PCG!$C$6+HFC!D342+PFC!D342+'SF6'!D342</f>
        <v>-22.916908192616805</v>
      </c>
      <c r="E342" s="94">
        <f>+'CO2'!E342+'abs CO2'!E342+'CH4'!E342*PCG!$C$5+N2O!E342*PCG!$C$6+HFC!E342+PFC!E342+'SF6'!E342</f>
        <v>-28.726422648201122</v>
      </c>
      <c r="F342" s="94">
        <f>+'CO2'!F342+'abs CO2'!F342+'CH4'!F342*PCG!$C$5+N2O!F342*PCG!$C$6+HFC!F342+PFC!F342+'SF6'!F342</f>
        <v>-34.399504656194431</v>
      </c>
      <c r="G342" s="94">
        <f>+'CO2'!G342+'abs CO2'!G342+'CH4'!G342*PCG!$C$5+N2O!G342*PCG!$C$6+HFC!G342+PFC!G342+'SF6'!G342</f>
        <v>-44.921646632752513</v>
      </c>
      <c r="H342" s="94">
        <f>+'CO2'!H342+'abs CO2'!H342+'CH4'!H342*PCG!$C$5+N2O!H342*PCG!$C$6+HFC!H342+PFC!H342+'SF6'!H342</f>
        <v>-59.210214605863861</v>
      </c>
      <c r="I342" s="94">
        <f>+'CO2'!I342+'abs CO2'!I342+'CH4'!I342*PCG!$C$5+N2O!I342*PCG!$C$6+HFC!I342+PFC!I342+'SF6'!I342</f>
        <v>-77.886229959363092</v>
      </c>
      <c r="J342" s="94">
        <f>+'CO2'!J342+'abs CO2'!J342+'CH4'!J342*PCG!$C$5+N2O!J342*PCG!$C$6+HFC!J342+PFC!J342+'SF6'!J342</f>
        <v>-94.027241067532799</v>
      </c>
      <c r="K342" s="94">
        <f>+'CO2'!K342+'abs CO2'!K342+'CH4'!K342*PCG!$C$5+N2O!K342*PCG!$C$6+HFC!K342+PFC!K342+'SF6'!K342</f>
        <v>-107.43090494133824</v>
      </c>
      <c r="L342" s="94">
        <f>+'CO2'!L342+'abs CO2'!L342+'CH4'!L342*PCG!$C$5+N2O!L342*PCG!$C$6+HFC!L342+PFC!L342+'SF6'!L342</f>
        <v>-116.47847766850171</v>
      </c>
      <c r="M342" s="94">
        <f>+'CO2'!M342+'abs CO2'!M342+'CH4'!M342*PCG!$C$5+N2O!M342*PCG!$C$6+HFC!M342+PFC!M342+'SF6'!M342</f>
        <v>-134.17522982643405</v>
      </c>
      <c r="N342" s="94">
        <f>+'CO2'!N342+'abs CO2'!N342+'CH4'!N342*PCG!$C$5+N2O!N342*PCG!$C$6+HFC!N342+PFC!N342+'SF6'!N342</f>
        <v>-155.42572782675134</v>
      </c>
      <c r="O342" s="94">
        <f>+'CO2'!O342+'abs CO2'!O342+'CH4'!O342*PCG!$C$5+N2O!O342*PCG!$C$6+HFC!O342+PFC!O342+'SF6'!O342</f>
        <v>-206.94477848273021</v>
      </c>
      <c r="P342" s="94">
        <f>+'CO2'!P342+'abs CO2'!P342+'CH4'!P342*PCG!$C$5+N2O!P342*PCG!$C$6+HFC!P342+PFC!P342+'SF6'!P342</f>
        <v>-217.40716950936107</v>
      </c>
      <c r="Q342" s="94">
        <f>+'CO2'!Q342+'abs CO2'!Q342+'CH4'!Q342*PCG!$C$5+N2O!Q342*PCG!$C$6+HFC!Q342+PFC!Q342+'SF6'!Q342</f>
        <v>-239.3617403649296</v>
      </c>
      <c r="R342" s="94">
        <f>+'CO2'!R342+'abs CO2'!R342+'CH4'!R342*PCG!$C$5+N2O!R342*PCG!$C$6+HFC!R342+PFC!R342+'SF6'!R342</f>
        <v>-192.32375152601713</v>
      </c>
      <c r="S342" s="94">
        <f>+'CO2'!S342+'abs CO2'!S342+'CH4'!S342*PCG!$C$5+N2O!S342*PCG!$C$6+HFC!S342+PFC!S342+'SF6'!S342</f>
        <v>-209.50115515810506</v>
      </c>
      <c r="T342" s="94">
        <f>+'CO2'!T342+'abs CO2'!T342+'CH4'!T342*PCG!$C$5+N2O!T342*PCG!$C$6+HFC!T342+PFC!T342+'SF6'!T342</f>
        <v>-228.68549543366629</v>
      </c>
      <c r="U342" s="94">
        <f>+'CO2'!U342+'abs CO2'!U342+'CH4'!U342*PCG!$C$5+N2O!U342*PCG!$C$6+HFC!U342+PFC!U342+'SF6'!U342</f>
        <v>-251.60405389011623</v>
      </c>
      <c r="V342" s="94">
        <f>+'CO2'!V342+'abs CO2'!V342+'CH4'!V342*PCG!$C$5+N2O!V342*PCG!$C$6+HFC!V342+PFC!V342+'SF6'!V342</f>
        <v>-271.69974080541846</v>
      </c>
      <c r="W342" s="94">
        <f>+'CO2'!W342+'abs CO2'!W342+'CH4'!W342*PCG!$C$5+N2O!W342*PCG!$C$6+HFC!W342+PFC!W342+'SF6'!W342</f>
        <v>-295.28947151640699</v>
      </c>
      <c r="X342" s="94">
        <f>+'CO2'!X342+'abs CO2'!X342+'CH4'!X342*PCG!$C$5+N2O!X342*PCG!$C$6+HFC!X342+PFC!X342+'SF6'!X342</f>
        <v>-324.80789047581965</v>
      </c>
      <c r="Y342" s="94">
        <f>+'CO2'!Y342+'abs CO2'!Y342+'CH4'!Y342*PCG!$C$5+N2O!Y342*PCG!$C$6+HFC!Y342+PFC!Y342+'SF6'!Y342</f>
        <v>-351.76664269978613</v>
      </c>
      <c r="Z342" s="94">
        <f>+'CO2'!Z342+'abs CO2'!Z342+'CH4'!Z342*PCG!$C$5+N2O!Z342*PCG!$C$6+HFC!Z342+PFC!Z342+'SF6'!Z342</f>
        <v>-349.8057668973106</v>
      </c>
      <c r="AA342" s="94">
        <f>+'CO2'!AA342+'abs CO2'!AA342+'CH4'!AA342*PCG!$C$5+N2O!AA342*PCG!$C$6+HFC!AA342+PFC!AA342+'SF6'!AA342</f>
        <v>-372.80328679547091</v>
      </c>
      <c r="AB342" s="94">
        <f>+'CO2'!AB342+'abs CO2'!AB342+'CH4'!AB342*PCG!$C$5+N2O!AB342*PCG!$C$6+HFC!AB342+PFC!AB342+'SF6'!AB342</f>
        <v>-375.89923332253375</v>
      </c>
      <c r="AC342" s="94">
        <f>+'CO2'!AC342+'abs CO2'!AC342+'CH4'!AC342*PCG!$C$5+N2O!AC342*PCG!$C$6+HFC!AC342+PFC!AC342+'SF6'!AC342</f>
        <v>-381.70289928824974</v>
      </c>
      <c r="AD342" s="94">
        <f>+'CO2'!AD342+'abs CO2'!AD342+'CH4'!AD342*PCG!$C$5+N2O!AD342*PCG!$C$6+HFC!AD342+PFC!AD342+'SF6'!AD342</f>
        <v>-387.06944655569129</v>
      </c>
      <c r="AE342" s="94">
        <f>+'CO2'!AE342+'abs CO2'!AE342+'CH4'!AE342*PCG!$C$5+N2O!AE342*PCG!$C$6+HFC!AE342+PFC!AE342+'SF6'!AE342</f>
        <v>-370.20349855916891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-1.7840917874137761</v>
      </c>
      <c r="D343" s="94">
        <f>+'CO2'!D343+'abs CO2'!D343+'CH4'!D343*PCG!$C$5+N2O!D343*PCG!$C$6+HFC!D343+PFC!D343+'SF6'!D343</f>
        <v>-1.7840917874137563</v>
      </c>
      <c r="E343" s="94">
        <f>+'CO2'!E343+'abs CO2'!E343+'CH4'!E343*PCG!$C$5+N2O!E343*PCG!$C$6+HFC!E343+PFC!E343+'SF6'!E343</f>
        <v>-1.7840917874137563</v>
      </c>
      <c r="F343" s="94">
        <f>+'CO2'!F343+'abs CO2'!F343+'CH4'!F343*PCG!$C$5+N2O!F343*PCG!$C$6+HFC!F343+PFC!F343+'SF6'!F343</f>
        <v>-1.7840917874137563</v>
      </c>
      <c r="G343" s="94">
        <f>+'CO2'!G343+'abs CO2'!G343+'CH4'!G343*PCG!$C$5+N2O!G343*PCG!$C$6+HFC!G343+PFC!G343+'SF6'!G343</f>
        <v>-1.7840917874137563</v>
      </c>
      <c r="H343" s="94">
        <f>+'CO2'!H343+'abs CO2'!H343+'CH4'!H343*PCG!$C$5+N2O!H343*PCG!$C$6+HFC!H343+PFC!H343+'SF6'!H343</f>
        <v>-7.4361605979588399</v>
      </c>
      <c r="I343" s="94">
        <f>+'CO2'!I343+'abs CO2'!I343+'CH4'!I343*PCG!$C$5+N2O!I343*PCG!$C$6+HFC!I343+PFC!I343+'SF6'!I343</f>
        <v>-14.823753538232353</v>
      </c>
      <c r="J343" s="94">
        <f>+'CO2'!J343+'abs CO2'!J343+'CH4'!J343*PCG!$C$5+N2O!J343*PCG!$C$6+HFC!J343+PFC!J343+'SF6'!J343</f>
        <v>-21.208585498077969</v>
      </c>
      <c r="K343" s="94">
        <f>+'CO2'!K343+'abs CO2'!K343+'CH4'!K343*PCG!$C$5+N2O!K343*PCG!$C$6+HFC!K343+PFC!K343+'SF6'!K343</f>
        <v>-26.510616511313938</v>
      </c>
      <c r="L343" s="94">
        <f>+'CO2'!L343+'abs CO2'!L343+'CH4'!L343*PCG!$C$5+N2O!L343*PCG!$C$6+HFC!L343+PFC!L343+'SF6'!L343</f>
        <v>-30.089526848484997</v>
      </c>
      <c r="M343" s="94">
        <f>+'CO2'!M343+'abs CO2'!M343+'CH4'!M343*PCG!$C$5+N2O!M343*PCG!$C$6+HFC!M343+PFC!M343+'SF6'!M343</f>
        <v>-53.075132027004379</v>
      </c>
      <c r="N343" s="94">
        <f>+'CO2'!N343+'abs CO2'!N343+'CH4'!N343*PCG!$C$5+N2O!N343*PCG!$C$6+HFC!N343+PFC!N343+'SF6'!N343</f>
        <v>-47.160132373392415</v>
      </c>
      <c r="O343" s="94">
        <f>+'CO2'!O343+'abs CO2'!O343+'CH4'!O343*PCG!$C$5+N2O!O343*PCG!$C$6+HFC!O343+PFC!O343+'SF6'!O343</f>
        <v>-65.224861045234249</v>
      </c>
      <c r="P343" s="94">
        <f>+'CO2'!P343+'abs CO2'!P343+'CH4'!P343*PCG!$C$5+N2O!P343*PCG!$C$6+HFC!P343+PFC!P343+'SF6'!P343</f>
        <v>-4.7053177710484748</v>
      </c>
      <c r="Q343" s="94">
        <f>+'CO2'!Q343+'abs CO2'!Q343+'CH4'!Q343*PCG!$C$5+N2O!Q343*PCG!$C$6+HFC!Q343+PFC!Q343+'SF6'!Q343</f>
        <v>-9.1572722775020079</v>
      </c>
      <c r="R343" s="94">
        <f>+'CO2'!R343+'abs CO2'!R343+'CH4'!R343*PCG!$C$5+N2O!R343*PCG!$C$6+HFC!R343+PFC!R343+'SF6'!R343</f>
        <v>-14.188342817315384</v>
      </c>
      <c r="S343" s="94">
        <f>+'CO2'!S343+'abs CO2'!S343+'CH4'!S343*PCG!$C$5+N2O!S343*PCG!$C$6+HFC!S343+PFC!S343+'SF6'!S343</f>
        <v>-29.010093796118085</v>
      </c>
      <c r="T343" s="94">
        <f>+'CO2'!T343+'abs CO2'!T343+'CH4'!T343*PCG!$C$5+N2O!T343*PCG!$C$6+HFC!T343+PFC!T343+'SF6'!T343</f>
        <v>-36.3214337172857</v>
      </c>
      <c r="U343" s="94">
        <f>+'CO2'!U343+'abs CO2'!U343+'CH4'!U343*PCG!$C$5+N2O!U343*PCG!$C$6+HFC!U343+PFC!U343+'SF6'!U343</f>
        <v>-46.926496078187242</v>
      </c>
      <c r="V343" s="94">
        <f>+'CO2'!V343+'abs CO2'!V343+'CH4'!V343*PCG!$C$5+N2O!V343*PCG!$C$6+HFC!V343+PFC!V343+'SF6'!V343</f>
        <v>-78.777877912976848</v>
      </c>
      <c r="W343" s="94">
        <f>+'CO2'!W343+'abs CO2'!W343+'CH4'!W343*PCG!$C$5+N2O!W343*PCG!$C$6+HFC!W343+PFC!W343+'SF6'!W343</f>
        <v>-138.96975063031226</v>
      </c>
      <c r="X343" s="94">
        <f>+'CO2'!X343+'abs CO2'!X343+'CH4'!X343*PCG!$C$5+N2O!X343*PCG!$C$6+HFC!X343+PFC!X343+'SF6'!X343</f>
        <v>-210.87425781904389</v>
      </c>
      <c r="Y343" s="94">
        <f>+'CO2'!Y343+'abs CO2'!Y343+'CH4'!Y343*PCG!$C$5+N2O!Y343*PCG!$C$6+HFC!Y343+PFC!Y343+'SF6'!Y343</f>
        <v>-291.50620616227837</v>
      </c>
      <c r="Z343" s="94">
        <f>+'CO2'!Z343+'abs CO2'!Z343+'CH4'!Z343*PCG!$C$5+N2O!Z343*PCG!$C$6+HFC!Z343+PFC!Z343+'SF6'!Z343</f>
        <v>-340.40548958233569</v>
      </c>
      <c r="AA343" s="94">
        <f>+'CO2'!AA343+'abs CO2'!AA343+'CH4'!AA343*PCG!$C$5+N2O!AA343*PCG!$C$6+HFC!AA343+PFC!AA343+'SF6'!AA343</f>
        <v>-377.86442790824037</v>
      </c>
      <c r="AB343" s="94">
        <f>+'CO2'!AB343+'abs CO2'!AB343+'CH4'!AB343*PCG!$C$5+N2O!AB343*PCG!$C$6+HFC!AB343+PFC!AB343+'SF6'!AB343</f>
        <v>-394.49803332631978</v>
      </c>
      <c r="AC343" s="94">
        <f>+'CO2'!AC343+'abs CO2'!AC343+'CH4'!AC343*PCG!$C$5+N2O!AC343*PCG!$C$6+HFC!AC343+PFC!AC343+'SF6'!AC343</f>
        <v>-342.72476919177939</v>
      </c>
      <c r="AD343" s="94">
        <f>+'CO2'!AD343+'abs CO2'!AD343+'CH4'!AD343*PCG!$C$5+N2O!AD343*PCG!$C$6+HFC!AD343+PFC!AD343+'SF6'!AD343</f>
        <v>-281.41212214746275</v>
      </c>
      <c r="AE343" s="94">
        <f>+'CO2'!AE343+'abs CO2'!AE343+'CH4'!AE343*PCG!$C$5+N2O!AE343*PCG!$C$6+HFC!AE343+PFC!AE343+'SF6'!AE343</f>
        <v>-316.22667424370536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-31.781356946635473</v>
      </c>
      <c r="Y344" s="94">
        <f>+'CO2'!Y344+'abs CO2'!Y344+'CH4'!Y344*PCG!$C$5+N2O!Y344*PCG!$C$6+HFC!Y344+PFC!Y344+'SF6'!Y344</f>
        <v>-92.205972945958379</v>
      </c>
      <c r="Z344" s="94">
        <f>+'CO2'!Z344+'abs CO2'!Z344+'CH4'!Z344*PCG!$C$5+N2O!Z344*PCG!$C$6+HFC!Z344+PFC!Z344+'SF6'!Z344</f>
        <v>-223.82212702901063</v>
      </c>
      <c r="AA344" s="94">
        <f>+'CO2'!AA344+'abs CO2'!AA344+'CH4'!AA344*PCG!$C$5+N2O!AA344*PCG!$C$6+HFC!AA344+PFC!AA344+'SF6'!AA344</f>
        <v>-374.47246799293833</v>
      </c>
      <c r="AB344" s="94">
        <f>+'CO2'!AB344+'abs CO2'!AB344+'CH4'!AB344*PCG!$C$5+N2O!AB344*PCG!$C$6+HFC!AB344+PFC!AB344+'SF6'!AB344</f>
        <v>-447.55768584025702</v>
      </c>
      <c r="AC344" s="94">
        <f>+'CO2'!AC344+'abs CO2'!AC344+'CH4'!AC344*PCG!$C$5+N2O!AC344*PCG!$C$6+HFC!AC344+PFC!AC344+'SF6'!AC344</f>
        <v>-608.18501390149413</v>
      </c>
      <c r="AD344" s="94">
        <f>+'CO2'!AD344+'abs CO2'!AD344+'CH4'!AD344*PCG!$C$5+N2O!AD344*PCG!$C$6+HFC!AD344+PFC!AD344+'SF6'!AD344</f>
        <v>-765.02498243555328</v>
      </c>
      <c r="AE344" s="94">
        <f>+'CO2'!AE344+'abs CO2'!AE344+'CH4'!AE344*PCG!$C$5+N2O!AE344*PCG!$C$6+HFC!AE344+PFC!AE344+'SF6'!AE344</f>
        <v>-905.53602089386402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-1.5181625504072827</v>
      </c>
      <c r="D346" s="94">
        <f>+'CO2'!D346+'abs CO2'!D346+'CH4'!D346*PCG!$C$5+N2O!D346*PCG!$C$6+HFC!D346+PFC!D346+'SF6'!D346</f>
        <v>-1.5181625504072827</v>
      </c>
      <c r="E346" s="94">
        <f>+'CO2'!E346+'abs CO2'!E346+'CH4'!E346*PCG!$C$5+N2O!E346*PCG!$C$6+HFC!E346+PFC!E346+'SF6'!E346</f>
        <v>-1.5181625504072827</v>
      </c>
      <c r="F346" s="94">
        <f>+'CO2'!F346+'abs CO2'!F346+'CH4'!F346*PCG!$C$5+N2O!F346*PCG!$C$6+HFC!F346+PFC!F346+'SF6'!F346</f>
        <v>-1.5181625504072827</v>
      </c>
      <c r="G346" s="94">
        <f>+'CO2'!G346+'abs CO2'!G346+'CH4'!G346*PCG!$C$5+N2O!G346*PCG!$C$6+HFC!G346+PFC!G346+'SF6'!G346</f>
        <v>-1.5181625504072827</v>
      </c>
      <c r="H346" s="94">
        <f>+'CO2'!H346+'abs CO2'!H346+'CH4'!H346*PCG!$C$5+N2O!H346*PCG!$C$6+HFC!H346+PFC!H346+'SF6'!H346</f>
        <v>-2.3543966877308735</v>
      </c>
      <c r="I346" s="94">
        <f>+'CO2'!I346+'abs CO2'!I346+'CH4'!I346*PCG!$C$5+N2O!I346*PCG!$C$6+HFC!I346+PFC!I346+'SF6'!I346</f>
        <v>-3.4474048616196162</v>
      </c>
      <c r="J346" s="94">
        <f>+'CO2'!J346+'abs CO2'!J346+'CH4'!J346*PCG!$C$5+N2O!J346*PCG!$C$6+HFC!J346+PFC!J346+'SF6'!J346</f>
        <v>-4.3920526755202909</v>
      </c>
      <c r="K346" s="94">
        <f>+'CO2'!K346+'abs CO2'!K346+'CH4'!K346*PCG!$C$5+N2O!K346*PCG!$C$6+HFC!K346+PFC!K346+'SF6'!K346</f>
        <v>-5.1764980669394811</v>
      </c>
      <c r="L346" s="94">
        <f>+'CO2'!L346+'abs CO2'!L346+'CH4'!L346*PCG!$C$5+N2O!L346*PCG!$C$6+HFC!L346+PFC!L346+'SF6'!L346</f>
        <v>-5.7060045359299121</v>
      </c>
      <c r="M346" s="94">
        <f>+'CO2'!M346+'abs CO2'!M346+'CH4'!M346*PCG!$C$5+N2O!M346*PCG!$C$6+HFC!M346+PFC!M346+'SF6'!M346</f>
        <v>-7.8525649158997375</v>
      </c>
      <c r="N346" s="94">
        <f>+'CO2'!N346+'abs CO2'!N346+'CH4'!N346*PCG!$C$5+N2O!N346*PCG!$C$6+HFC!N346+PFC!N346+'SF6'!N346</f>
        <v>-8.4566083709689472</v>
      </c>
      <c r="O346" s="94">
        <f>+'CO2'!O346+'abs CO2'!O346+'CH4'!O346*PCG!$C$5+N2O!O346*PCG!$C$6+HFC!O346+PFC!O346+'SF6'!O346</f>
        <v>-8.9599779168599571</v>
      </c>
      <c r="P346" s="94">
        <f>+'CO2'!P346+'abs CO2'!P346+'CH4'!P346*PCG!$C$5+N2O!P346*PCG!$C$6+HFC!P346+PFC!P346+'SF6'!P346</f>
        <v>-8.9599779168599571</v>
      </c>
      <c r="Q346" s="94">
        <f>+'CO2'!Q346+'abs CO2'!Q346+'CH4'!Q346*PCG!$C$5+N2O!Q346*PCG!$C$6+HFC!Q346+PFC!Q346+'SF6'!Q346</f>
        <v>-9.2116626898054612</v>
      </c>
      <c r="R346" s="94">
        <f>+'CO2'!R346+'abs CO2'!R346+'CH4'!R346*PCG!$C$5+N2O!R346*PCG!$C$6+HFC!R346+PFC!R346+'SF6'!R346</f>
        <v>-10.612036766474247</v>
      </c>
      <c r="S346" s="94">
        <f>+'CO2'!S346+'abs CO2'!S346+'CH4'!S346*PCG!$C$5+N2O!S346*PCG!$C$6+HFC!S346+PFC!S346+'SF6'!S346</f>
        <v>-11.326821521639481</v>
      </c>
      <c r="T346" s="94">
        <f>+'CO2'!T346+'abs CO2'!T346+'CH4'!T346*PCG!$C$5+N2O!T346*PCG!$C$6+HFC!T346+PFC!T346+'SF6'!T346</f>
        <v>-11.096278269621402</v>
      </c>
      <c r="U346" s="94">
        <f>+'CO2'!U346+'abs CO2'!U346+'CH4'!U346*PCG!$C$5+N2O!U346*PCG!$C$6+HFC!U346+PFC!U346+'SF6'!U346</f>
        <v>-11.183864570606435</v>
      </c>
      <c r="V346" s="94">
        <f>+'CO2'!V346+'abs CO2'!V346+'CH4'!V346*PCG!$C$5+N2O!V346*PCG!$C$6+HFC!V346+PFC!V346+'SF6'!V346</f>
        <v>-11.198965656983166</v>
      </c>
      <c r="W346" s="94">
        <f>+'CO2'!W346+'abs CO2'!W346+'CH4'!W346*PCG!$C$5+N2O!W346*PCG!$C$6+HFC!W346+PFC!W346+'SF6'!W346</f>
        <v>-11.419441518083428</v>
      </c>
      <c r="X346" s="94">
        <f>+'CO2'!X346+'abs CO2'!X346+'CH4'!X346*PCG!$C$5+N2O!X346*PCG!$C$6+HFC!X346+PFC!X346+'SF6'!X346</f>
        <v>-11.810056285694854</v>
      </c>
      <c r="Y346" s="94">
        <f>+'CO2'!Y346+'abs CO2'!Y346+'CH4'!Y346*PCG!$C$5+N2O!Y346*PCG!$C$6+HFC!Y346+PFC!Y346+'SF6'!Y346</f>
        <v>-12.216778878774786</v>
      </c>
      <c r="Z346" s="94">
        <f>+'CO2'!Z346+'abs CO2'!Z346+'CH4'!Z346*PCG!$C$5+N2O!Z346*PCG!$C$6+HFC!Z346+PFC!Z346+'SF6'!Z346</f>
        <v>-12.171475619644596</v>
      </c>
      <c r="AA346" s="94">
        <f>+'CO2'!AA346+'abs CO2'!AA346+'CH4'!AA346*PCG!$C$5+N2O!AA346*PCG!$C$6+HFC!AA346+PFC!AA346+'SF6'!AA346</f>
        <v>-12.462423217169599</v>
      </c>
      <c r="AB346" s="94">
        <f>+'CO2'!AB346+'abs CO2'!AB346+'CH4'!AB346*PCG!$C$5+N2O!AB346*PCG!$C$6+HFC!AB346+PFC!AB346+'SF6'!AB346</f>
        <v>-12.500964636090046</v>
      </c>
      <c r="AC346" s="94">
        <f>+'CO2'!AC346+'abs CO2'!AC346+'CH4'!AC346*PCG!$C$5+N2O!AC346*PCG!$C$6+HFC!AC346+PFC!AC346+'SF6'!AC346</f>
        <v>-12.500964636090046</v>
      </c>
      <c r="AD346" s="94">
        <f>+'CO2'!AD346+'abs CO2'!AD346+'CH4'!AD346*PCG!$C$5+N2O!AD346*PCG!$C$6+HFC!AD346+PFC!AD346+'SF6'!AD346</f>
        <v>-12.54651037094078</v>
      </c>
      <c r="AE346" s="94">
        <f>+'CO2'!AE346+'abs CO2'!AE346+'CH4'!AE346*PCG!$C$5+N2O!AE346*PCG!$C$6+HFC!AE346+PFC!AE346+'SF6'!AE346</f>
        <v>-12.669751771125123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-0.12198048354631881</v>
      </c>
      <c r="D347" s="94">
        <f>+'CO2'!D347+'abs CO2'!D347+'CH4'!D347*PCG!$C$5+N2O!D347*PCG!$C$6+HFC!D347+PFC!D347+'SF6'!D347</f>
        <v>-0.12198048354631881</v>
      </c>
      <c r="E347" s="94">
        <f>+'CO2'!E347+'abs CO2'!E347+'CH4'!E347*PCG!$C$5+N2O!E347*PCG!$C$6+HFC!E347+PFC!E347+'SF6'!E347</f>
        <v>-0.12198048354631881</v>
      </c>
      <c r="F347" s="94">
        <f>+'CO2'!F347+'abs CO2'!F347+'CH4'!F347*PCG!$C$5+N2O!F347*PCG!$C$6+HFC!F347+PFC!F347+'SF6'!F347</f>
        <v>-0.12198048354631881</v>
      </c>
      <c r="G347" s="94">
        <f>+'CO2'!G347+'abs CO2'!G347+'CH4'!G347*PCG!$C$5+N2O!G347*PCG!$C$6+HFC!G347+PFC!G347+'SF6'!G347</f>
        <v>-0.12198048354631881</v>
      </c>
      <c r="H347" s="94">
        <f>+'CO2'!H347+'abs CO2'!H347+'CH4'!H347*PCG!$C$5+N2O!H347*PCG!$C$6+HFC!H347+PFC!H347+'SF6'!H347</f>
        <v>-0.25041196443982949</v>
      </c>
      <c r="I347" s="94">
        <f>+'CO2'!I347+'abs CO2'!I347+'CH4'!I347*PCG!$C$5+N2O!I347*PCG!$C$6+HFC!I347+PFC!I347+'SF6'!I347</f>
        <v>-0.41827961314707501</v>
      </c>
      <c r="J347" s="94">
        <f>+'CO2'!J347+'abs CO2'!J347+'CH4'!J347*PCG!$C$5+N2O!J347*PCG!$C$6+HFC!J347+PFC!J347+'SF6'!J347</f>
        <v>-0.56336160902251342</v>
      </c>
      <c r="K347" s="94">
        <f>+'CO2'!K347+'abs CO2'!K347+'CH4'!K347*PCG!$C$5+N2O!K347*PCG!$C$6+HFC!K347+PFC!K347+'SF6'!K347</f>
        <v>-0.68383921069338682</v>
      </c>
      <c r="L347" s="94">
        <f>+'CO2'!L347+'abs CO2'!L347+'CH4'!L347*PCG!$C$5+N2O!L347*PCG!$C$6+HFC!L347+PFC!L347+'SF6'!L347</f>
        <v>-0.76516248717763635</v>
      </c>
      <c r="M347" s="94">
        <f>+'CO2'!M347+'abs CO2'!M347+'CH4'!M347*PCG!$C$5+N2O!M347*PCG!$C$6+HFC!M347+PFC!M347+'SF6'!M347</f>
        <v>-1.2060217299777272</v>
      </c>
      <c r="N347" s="94">
        <f>+'CO2'!N347+'abs CO2'!N347+'CH4'!N347*PCG!$C$5+N2O!N347*PCG!$C$6+HFC!N347+PFC!N347+'SF6'!N347</f>
        <v>-1.1371062025504282</v>
      </c>
      <c r="O347" s="94">
        <f>+'CO2'!O347+'abs CO2'!O347+'CH4'!O347*PCG!$C$5+N2O!O347*PCG!$C$6+HFC!O347+PFC!O347+'SF6'!O347</f>
        <v>-1.1715639662640775</v>
      </c>
      <c r="P347" s="94">
        <f>+'CO2'!P347+'abs CO2'!P347+'CH4'!P347*PCG!$C$5+N2O!P347*PCG!$C$6+HFC!P347+PFC!P347+'SF6'!P347</f>
        <v>-1.1715639662640775</v>
      </c>
      <c r="Q347" s="94">
        <f>+'CO2'!Q347+'abs CO2'!Q347+'CH4'!Q347*PCG!$C$5+N2O!Q347*PCG!$C$6+HFC!Q347+PFC!Q347+'SF6'!Q347</f>
        <v>-1.1371062025504279</v>
      </c>
      <c r="R347" s="94">
        <f>+'CO2'!R347+'abs CO2'!R347+'CH4'!R347*PCG!$C$5+N2O!R347*PCG!$C$6+HFC!R347+PFC!R347+'SF6'!R347</f>
        <v>-1.1143640784994198</v>
      </c>
      <c r="S347" s="94">
        <f>+'CO2'!S347+'abs CO2'!S347+'CH4'!S347*PCG!$C$5+N2O!S347*PCG!$C$6+HFC!S347+PFC!S347+'SF6'!S347</f>
        <v>-1.1143640784994198</v>
      </c>
      <c r="T347" s="94">
        <f>+'CO2'!T347+'abs CO2'!T347+'CH4'!T347*PCG!$C$5+N2O!T347*PCG!$C$6+HFC!T347+PFC!T347+'SF6'!T347</f>
        <v>-1.2435806924256048</v>
      </c>
      <c r="U347" s="94">
        <f>+'CO2'!U347+'abs CO2'!U347+'CH4'!U347*PCG!$C$5+N2O!U347*PCG!$C$6+HFC!U347+PFC!U347+'SF6'!U347</f>
        <v>-1.1908603139437213</v>
      </c>
      <c r="V347" s="94">
        <f>+'CO2'!V347+'abs CO2'!V347+'CH4'!V347*PCG!$C$5+N2O!V347*PCG!$C$6+HFC!V347+PFC!V347+'SF6'!V347</f>
        <v>-1.1974072890493146</v>
      </c>
      <c r="W347" s="94">
        <f>+'CO2'!W347+'abs CO2'!W347+'CH4'!W347*PCG!$C$5+N2O!W347*PCG!$C$6+HFC!W347+PFC!W347+'SF6'!W347</f>
        <v>-1.214980748543276</v>
      </c>
      <c r="X347" s="94">
        <f>+'CO2'!X347+'abs CO2'!X347+'CH4'!X347*PCG!$C$5+N2O!X347*PCG!$C$6+HFC!X347+PFC!X347+'SF6'!X347</f>
        <v>-1.2611541519195661</v>
      </c>
      <c r="Y347" s="94">
        <f>+'CO2'!Y347+'abs CO2'!Y347+'CH4'!Y347*PCG!$C$5+N2O!Y347*PCG!$C$6+HFC!Y347+PFC!Y347+'SF6'!Y347</f>
        <v>-1.2811396548734826</v>
      </c>
      <c r="Z347" s="94">
        <f>+'CO2'!Z347+'abs CO2'!Z347+'CH4'!Z347*PCG!$C$5+N2O!Z347*PCG!$C$6+HFC!Z347+PFC!Z347+'SF6'!Z347</f>
        <v>-1.3087058658444026</v>
      </c>
      <c r="AA347" s="94">
        <f>+'CO2'!AA347+'abs CO2'!AA347+'CH4'!AA347*PCG!$C$5+N2O!AA347*PCG!$C$6+HFC!AA347+PFC!AA347+'SF6'!AA347</f>
        <v>-1.3087058658444026</v>
      </c>
      <c r="AB347" s="94">
        <f>+'CO2'!AB347+'abs CO2'!AB347+'CH4'!AB347*PCG!$C$5+N2O!AB347*PCG!$C$6+HFC!AB347+PFC!AB347+'SF6'!AB347</f>
        <v>-1.0287781061597345</v>
      </c>
      <c r="AC347" s="94">
        <f>+'CO2'!AC347+'abs CO2'!AC347+'CH4'!AC347*PCG!$C$5+N2O!AC347*PCG!$C$6+HFC!AC347+PFC!AC347+'SF6'!AC347</f>
        <v>-0.74764192385342332</v>
      </c>
      <c r="AD347" s="94">
        <f>+'CO2'!AD347+'abs CO2'!AD347+'CH4'!AD347*PCG!$C$5+N2O!AD347*PCG!$C$6+HFC!AD347+PFC!AD347+'SF6'!AD347</f>
        <v>-0.60181443432779325</v>
      </c>
      <c r="AE347" s="94">
        <f>+'CO2'!AE347+'abs CO2'!AE347+'CH4'!AE347*PCG!$C$5+N2O!AE347*PCG!$C$6+HFC!AE347+PFC!AE347+'SF6'!AE347</f>
        <v>-0.60214889613648448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-0.17185227444446841</v>
      </c>
      <c r="D348" s="94">
        <f>+'CO2'!D348+'abs CO2'!D348+'CH4'!D348*PCG!$C$5+N2O!D348*PCG!$C$6+HFC!D348+PFC!D348+'SF6'!D348</f>
        <v>-0.17185227444446841</v>
      </c>
      <c r="E348" s="94">
        <f>+'CO2'!E348+'abs CO2'!E348+'CH4'!E348*PCG!$C$5+N2O!E348*PCG!$C$6+HFC!E348+PFC!E348+'SF6'!E348</f>
        <v>-0.17185227444446841</v>
      </c>
      <c r="F348" s="94">
        <f>+'CO2'!F348+'abs CO2'!F348+'CH4'!F348*PCG!$C$5+N2O!F348*PCG!$C$6+HFC!F348+PFC!F348+'SF6'!F348</f>
        <v>-0.17185227444446841</v>
      </c>
      <c r="G348" s="94">
        <f>+'CO2'!G348+'abs CO2'!G348+'CH4'!G348*PCG!$C$5+N2O!G348*PCG!$C$6+HFC!G348+PFC!G348+'SF6'!G348</f>
        <v>-0.17185227444446841</v>
      </c>
      <c r="H348" s="94">
        <f>+'CO2'!H348+'abs CO2'!H348+'CH4'!H348*PCG!$C$5+N2O!H348*PCG!$C$6+HFC!H348+PFC!H348+'SF6'!H348</f>
        <v>-0.77898582722090559</v>
      </c>
      <c r="I348" s="94">
        <f>+'CO2'!I348+'abs CO2'!I348+'CH4'!I348*PCG!$C$5+N2O!I348*PCG!$C$6+HFC!I348+PFC!I348+'SF6'!I348</f>
        <v>-1.5725457959046183</v>
      </c>
      <c r="J348" s="94">
        <f>+'CO2'!J348+'abs CO2'!J348+'CH4'!J348*PCG!$C$5+N2O!J348*PCG!$C$6+HFC!J348+PFC!J348+'SF6'!J348</f>
        <v>-2.2583912520726894</v>
      </c>
      <c r="K348" s="94">
        <f>+'CO2'!K348+'abs CO2'!K348+'CH4'!K348*PCG!$C$5+N2O!K348*PCG!$C$6+HFC!K348+PFC!K348+'SF6'!K348</f>
        <v>-2.8279244679441851</v>
      </c>
      <c r="L348" s="94">
        <f>+'CO2'!L348+'abs CO2'!L348+'CH4'!L348*PCG!$C$5+N2O!L348*PCG!$C$6+HFC!L348+PFC!L348+'SF6'!L348</f>
        <v>-3.2123636212717352</v>
      </c>
      <c r="M348" s="94">
        <f>+'CO2'!M348+'abs CO2'!M348+'CH4'!M348*PCG!$C$5+N2O!M348*PCG!$C$6+HFC!M348+PFC!M348+'SF6'!M348</f>
        <v>-5.7012210133595023</v>
      </c>
      <c r="N348" s="94">
        <f>+'CO2'!N348+'abs CO2'!N348+'CH4'!N348*PCG!$C$5+N2O!N348*PCG!$C$6+HFC!N348+PFC!N348+'SF6'!N348</f>
        <v>-6.673451266498386</v>
      </c>
      <c r="O348" s="94">
        <f>+'CO2'!O348+'abs CO2'!O348+'CH4'!O348*PCG!$C$5+N2O!O348*PCG!$C$6+HFC!O348+PFC!O348+'SF6'!O348</f>
        <v>-7.9819711226745405</v>
      </c>
      <c r="P348" s="94">
        <f>+'CO2'!P348+'abs CO2'!P348+'CH4'!P348*PCG!$C$5+N2O!P348*PCG!$C$6+HFC!P348+PFC!P348+'SF6'!P348</f>
        <v>-10.424541520870031</v>
      </c>
      <c r="Q348" s="94">
        <f>+'CO2'!Q348+'abs CO2'!Q348+'CH4'!Q348*PCG!$C$5+N2O!Q348*PCG!$C$6+HFC!Q348+PFC!Q348+'SF6'!Q348</f>
        <v>-13.346902532996772</v>
      </c>
      <c r="R348" s="94">
        <f>+'CO2'!R348+'abs CO2'!R348+'CH4'!R348*PCG!$C$5+N2O!R348*PCG!$C$6+HFC!R348+PFC!R348+'SF6'!R348</f>
        <v>-8.3707886443155637</v>
      </c>
      <c r="S348" s="94">
        <f>+'CO2'!S348+'abs CO2'!S348+'CH4'!S348*PCG!$C$5+N2O!S348*PCG!$C$6+HFC!S348+PFC!S348+'SF6'!S348</f>
        <v>-10.886746875040547</v>
      </c>
      <c r="T348" s="94">
        <f>+'CO2'!T348+'abs CO2'!T348+'CH4'!T348*PCG!$C$5+N2O!T348*PCG!$C$6+HFC!T348+PFC!T348+'SF6'!T348</f>
        <v>-15.794707010616964</v>
      </c>
      <c r="U348" s="94">
        <f>+'CO2'!U348+'abs CO2'!U348+'CH4'!U348*PCG!$C$5+N2O!U348*PCG!$C$6+HFC!U348+PFC!U348+'SF6'!U348</f>
        <v>-14.952020223239519</v>
      </c>
      <c r="V348" s="94">
        <f>+'CO2'!V348+'abs CO2'!V348+'CH4'!V348*PCG!$C$5+N2O!V348*PCG!$C$6+HFC!V348+PFC!V348+'SF6'!V348</f>
        <v>-15.748472642365401</v>
      </c>
      <c r="W348" s="94">
        <f>+'CO2'!W348+'abs CO2'!W348+'CH4'!W348*PCG!$C$5+N2O!W348*PCG!$C$6+HFC!W348+PFC!W348+'SF6'!W348</f>
        <v>-17.005960224150684</v>
      </c>
      <c r="X348" s="94">
        <f>+'CO2'!X348+'abs CO2'!X348+'CH4'!X348*PCG!$C$5+N2O!X348*PCG!$C$6+HFC!X348+PFC!X348+'SF6'!X348</f>
        <v>-17.080545855952732</v>
      </c>
      <c r="Y348" s="94">
        <f>+'CO2'!Y348+'abs CO2'!Y348+'CH4'!Y348*PCG!$C$5+N2O!Y348*PCG!$C$6+HFC!Y348+PFC!Y348+'SF6'!Y348</f>
        <v>-17.080545855952732</v>
      </c>
      <c r="Z348" s="94">
        <f>+'CO2'!Z348+'abs CO2'!Z348+'CH4'!Z348*PCG!$C$5+N2O!Z348*PCG!$C$6+HFC!Z348+PFC!Z348+'SF6'!Z348</f>
        <v>-18.136085206601493</v>
      </c>
      <c r="AA348" s="94">
        <f>+'CO2'!AA348+'abs CO2'!AA348+'CH4'!AA348*PCG!$C$5+N2O!AA348*PCG!$C$6+HFC!AA348+PFC!AA348+'SF6'!AA348</f>
        <v>-20.088396832016311</v>
      </c>
      <c r="AB348" s="94">
        <f>+'CO2'!AB348+'abs CO2'!AB348+'CH4'!AB348*PCG!$C$5+N2O!AB348*PCG!$C$6+HFC!AB348+PFC!AB348+'SF6'!AB348</f>
        <v>-19.662247299097391</v>
      </c>
      <c r="AC348" s="94">
        <f>+'CO2'!AC348+'abs CO2'!AC348+'CH4'!AC348*PCG!$C$5+N2O!AC348*PCG!$C$6+HFC!AC348+PFC!AC348+'SF6'!AC348</f>
        <v>-22.063537192229013</v>
      </c>
      <c r="AD348" s="94">
        <f>+'CO2'!AD348+'abs CO2'!AD348+'CH4'!AD348*PCG!$C$5+N2O!AD348*PCG!$C$6+HFC!AD348+PFC!AD348+'SF6'!AD348</f>
        <v>-27.58110778936852</v>
      </c>
      <c r="AE348" s="94">
        <f>+'CO2'!AE348+'abs CO2'!AE348+'CH4'!AE348*PCG!$C$5+N2O!AE348*PCG!$C$6+HFC!AE348+PFC!AE348+'SF6'!AE348</f>
        <v>-31.628225586781372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2235.8749837987771</v>
      </c>
      <c r="D349" s="33">
        <f t="shared" si="82"/>
        <v>2470.9600857696951</v>
      </c>
      <c r="E349" s="33">
        <f t="shared" si="82"/>
        <v>2621.0169654091037</v>
      </c>
      <c r="F349" s="33">
        <f t="shared" si="82"/>
        <v>2694.3889142480348</v>
      </c>
      <c r="G349" s="33">
        <f t="shared" si="82"/>
        <v>2812.6541800465716</v>
      </c>
      <c r="H349" s="33">
        <f t="shared" si="82"/>
        <v>3424.3135977228058</v>
      </c>
      <c r="I349" s="33">
        <f t="shared" si="82"/>
        <v>7608.0273315974246</v>
      </c>
      <c r="J349" s="33">
        <f t="shared" si="82"/>
        <v>3725.6093167110257</v>
      </c>
      <c r="K349" s="33">
        <f t="shared" si="82"/>
        <v>18605.608597870905</v>
      </c>
      <c r="L349" s="33">
        <f t="shared" si="82"/>
        <v>3665.8142964165127</v>
      </c>
      <c r="M349" s="33">
        <f t="shared" si="82"/>
        <v>3334.3611454442662</v>
      </c>
      <c r="N349" s="33">
        <f t="shared" si="82"/>
        <v>3575.4709867476831</v>
      </c>
      <c r="O349" s="33">
        <f t="shared" si="82"/>
        <v>4532.0960400364511</v>
      </c>
      <c r="P349" s="33">
        <f t="shared" si="82"/>
        <v>3086.1055896891689</v>
      </c>
      <c r="Q349" s="33">
        <f t="shared" si="82"/>
        <v>4364.067146714463</v>
      </c>
      <c r="R349" s="33">
        <f t="shared" si="82"/>
        <v>4209.8387340202489</v>
      </c>
      <c r="S349" s="33">
        <f t="shared" si="82"/>
        <v>4423.3047283037904</v>
      </c>
      <c r="T349" s="33">
        <f t="shared" si="82"/>
        <v>4339.8703199915635</v>
      </c>
      <c r="U349" s="33">
        <f t="shared" si="82"/>
        <v>7054.5649082608143</v>
      </c>
      <c r="V349" s="33">
        <f t="shared" si="82"/>
        <v>6649.7778069509714</v>
      </c>
      <c r="W349" s="33">
        <f t="shared" si="82"/>
        <v>5280.9740249735714</v>
      </c>
      <c r="X349" s="33">
        <f t="shared" si="82"/>
        <v>5894.0676347853823</v>
      </c>
      <c r="Y349" s="33">
        <f t="shared" si="82"/>
        <v>6284.8151068852312</v>
      </c>
      <c r="Z349" s="33">
        <f t="shared" si="82"/>
        <v>5956.8316530931606</v>
      </c>
      <c r="AA349" s="33">
        <f t="shared" si="82"/>
        <v>6917.2123924109392</v>
      </c>
      <c r="AB349" s="33">
        <f t="shared" si="82"/>
        <v>7569.488464571331</v>
      </c>
      <c r="AC349" s="33">
        <f t="shared" si="82"/>
        <v>7650.53045476635</v>
      </c>
      <c r="AD349" s="33">
        <f t="shared" si="82"/>
        <v>7883.5991351249404</v>
      </c>
      <c r="AE349" s="33">
        <f t="shared" si="82"/>
        <v>8533.4170010164344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741.99756843902549</v>
      </c>
      <c r="D350" s="33">
        <f t="shared" si="83"/>
        <v>948.2591150508581</v>
      </c>
      <c r="E350" s="33">
        <f t="shared" si="83"/>
        <v>923.13531044875845</v>
      </c>
      <c r="F350" s="33">
        <f t="shared" si="83"/>
        <v>1125.1840871542099</v>
      </c>
      <c r="G350" s="33">
        <f t="shared" si="83"/>
        <v>1079.7085035098555</v>
      </c>
      <c r="H350" s="33">
        <f t="shared" si="83"/>
        <v>1600.4527311132631</v>
      </c>
      <c r="I350" s="33">
        <f t="shared" si="83"/>
        <v>1345.8123296963206</v>
      </c>
      <c r="J350" s="33">
        <f t="shared" si="83"/>
        <v>1683.9617637816273</v>
      </c>
      <c r="K350" s="33">
        <f t="shared" si="83"/>
        <v>1393.8903604722957</v>
      </c>
      <c r="L350" s="33">
        <f t="shared" si="83"/>
        <v>1071.6782068246953</v>
      </c>
      <c r="M350" s="33">
        <f t="shared" si="83"/>
        <v>1196.3815368274559</v>
      </c>
      <c r="N350" s="33">
        <f t="shared" si="83"/>
        <v>1445.4465474035433</v>
      </c>
      <c r="O350" s="33">
        <f t="shared" si="83"/>
        <v>1169.8952987982061</v>
      </c>
      <c r="P350" s="33">
        <f t="shared" si="83"/>
        <v>1029.2069659332392</v>
      </c>
      <c r="Q350" s="33">
        <f t="shared" si="83"/>
        <v>2162.2032301621962</v>
      </c>
      <c r="R350" s="33">
        <f t="shared" si="83"/>
        <v>1886.3940088195322</v>
      </c>
      <c r="S350" s="33">
        <f t="shared" si="83"/>
        <v>1956.1964482743977</v>
      </c>
      <c r="T350" s="33">
        <f t="shared" si="83"/>
        <v>1815.1965081332364</v>
      </c>
      <c r="U350" s="33">
        <f t="shared" si="83"/>
        <v>2500.1098047192213</v>
      </c>
      <c r="V350" s="33">
        <f t="shared" si="83"/>
        <v>2960.5970636552106</v>
      </c>
      <c r="W350" s="33">
        <f t="shared" si="83"/>
        <v>2320.9223935725199</v>
      </c>
      <c r="X350" s="33">
        <f t="shared" si="83"/>
        <v>2043.2270567623136</v>
      </c>
      <c r="Y350" s="33">
        <f t="shared" si="83"/>
        <v>2225.4347836957686</v>
      </c>
      <c r="Z350" s="33">
        <f t="shared" si="83"/>
        <v>1806.2520491188063</v>
      </c>
      <c r="AA350" s="33">
        <f t="shared" si="83"/>
        <v>2315.5744123287418</v>
      </c>
      <c r="AB350" s="33">
        <f t="shared" si="83"/>
        <v>2551.2171004346528</v>
      </c>
      <c r="AC350" s="33">
        <f t="shared" si="83"/>
        <v>2909.2531657823811</v>
      </c>
      <c r="AD350" s="33">
        <f t="shared" si="83"/>
        <v>3575.5998810120759</v>
      </c>
      <c r="AE350" s="33">
        <f t="shared" si="83"/>
        <v>4109.6028940261085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43.93793038379534</v>
      </c>
      <c r="D351" s="94">
        <f>+'CO2'!D351+'abs CO2'!D351+'CH4'!D351*PCG!$C$5+N2O!D351*PCG!$C$6+HFC!D351+PFC!D351+'SF6'!D351</f>
        <v>46.628476276186895</v>
      </c>
      <c r="E351" s="94">
        <f>+'CO2'!E351+'abs CO2'!E351+'CH4'!E351*PCG!$C$5+N2O!E351*PCG!$C$6+HFC!E351+PFC!E351+'SF6'!E351</f>
        <v>57.423046425899187</v>
      </c>
      <c r="F351" s="94">
        <f>+'CO2'!F351+'abs CO2'!F351+'CH4'!F351*PCG!$C$5+N2O!F351*PCG!$C$6+HFC!F351+PFC!F351+'SF6'!F351</f>
        <v>59.959858551774374</v>
      </c>
      <c r="G351" s="94">
        <f>+'CO2'!G351+'abs CO2'!G351+'CH4'!G351*PCG!$C$5+N2O!G351*PCG!$C$6+HFC!G351+PFC!G351+'SF6'!G351</f>
        <v>65.616031289444052</v>
      </c>
      <c r="H351" s="94">
        <f>+'CO2'!H351+'abs CO2'!H351+'CH4'!H351*PCG!$C$5+N2O!H351*PCG!$C$6+HFC!H351+PFC!H351+'SF6'!H351</f>
        <v>296.92319422048865</v>
      </c>
      <c r="I351" s="94">
        <f>+'CO2'!I351+'abs CO2'!I351+'CH4'!I351*PCG!$C$5+N2O!I351*PCG!$C$6+HFC!I351+PFC!I351+'SF6'!I351</f>
        <v>209.31859318078835</v>
      </c>
      <c r="J351" s="94">
        <f>+'CO2'!J351+'abs CO2'!J351+'CH4'!J351*PCG!$C$5+N2O!J351*PCG!$C$6+HFC!J351+PFC!J351+'SF6'!J351</f>
        <v>249.71560860321765</v>
      </c>
      <c r="K351" s="94">
        <f>+'CO2'!K351+'abs CO2'!K351+'CH4'!K351*PCG!$C$5+N2O!K351*PCG!$C$6+HFC!K351+PFC!K351+'SF6'!K351</f>
        <v>165.43761938788865</v>
      </c>
      <c r="L351" s="94">
        <f>+'CO2'!L351+'abs CO2'!L351+'CH4'!L351*PCG!$C$5+N2O!L351*PCG!$C$6+HFC!L351+PFC!L351+'SF6'!L351</f>
        <v>157.83025594170041</v>
      </c>
      <c r="M351" s="94">
        <f>+'CO2'!M351+'abs CO2'!M351+'CH4'!M351*PCG!$C$5+N2O!M351*PCG!$C$6+HFC!M351+PFC!M351+'SF6'!M351</f>
        <v>310.41274299744987</v>
      </c>
      <c r="N351" s="94">
        <f>+'CO2'!N351+'abs CO2'!N351+'CH4'!N351*PCG!$C$5+N2O!N351*PCG!$C$6+HFC!N351+PFC!N351+'SF6'!N351</f>
        <v>323.58739747179567</v>
      </c>
      <c r="O351" s="94">
        <f>+'CO2'!O351+'abs CO2'!O351+'CH4'!O351*PCG!$C$5+N2O!O351*PCG!$C$6+HFC!O351+PFC!O351+'SF6'!O351</f>
        <v>281.17767424804873</v>
      </c>
      <c r="P351" s="94">
        <f>+'CO2'!P351+'abs CO2'!P351+'CH4'!P351*PCG!$C$5+N2O!P351*PCG!$C$6+HFC!P351+PFC!P351+'SF6'!P351</f>
        <v>228.45068568186767</v>
      </c>
      <c r="Q351" s="94">
        <f>+'CO2'!Q351+'abs CO2'!Q351+'CH4'!Q351*PCG!$C$5+N2O!Q351*PCG!$C$6+HFC!Q351+PFC!Q351+'SF6'!Q351</f>
        <v>525.31150467308441</v>
      </c>
      <c r="R351" s="94">
        <f>+'CO2'!R351+'abs CO2'!R351+'CH4'!R351*PCG!$C$5+N2O!R351*PCG!$C$6+HFC!R351+PFC!R351+'SF6'!R351</f>
        <v>396.36601014477645</v>
      </c>
      <c r="S351" s="94">
        <f>+'CO2'!S351+'abs CO2'!S351+'CH4'!S351*PCG!$C$5+N2O!S351*PCG!$C$6+HFC!S351+PFC!S351+'SF6'!S351</f>
        <v>373.00185894279588</v>
      </c>
      <c r="T351" s="94">
        <f>+'CO2'!T351+'abs CO2'!T351+'CH4'!T351*PCG!$C$5+N2O!T351*PCG!$C$6+HFC!T351+PFC!T351+'SF6'!T351</f>
        <v>300.67275409752716</v>
      </c>
      <c r="U351" s="94">
        <f>+'CO2'!U351+'abs CO2'!U351+'CH4'!U351*PCG!$C$5+N2O!U351*PCG!$C$6+HFC!U351+PFC!U351+'SF6'!U351</f>
        <v>560.62676497013456</v>
      </c>
      <c r="V351" s="94">
        <f>+'CO2'!V351+'abs CO2'!V351+'CH4'!V351*PCG!$C$5+N2O!V351*PCG!$C$6+HFC!V351+PFC!V351+'SF6'!V351</f>
        <v>1062.489191246889</v>
      </c>
      <c r="W351" s="94">
        <f>+'CO2'!W351+'abs CO2'!W351+'CH4'!W351*PCG!$C$5+N2O!W351*PCG!$C$6+HFC!W351+PFC!W351+'SF6'!W351</f>
        <v>282.04440032314824</v>
      </c>
      <c r="X351" s="94">
        <f>+'CO2'!X351+'abs CO2'!X351+'CH4'!X351*PCG!$C$5+N2O!X351*PCG!$C$6+HFC!X351+PFC!X351+'SF6'!X351</f>
        <v>450.79209018269705</v>
      </c>
      <c r="Y351" s="94">
        <f>+'CO2'!Y351+'abs CO2'!Y351+'CH4'!Y351*PCG!$C$5+N2O!Y351*PCG!$C$6+HFC!Y351+PFC!Y351+'SF6'!Y351</f>
        <v>574.45499565977377</v>
      </c>
      <c r="Z351" s="94">
        <f>+'CO2'!Z351+'abs CO2'!Z351+'CH4'!Z351*PCG!$C$5+N2O!Z351*PCG!$C$6+HFC!Z351+PFC!Z351+'SF6'!Z351</f>
        <v>395.7951047289439</v>
      </c>
      <c r="AA351" s="94">
        <f>+'CO2'!AA351+'abs CO2'!AA351+'CH4'!AA351*PCG!$C$5+N2O!AA351*PCG!$C$6+HFC!AA351+PFC!AA351+'SF6'!AA351</f>
        <v>983.31636463736106</v>
      </c>
      <c r="AB351" s="94">
        <f>+'CO2'!AB351+'abs CO2'!AB351+'CH4'!AB351*PCG!$C$5+N2O!AB351*PCG!$C$6+HFC!AB351+PFC!AB351+'SF6'!AB351</f>
        <v>868.91387360695046</v>
      </c>
      <c r="AC351" s="94">
        <f>+'CO2'!AC351+'abs CO2'!AC351+'CH4'!AC351*PCG!$C$5+N2O!AC351*PCG!$C$6+HFC!AC351+PFC!AC351+'SF6'!AC351</f>
        <v>953.9580897086812</v>
      </c>
      <c r="AD351" s="94">
        <f>+'CO2'!AD351+'abs CO2'!AD351+'CH4'!AD351*PCG!$C$5+N2O!AD351*PCG!$C$6+HFC!AD351+PFC!AD351+'SF6'!AD351</f>
        <v>534.34157769111528</v>
      </c>
      <c r="AE351" s="94">
        <f>+'CO2'!AE351+'abs CO2'!AE351+'CH4'!AE351*PCG!$C$5+N2O!AE351*PCG!$C$6+HFC!AE351+PFC!AE351+'SF6'!AE351</f>
        <v>900.30582900184197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13.49001817294041</v>
      </c>
      <c r="D352" s="94">
        <f>+'CO2'!D352+'abs CO2'!D352+'CH4'!D352*PCG!$C$5+N2O!D352*PCG!$C$6+HFC!D352+PFC!D352+'SF6'!D352</f>
        <v>30.614986899566798</v>
      </c>
      <c r="E352" s="94">
        <f>+'CO2'!E352+'abs CO2'!E352+'CH4'!E352*PCG!$C$5+N2O!E352*PCG!$C$6+HFC!E352+PFC!E352+'SF6'!E352</f>
        <v>21.348736698173067</v>
      </c>
      <c r="F352" s="94">
        <f>+'CO2'!F352+'abs CO2'!F352+'CH4'!F352*PCG!$C$5+N2O!F352*PCG!$C$6+HFC!F352+PFC!F352+'SF6'!F352</f>
        <v>20.342351549717897</v>
      </c>
      <c r="G352" s="94">
        <f>+'CO2'!G352+'abs CO2'!G352+'CH4'!G352*PCG!$C$5+N2O!G352*PCG!$C$6+HFC!G352+PFC!G352+'SF6'!G352</f>
        <v>22.633109352670047</v>
      </c>
      <c r="H352" s="94">
        <f>+'CO2'!H352+'abs CO2'!H352+'CH4'!H352*PCG!$C$5+N2O!H352*PCG!$C$6+HFC!H352+PFC!H352+'SF6'!H352</f>
        <v>25.972478254362183</v>
      </c>
      <c r="I352" s="94">
        <f>+'CO2'!I352+'abs CO2'!I352+'CH4'!I352*PCG!$C$5+N2O!I352*PCG!$C$6+HFC!I352+PFC!I352+'SF6'!I352</f>
        <v>145.96525160020917</v>
      </c>
      <c r="J352" s="94">
        <f>+'CO2'!J352+'abs CO2'!J352+'CH4'!J352*PCG!$C$5+N2O!J352*PCG!$C$6+HFC!J352+PFC!J352+'SF6'!J352</f>
        <v>230.96613837438443</v>
      </c>
      <c r="K352" s="94">
        <f>+'CO2'!K352+'abs CO2'!K352+'CH4'!K352*PCG!$C$5+N2O!K352*PCG!$C$6+HFC!K352+PFC!K352+'SF6'!K352</f>
        <v>118.804154681969</v>
      </c>
      <c r="L352" s="94">
        <f>+'CO2'!L352+'abs CO2'!L352+'CH4'!L352*PCG!$C$5+N2O!L352*PCG!$C$6+HFC!L352+PFC!L352+'SF6'!L352</f>
        <v>147.93381451017922</v>
      </c>
      <c r="M352" s="94">
        <f>+'CO2'!M352+'abs CO2'!M352+'CH4'!M352*PCG!$C$5+N2O!M352*PCG!$C$6+HFC!M352+PFC!M352+'SF6'!M352</f>
        <v>294.27595139818715</v>
      </c>
      <c r="N352" s="94">
        <f>+'CO2'!N352+'abs CO2'!N352+'CH4'!N352*PCG!$C$5+N2O!N352*PCG!$C$6+HFC!N352+PFC!N352+'SF6'!N352</f>
        <v>621.68668915394392</v>
      </c>
      <c r="O352" s="94">
        <f>+'CO2'!O352+'abs CO2'!O352+'CH4'!O352*PCG!$C$5+N2O!O352*PCG!$C$6+HFC!O352+PFC!O352+'SF6'!O352</f>
        <v>542.83468008743273</v>
      </c>
      <c r="P352" s="94">
        <f>+'CO2'!P352+'abs CO2'!P352+'CH4'!P352*PCG!$C$5+N2O!P352*PCG!$C$6+HFC!P352+PFC!P352+'SF6'!P352</f>
        <v>544.91849843709656</v>
      </c>
      <c r="Q352" s="94">
        <f>+'CO2'!Q352+'abs CO2'!Q352+'CH4'!Q352*PCG!$C$5+N2O!Q352*PCG!$C$6+HFC!Q352+PFC!Q352+'SF6'!Q352</f>
        <v>1396.3507708590676</v>
      </c>
      <c r="R352" s="94">
        <f>+'CO2'!R352+'abs CO2'!R352+'CH4'!R352*PCG!$C$5+N2O!R352*PCG!$C$6+HFC!R352+PFC!R352+'SF6'!R352</f>
        <v>1249.4565604149263</v>
      </c>
      <c r="S352" s="94">
        <f>+'CO2'!S352+'abs CO2'!S352+'CH4'!S352*PCG!$C$5+N2O!S352*PCG!$C$6+HFC!S352+PFC!S352+'SF6'!S352</f>
        <v>1365.5499071552974</v>
      </c>
      <c r="T352" s="94">
        <f>+'CO2'!T352+'abs CO2'!T352+'CH4'!T352*PCG!$C$5+N2O!T352*PCG!$C$6+HFC!T352+PFC!T352+'SF6'!T352</f>
        <v>1303.8352294168567</v>
      </c>
      <c r="U352" s="94">
        <f>+'CO2'!U352+'abs CO2'!U352+'CH4'!U352*PCG!$C$5+N2O!U352*PCG!$C$6+HFC!U352+PFC!U352+'SF6'!U352</f>
        <v>1653.3349550290538</v>
      </c>
      <c r="V352" s="94">
        <f>+'CO2'!V352+'abs CO2'!V352+'CH4'!V352*PCG!$C$5+N2O!V352*PCG!$C$6+HFC!V352+PFC!V352+'SF6'!V352</f>
        <v>1657.9933874821897</v>
      </c>
      <c r="W352" s="94">
        <f>+'CO2'!W352+'abs CO2'!W352+'CH4'!W352*PCG!$C$5+N2O!W352*PCG!$C$6+HFC!W352+PFC!W352+'SF6'!W352</f>
        <v>1788.5487426574593</v>
      </c>
      <c r="X352" s="94">
        <f>+'CO2'!X352+'abs CO2'!X352+'CH4'!X352*PCG!$C$5+N2O!X352*PCG!$C$6+HFC!X352+PFC!X352+'SF6'!X352</f>
        <v>1406.5826946861864</v>
      </c>
      <c r="Y352" s="94">
        <f>+'CO2'!Y352+'abs CO2'!Y352+'CH4'!Y352*PCG!$C$5+N2O!Y352*PCG!$C$6+HFC!Y352+PFC!Y352+'SF6'!Y352</f>
        <v>1412.1149497606195</v>
      </c>
      <c r="Z352" s="94">
        <f>+'CO2'!Z352+'abs CO2'!Z352+'CH4'!Z352*PCG!$C$5+N2O!Z352*PCG!$C$6+HFC!Z352+PFC!Z352+'SF6'!Z352</f>
        <v>1250.4734037042067</v>
      </c>
      <c r="AA352" s="94">
        <f>+'CO2'!AA352+'abs CO2'!AA352+'CH4'!AA352*PCG!$C$5+N2O!AA352*PCG!$C$6+HFC!AA352+PFC!AA352+'SF6'!AA352</f>
        <v>1196.2592588352131</v>
      </c>
      <c r="AB352" s="94">
        <f>+'CO2'!AB352+'abs CO2'!AB352+'CH4'!AB352*PCG!$C$5+N2O!AB352*PCG!$C$6+HFC!AB352+PFC!AB352+'SF6'!AB352</f>
        <v>1441.3063626297139</v>
      </c>
      <c r="AC352" s="94">
        <f>+'CO2'!AC352+'abs CO2'!AC352+'CH4'!AC352*PCG!$C$5+N2O!AC352*PCG!$C$6+HFC!AC352+PFC!AC352+'SF6'!AC352</f>
        <v>1771.8945911088365</v>
      </c>
      <c r="AD352" s="94">
        <f>+'CO2'!AD352+'abs CO2'!AD352+'CH4'!AD352*PCG!$C$5+N2O!AD352*PCG!$C$6+HFC!AD352+PFC!AD352+'SF6'!AD352</f>
        <v>2849.4272739794869</v>
      </c>
      <c r="AE352" s="94">
        <f>+'CO2'!AE352+'abs CO2'!AE352+'CH4'!AE352*PCG!$C$5+N2O!AE352*PCG!$C$6+HFC!AE352+PFC!AE352+'SF6'!AE352</f>
        <v>3043.3897259687888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4.0312239258301457</v>
      </c>
      <c r="D353" s="94">
        <f>+'CO2'!D353+'abs CO2'!D353+'CH4'!D353*PCG!$C$5+N2O!D353*PCG!$C$6+HFC!D353+PFC!D353+'SF6'!D353</f>
        <v>6.0116319784302563</v>
      </c>
      <c r="E353" s="94">
        <f>+'CO2'!E353+'abs CO2'!E353+'CH4'!E353*PCG!$C$5+N2O!E353*PCG!$C$6+HFC!E353+PFC!E353+'SF6'!E353</f>
        <v>6.2851453738694412</v>
      </c>
      <c r="F353" s="94">
        <f>+'CO2'!F353+'abs CO2'!F353+'CH4'!F353*PCG!$C$5+N2O!F353*PCG!$C$6+HFC!F353+PFC!F353+'SF6'!F353</f>
        <v>4.8838792654271463</v>
      </c>
      <c r="G353" s="94">
        <f>+'CO2'!G353+'abs CO2'!G353+'CH4'!G353*PCG!$C$5+N2O!G353*PCG!$C$6+HFC!G353+PFC!G353+'SF6'!G353</f>
        <v>5.9727849187913638</v>
      </c>
      <c r="H353" s="94">
        <f>+'CO2'!H353+'abs CO2'!H353+'CH4'!H353*PCG!$C$5+N2O!H353*PCG!$C$6+HFC!H353+PFC!H353+'SF6'!H353</f>
        <v>6.0190687549849837</v>
      </c>
      <c r="I353" s="94">
        <f>+'CO2'!I353+'abs CO2'!I353+'CH4'!I353*PCG!$C$5+N2O!I353*PCG!$C$6+HFC!I353+PFC!I353+'SF6'!I353</f>
        <v>4.9732552222110238</v>
      </c>
      <c r="J353" s="94">
        <f>+'CO2'!J353+'abs CO2'!J353+'CH4'!J353*PCG!$C$5+N2O!J353*PCG!$C$6+HFC!J353+PFC!J353+'SF6'!J353</f>
        <v>6.477163102910211</v>
      </c>
      <c r="K353" s="94">
        <f>+'CO2'!K353+'abs CO2'!K353+'CH4'!K353*PCG!$C$5+N2O!K353*PCG!$C$6+HFC!K353+PFC!K353+'SF6'!K353</f>
        <v>4.9979256790459168</v>
      </c>
      <c r="L353" s="94">
        <f>+'CO2'!L353+'abs CO2'!L353+'CH4'!L353*PCG!$C$5+N2O!L353*PCG!$C$6+HFC!L353+PFC!L353+'SF6'!L353</f>
        <v>7.1120610715038719</v>
      </c>
      <c r="M353" s="94">
        <f>+'CO2'!M353+'abs CO2'!M353+'CH4'!M353*PCG!$C$5+N2O!M353*PCG!$C$6+HFC!M353+PFC!M353+'SF6'!M353</f>
        <v>6.613108011921752</v>
      </c>
      <c r="N353" s="94">
        <f>+'CO2'!N353+'abs CO2'!N353+'CH4'!N353*PCG!$C$5+N2O!N353*PCG!$C$6+HFC!N353+PFC!N353+'SF6'!N353</f>
        <v>7.1714602452636482</v>
      </c>
      <c r="O353" s="94">
        <f>+'CO2'!O353+'abs CO2'!O353+'CH4'!O353*PCG!$C$5+N2O!O353*PCG!$C$6+HFC!O353+PFC!O353+'SF6'!O353</f>
        <v>6.3557115922960552</v>
      </c>
      <c r="P353" s="94">
        <f>+'CO2'!P353+'abs CO2'!P353+'CH4'!P353*PCG!$C$5+N2O!P353*PCG!$C$6+HFC!P353+PFC!P353+'SF6'!P353</f>
        <v>6.3992709863865578</v>
      </c>
      <c r="Q353" s="94">
        <f>+'CO2'!Q353+'abs CO2'!Q353+'CH4'!Q353*PCG!$C$5+N2O!Q353*PCG!$C$6+HFC!Q353+PFC!Q353+'SF6'!Q353</f>
        <v>9.1672724835921287</v>
      </c>
      <c r="R353" s="94">
        <f>+'CO2'!R353+'abs CO2'!R353+'CH4'!R353*PCG!$C$5+N2O!R353*PCG!$C$6+HFC!R353+PFC!R353+'SF6'!R353</f>
        <v>13.162856905166411</v>
      </c>
      <c r="S353" s="94">
        <f>+'CO2'!S353+'abs CO2'!S353+'CH4'!S353*PCG!$C$5+N2O!S353*PCG!$C$6+HFC!S353+PFC!S353+'SF6'!S353</f>
        <v>14.996311401884835</v>
      </c>
      <c r="T353" s="94">
        <f>+'CO2'!T353+'abs CO2'!T353+'CH4'!T353*PCG!$C$5+N2O!T353*PCG!$C$6+HFC!T353+PFC!T353+'SF6'!T353</f>
        <v>13.751471367563752</v>
      </c>
      <c r="U353" s="94">
        <f>+'CO2'!U353+'abs CO2'!U353+'CH4'!U353*PCG!$C$5+N2O!U353*PCG!$C$6+HFC!U353+PFC!U353+'SF6'!U353</f>
        <v>56.268798458381383</v>
      </c>
      <c r="V353" s="94">
        <f>+'CO2'!V353+'abs CO2'!V353+'CH4'!V353*PCG!$C$5+N2O!V353*PCG!$C$6+HFC!V353+PFC!V353+'SF6'!V353</f>
        <v>55.669175729219795</v>
      </c>
      <c r="W353" s="94">
        <f>+'CO2'!W353+'abs CO2'!W353+'CH4'!W353*PCG!$C$5+N2O!W353*PCG!$C$6+HFC!W353+PFC!W353+'SF6'!W353</f>
        <v>86.475003391832047</v>
      </c>
      <c r="X353" s="94">
        <f>+'CO2'!X353+'abs CO2'!X353+'CH4'!X353*PCG!$C$5+N2O!X353*PCG!$C$6+HFC!X353+PFC!X353+'SF6'!X353</f>
        <v>14.42056009431</v>
      </c>
      <c r="Y353" s="94">
        <f>+'CO2'!Y353+'abs CO2'!Y353+'CH4'!Y353*PCG!$C$5+N2O!Y353*PCG!$C$6+HFC!Y353+PFC!Y353+'SF6'!Y353</f>
        <v>107.92201355615764</v>
      </c>
      <c r="Z353" s="94">
        <f>+'CO2'!Z353+'abs CO2'!Z353+'CH4'!Z353*PCG!$C$5+N2O!Z353*PCG!$C$6+HFC!Z353+PFC!Z353+'SF6'!Z353</f>
        <v>57.026305043400619</v>
      </c>
      <c r="AA353" s="94">
        <f>+'CO2'!AA353+'abs CO2'!AA353+'CH4'!AA353*PCG!$C$5+N2O!AA353*PCG!$C$6+HFC!AA353+PFC!AA353+'SF6'!AA353</f>
        <v>56.255361534478595</v>
      </c>
      <c r="AB353" s="94">
        <f>+'CO2'!AB353+'abs CO2'!AB353+'CH4'!AB353*PCG!$C$5+N2O!AB353*PCG!$C$6+HFC!AB353+PFC!AB353+'SF6'!AB353</f>
        <v>83.193034728577899</v>
      </c>
      <c r="AC353" s="94">
        <f>+'CO2'!AC353+'abs CO2'!AC353+'CH4'!AC353*PCG!$C$5+N2O!AC353*PCG!$C$6+HFC!AC353+PFC!AC353+'SF6'!AC353</f>
        <v>54.456493346993852</v>
      </c>
      <c r="AD353" s="94">
        <f>+'CO2'!AD353+'abs CO2'!AD353+'CH4'!AD353*PCG!$C$5+N2O!AD353*PCG!$C$6+HFC!AD353+PFC!AD353+'SF6'!AD353</f>
        <v>101.96441742076232</v>
      </c>
      <c r="AE353" s="94">
        <f>+'CO2'!AE353+'abs CO2'!AE353+'CH4'!AE353*PCG!$C$5+N2O!AE353*PCG!$C$6+HFC!AE353+PFC!AE353+'SF6'!AE353</f>
        <v>60.059690614453345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680.53839595645957</v>
      </c>
      <c r="D354" s="94">
        <f>+'CO2'!D354+'abs CO2'!D354+'CH4'!D354*PCG!$C$5+N2O!D354*PCG!$C$6+HFC!D354+PFC!D354+'SF6'!D354</f>
        <v>865.00401989667421</v>
      </c>
      <c r="E354" s="94">
        <f>+'CO2'!E354+'abs CO2'!E354+'CH4'!E354*PCG!$C$5+N2O!E354*PCG!$C$6+HFC!E354+PFC!E354+'SF6'!E354</f>
        <v>838.07838195081672</v>
      </c>
      <c r="F354" s="94">
        <f>+'CO2'!F354+'abs CO2'!F354+'CH4'!F354*PCG!$C$5+N2O!F354*PCG!$C$6+HFC!F354+PFC!F354+'SF6'!F354</f>
        <v>1039.9979977872904</v>
      </c>
      <c r="G354" s="94">
        <f>+'CO2'!G354+'abs CO2'!G354+'CH4'!G354*PCG!$C$5+N2O!G354*PCG!$C$6+HFC!G354+PFC!G354+'SF6'!G354</f>
        <v>985.48657794894996</v>
      </c>
      <c r="H354" s="94">
        <f>+'CO2'!H354+'abs CO2'!H354+'CH4'!H354*PCG!$C$5+N2O!H354*PCG!$C$6+HFC!H354+PFC!H354+'SF6'!H354</f>
        <v>1271.5379898834274</v>
      </c>
      <c r="I354" s="94">
        <f>+'CO2'!I354+'abs CO2'!I354+'CH4'!I354*PCG!$C$5+N2O!I354*PCG!$C$6+HFC!I354+PFC!I354+'SF6'!I354</f>
        <v>985.5552296931121</v>
      </c>
      <c r="J354" s="94">
        <f>+'CO2'!J354+'abs CO2'!J354+'CH4'!J354*PCG!$C$5+N2O!J354*PCG!$C$6+HFC!J354+PFC!J354+'SF6'!J354</f>
        <v>1196.8028537011151</v>
      </c>
      <c r="K354" s="94">
        <f>+'CO2'!K354+'abs CO2'!K354+'CH4'!K354*PCG!$C$5+N2O!K354*PCG!$C$6+HFC!K354+PFC!K354+'SF6'!K354</f>
        <v>1104.6506607233921</v>
      </c>
      <c r="L354" s="94">
        <f>+'CO2'!L354+'abs CO2'!L354+'CH4'!L354*PCG!$C$5+N2O!L354*PCG!$C$6+HFC!L354+PFC!L354+'SF6'!L354</f>
        <v>758.80207530131179</v>
      </c>
      <c r="M354" s="94">
        <f>+'CO2'!M354+'abs CO2'!M354+'CH4'!M354*PCG!$C$5+N2O!M354*PCG!$C$6+HFC!M354+PFC!M354+'SF6'!M354</f>
        <v>585.07973441989714</v>
      </c>
      <c r="N354" s="94">
        <f>+'CO2'!N354+'abs CO2'!N354+'CH4'!N354*PCG!$C$5+N2O!N354*PCG!$C$6+HFC!N354+PFC!N354+'SF6'!N354</f>
        <v>493.0010005325401</v>
      </c>
      <c r="O354" s="94">
        <f>+'CO2'!O354+'abs CO2'!O354+'CH4'!O354*PCG!$C$5+N2O!O354*PCG!$C$6+HFC!O354+PFC!O354+'SF6'!O354</f>
        <v>339.52723287042875</v>
      </c>
      <c r="P354" s="94">
        <f>+'CO2'!P354+'abs CO2'!P354+'CH4'!P354*PCG!$C$5+N2O!P354*PCG!$C$6+HFC!P354+PFC!P354+'SF6'!P354</f>
        <v>249.43851082788845</v>
      </c>
      <c r="Q354" s="94">
        <f>+'CO2'!Q354+'abs CO2'!Q354+'CH4'!Q354*PCG!$C$5+N2O!Q354*PCG!$C$6+HFC!Q354+PFC!Q354+'SF6'!Q354</f>
        <v>231.37368214645238</v>
      </c>
      <c r="R354" s="94">
        <f>+'CO2'!R354+'abs CO2'!R354+'CH4'!R354*PCG!$C$5+N2O!R354*PCG!$C$6+HFC!R354+PFC!R354+'SF6'!R354</f>
        <v>227.40858135466308</v>
      </c>
      <c r="S354" s="94">
        <f>+'CO2'!S354+'abs CO2'!S354+'CH4'!S354*PCG!$C$5+N2O!S354*PCG!$C$6+HFC!S354+PFC!S354+'SF6'!S354</f>
        <v>202.64837077441931</v>
      </c>
      <c r="T354" s="94">
        <f>+'CO2'!T354+'abs CO2'!T354+'CH4'!T354*PCG!$C$5+N2O!T354*PCG!$C$6+HFC!T354+PFC!T354+'SF6'!T354</f>
        <v>196.93705325128889</v>
      </c>
      <c r="U354" s="94">
        <f>+'CO2'!U354+'abs CO2'!U354+'CH4'!U354*PCG!$C$5+N2O!U354*PCG!$C$6+HFC!U354+PFC!U354+'SF6'!U354</f>
        <v>229.87928626165166</v>
      </c>
      <c r="V354" s="94">
        <f>+'CO2'!V354+'abs CO2'!V354+'CH4'!V354*PCG!$C$5+N2O!V354*PCG!$C$6+HFC!V354+PFC!V354+'SF6'!V354</f>
        <v>184.44530919691212</v>
      </c>
      <c r="W354" s="94">
        <f>+'CO2'!W354+'abs CO2'!W354+'CH4'!W354*PCG!$C$5+N2O!W354*PCG!$C$6+HFC!W354+PFC!W354+'SF6'!W354</f>
        <v>163.8542472000799</v>
      </c>
      <c r="X354" s="94">
        <f>+'CO2'!X354+'abs CO2'!X354+'CH4'!X354*PCG!$C$5+N2O!X354*PCG!$C$6+HFC!X354+PFC!X354+'SF6'!X354</f>
        <v>171.43171179911988</v>
      </c>
      <c r="Y354" s="94">
        <f>+'CO2'!Y354+'abs CO2'!Y354+'CH4'!Y354*PCG!$C$5+N2O!Y354*PCG!$C$6+HFC!Y354+PFC!Y354+'SF6'!Y354</f>
        <v>130.9428247192177</v>
      </c>
      <c r="Z354" s="94">
        <f>+'CO2'!Z354+'abs CO2'!Z354+'CH4'!Z354*PCG!$C$5+N2O!Z354*PCG!$C$6+HFC!Z354+PFC!Z354+'SF6'!Z354</f>
        <v>102.95723564225493</v>
      </c>
      <c r="AA354" s="94">
        <f>+'CO2'!AA354+'abs CO2'!AA354+'CH4'!AA354*PCG!$C$5+N2O!AA354*PCG!$C$6+HFC!AA354+PFC!AA354+'SF6'!AA354</f>
        <v>79.743427321688912</v>
      </c>
      <c r="AB354" s="94">
        <f>+'CO2'!AB354+'abs CO2'!AB354+'CH4'!AB354*PCG!$C$5+N2O!AB354*PCG!$C$6+HFC!AB354+PFC!AB354+'SF6'!AB354</f>
        <v>157.8038294694106</v>
      </c>
      <c r="AC354" s="94">
        <f>+'CO2'!AC354+'abs CO2'!AC354+'CH4'!AC354*PCG!$C$5+N2O!AC354*PCG!$C$6+HFC!AC354+PFC!AC354+'SF6'!AC354</f>
        <v>128.9439916178699</v>
      </c>
      <c r="AD354" s="94">
        <f>+'CO2'!AD354+'abs CO2'!AD354+'CH4'!AD354*PCG!$C$5+N2O!AD354*PCG!$C$6+HFC!AD354+PFC!AD354+'SF6'!AD354</f>
        <v>89.86661192071135</v>
      </c>
      <c r="AE354" s="94">
        <f>+'CO2'!AE354+'abs CO2'!AE354+'CH4'!AE354*PCG!$C$5+N2O!AE354*PCG!$C$6+HFC!AE354+PFC!AE354+'SF6'!AE354</f>
        <v>105.8476484410247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1331.374262309736</v>
      </c>
      <c r="D355" s="33">
        <f t="shared" si="84"/>
        <v>1488.8407112201071</v>
      </c>
      <c r="E355" s="33">
        <f t="shared" si="84"/>
        <v>1651.3969138290972</v>
      </c>
      <c r="F355" s="33">
        <f t="shared" si="84"/>
        <v>1530.6995476725408</v>
      </c>
      <c r="G355" s="33">
        <f t="shared" si="84"/>
        <v>1605.5013761674145</v>
      </c>
      <c r="H355" s="33">
        <f t="shared" si="84"/>
        <v>1716.7212699196459</v>
      </c>
      <c r="I355" s="33">
        <f t="shared" si="84"/>
        <v>1840.3847339212598</v>
      </c>
      <c r="J355" s="33">
        <f t="shared" si="84"/>
        <v>1832.1533736293557</v>
      </c>
      <c r="K355" s="33">
        <f t="shared" si="84"/>
        <v>1966.6808291462964</v>
      </c>
      <c r="L355" s="33">
        <f t="shared" si="84"/>
        <v>2038.1479914248332</v>
      </c>
      <c r="M355" s="33">
        <f t="shared" si="84"/>
        <v>2129.0439721322359</v>
      </c>
      <c r="N355" s="33">
        <f t="shared" si="84"/>
        <v>2124.8493130495808</v>
      </c>
      <c r="O355" s="33">
        <f t="shared" si="84"/>
        <v>2158.8278067065671</v>
      </c>
      <c r="P355" s="33">
        <f t="shared" si="84"/>
        <v>2043.0973381248691</v>
      </c>
      <c r="Q355" s="33">
        <f t="shared" si="84"/>
        <v>2157.5992454689695</v>
      </c>
      <c r="R355" s="33">
        <f t="shared" si="84"/>
        <v>2301.3233593930699</v>
      </c>
      <c r="S355" s="33">
        <f t="shared" si="84"/>
        <v>2367.2619961024175</v>
      </c>
      <c r="T355" s="33">
        <f t="shared" si="84"/>
        <v>2494.2601263203678</v>
      </c>
      <c r="U355" s="33">
        <f t="shared" si="84"/>
        <v>2559.0579561662316</v>
      </c>
      <c r="V355" s="33">
        <f t="shared" si="84"/>
        <v>3419.5524716402761</v>
      </c>
      <c r="W355" s="33">
        <f t="shared" si="84"/>
        <v>2959.5334785193372</v>
      </c>
      <c r="X355" s="33">
        <f t="shared" si="84"/>
        <v>3842.6289446702895</v>
      </c>
      <c r="Y355" s="33">
        <f t="shared" si="84"/>
        <v>3932.2853635570605</v>
      </c>
      <c r="Z355" s="33">
        <f t="shared" si="84"/>
        <v>3996.5993857669359</v>
      </c>
      <c r="AA355" s="33">
        <f t="shared" si="84"/>
        <v>4085.3849270241399</v>
      </c>
      <c r="AB355" s="33">
        <f t="shared" si="84"/>
        <v>4163.4132737710679</v>
      </c>
      <c r="AC355" s="33">
        <f t="shared" si="84"/>
        <v>4231.0132046002009</v>
      </c>
      <c r="AD355" s="33">
        <f t="shared" si="84"/>
        <v>4295.1992788180269</v>
      </c>
      <c r="AE355" s="33">
        <f t="shared" si="84"/>
        <v>4324.1278536127902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807.74501075214016</v>
      </c>
      <c r="D356" s="94">
        <f>+'CO2'!D356+'abs CO2'!D356+'CH4'!D356*PCG!$C$5+N2O!D356*PCG!$C$6+HFC!D356+PFC!D356+'SF6'!D356</f>
        <v>903.27993437876091</v>
      </c>
      <c r="E356" s="94">
        <f>+'CO2'!E356+'abs CO2'!E356+'CH4'!E356*PCG!$C$5+N2O!E356*PCG!$C$6+HFC!E356+PFC!E356+'SF6'!E356</f>
        <v>1001.9028125140442</v>
      </c>
      <c r="F356" s="94">
        <f>+'CO2'!F356+'abs CO2'!F356+'CH4'!F356*PCG!$C$5+N2O!F356*PCG!$C$6+HFC!F356+PFC!F356+'SF6'!F356</f>
        <v>928.67569818276115</v>
      </c>
      <c r="G356" s="94">
        <f>+'CO2'!G356+'abs CO2'!G356+'CH4'!G356*PCG!$C$5+N2O!G356*PCG!$C$6+HFC!G356+PFC!G356+'SF6'!G356</f>
        <v>974.05798134110501</v>
      </c>
      <c r="H356" s="94">
        <f>+'CO2'!H356+'abs CO2'!H356+'CH4'!H356*PCG!$C$5+N2O!H356*PCG!$C$6+HFC!H356+PFC!H356+'SF6'!H356</f>
        <v>1041.5351114148782</v>
      </c>
      <c r="I356" s="94">
        <f>+'CO2'!I356+'abs CO2'!I356+'CH4'!I356*PCG!$C$5+N2O!I356*PCG!$C$6+HFC!I356+PFC!I356+'SF6'!I356</f>
        <v>1116.561757856382</v>
      </c>
      <c r="J356" s="94">
        <f>+'CO2'!J356+'abs CO2'!J356+'CH4'!J356*PCG!$C$5+N2O!J356*PCG!$C$6+HFC!J356+PFC!J356+'SF6'!J356</f>
        <v>1111.567790047545</v>
      </c>
      <c r="K356" s="94">
        <f>+'CO2'!K356+'abs CO2'!K356+'CH4'!K356*PCG!$C$5+N2O!K356*PCG!$C$6+HFC!K356+PFC!K356+'SF6'!K356</f>
        <v>1193.1856221471935</v>
      </c>
      <c r="L356" s="94">
        <f>+'CO2'!L356+'abs CO2'!L356+'CH4'!L356*PCG!$C$5+N2O!L356*PCG!$C$6+HFC!L356+PFC!L356+'SF6'!L356</f>
        <v>1236.5447626964135</v>
      </c>
      <c r="M356" s="94">
        <f>+'CO2'!M356+'abs CO2'!M356+'CH4'!M356*PCG!$C$5+N2O!M356*PCG!$C$6+HFC!M356+PFC!M356+'SF6'!M356</f>
        <v>1291.6913709735279</v>
      </c>
      <c r="N356" s="94">
        <f>+'CO2'!N356+'abs CO2'!N356+'CH4'!N356*PCG!$C$5+N2O!N356*PCG!$C$6+HFC!N356+PFC!N356+'SF6'!N356</f>
        <v>1289.14647053363</v>
      </c>
      <c r="O356" s="94">
        <f>+'CO2'!O356+'abs CO2'!O356+'CH4'!O356*PCG!$C$5+N2O!O356*PCG!$C$6+HFC!O356+PFC!O356+'SF6'!O356</f>
        <v>1309.761228908701</v>
      </c>
      <c r="P356" s="94">
        <f>+'CO2'!P356+'abs CO2'!P356+'CH4'!P356*PCG!$C$5+N2O!P356*PCG!$C$6+HFC!P356+PFC!P356+'SF6'!P356</f>
        <v>1239.5475322531126</v>
      </c>
      <c r="Q356" s="94">
        <f>+'CO2'!Q356+'abs CO2'!Q356+'CH4'!Q356*PCG!$C$5+N2O!Q356*PCG!$C$6+HFC!Q356+PFC!Q356+'SF6'!Q356</f>
        <v>1309.0158605790239</v>
      </c>
      <c r="R356" s="94">
        <f>+'CO2'!R356+'abs CO2'!R356+'CH4'!R356*PCG!$C$5+N2O!R356*PCG!$C$6+HFC!R356+PFC!R356+'SF6'!R356</f>
        <v>1396.2133070322561</v>
      </c>
      <c r="S356" s="94">
        <f>+'CO2'!S356+'abs CO2'!S356+'CH4'!S356*PCG!$C$5+N2O!S356*PCG!$C$6+HFC!S356+PFC!S356+'SF6'!S356</f>
        <v>1436.2182900979287</v>
      </c>
      <c r="T356" s="94">
        <f>+'CO2'!T356+'abs CO2'!T356+'CH4'!T356*PCG!$C$5+N2O!T356*PCG!$C$6+HFC!T356+PFC!T356+'SF6'!T356</f>
        <v>1513.2680791485559</v>
      </c>
      <c r="U356" s="94">
        <f>+'CO2'!U356+'abs CO2'!U356+'CH4'!U356*PCG!$C$5+N2O!U356*PCG!$C$6+HFC!U356+PFC!U356+'SF6'!U356</f>
        <v>1552.5809344795284</v>
      </c>
      <c r="V356" s="94">
        <f>+'CO2'!V356+'abs CO2'!V356+'CH4'!V356*PCG!$C$5+N2O!V356*PCG!$C$6+HFC!V356+PFC!V356+'SF6'!V356</f>
        <v>2074.6431158889195</v>
      </c>
      <c r="W356" s="94">
        <f>+'CO2'!W356+'abs CO2'!W356+'CH4'!W356*PCG!$C$5+N2O!W356*PCG!$C$6+HFC!W356+PFC!W356+'SF6'!W356</f>
        <v>1795.5495078301092</v>
      </c>
      <c r="X356" s="94">
        <f>+'CO2'!X356+'abs CO2'!X356+'CH4'!X356*PCG!$C$5+N2O!X356*PCG!$C$6+HFC!X356+PFC!X356+'SF6'!X356</f>
        <v>3201.8625741905844</v>
      </c>
      <c r="Y356" s="94">
        <f>+'CO2'!Y356+'abs CO2'!Y356+'CH4'!Y356*PCG!$C$5+N2O!Y356*PCG!$C$6+HFC!Y356+PFC!Y356+'SF6'!Y356</f>
        <v>3223.7737967640523</v>
      </c>
      <c r="Z356" s="94">
        <f>+'CO2'!Z356+'abs CO2'!Z356+'CH4'!Z356*PCG!$C$5+N2O!Z356*PCG!$C$6+HFC!Z356+PFC!Z356+'SF6'!Z356</f>
        <v>3279.7418550644293</v>
      </c>
      <c r="AA356" s="94">
        <f>+'CO2'!AA356+'abs CO2'!AA356+'CH4'!AA356*PCG!$C$5+N2O!AA356*PCG!$C$6+HFC!AA356+PFC!AA356+'SF6'!AA356</f>
        <v>3280.8494401077378</v>
      </c>
      <c r="AB356" s="94">
        <f>+'CO2'!AB356+'abs CO2'!AB356+'CH4'!AB356*PCG!$C$5+N2O!AB356*PCG!$C$6+HFC!AB356+PFC!AB356+'SF6'!AB356</f>
        <v>3214.9804763108637</v>
      </c>
      <c r="AC356" s="94">
        <f>+'CO2'!AC356+'abs CO2'!AC356+'CH4'!AC356*PCG!$C$5+N2O!AC356*PCG!$C$6+HFC!AC356+PFC!AC356+'SF6'!AC356</f>
        <v>3268.9387734380925</v>
      </c>
      <c r="AD356" s="94">
        <f>+'CO2'!AD356+'abs CO2'!AD356+'CH4'!AD356*PCG!$C$5+N2O!AD356*PCG!$C$6+HFC!AD356+PFC!AD356+'SF6'!AD356</f>
        <v>3388.954855409052</v>
      </c>
      <c r="AE356" s="94">
        <f>+'CO2'!AE356+'abs CO2'!AE356+'CH4'!AE356*PCG!$C$5+N2O!AE356*PCG!$C$6+HFC!AE356+PFC!AE356+'SF6'!AE356</f>
        <v>3410.8995531509727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523.62925155759569</v>
      </c>
      <c r="D357" s="94">
        <f>+'CO2'!D357+'abs CO2'!D357+'CH4'!D357*PCG!$C$5+N2O!D357*PCG!$C$6+HFC!D357+PFC!D357+'SF6'!D357</f>
        <v>585.5607768413463</v>
      </c>
      <c r="E357" s="94">
        <f>+'CO2'!E357+'abs CO2'!E357+'CH4'!E357*PCG!$C$5+N2O!E357*PCG!$C$6+HFC!E357+PFC!E357+'SF6'!E357</f>
        <v>649.49410131505306</v>
      </c>
      <c r="F357" s="94">
        <f>+'CO2'!F357+'abs CO2'!F357+'CH4'!F357*PCG!$C$5+N2O!F357*PCG!$C$6+HFC!F357+PFC!F357+'SF6'!F357</f>
        <v>602.02384948977965</v>
      </c>
      <c r="G357" s="94">
        <f>+'CO2'!G357+'abs CO2'!G357+'CH4'!G357*PCG!$C$5+N2O!G357*PCG!$C$6+HFC!G357+PFC!G357+'SF6'!G357</f>
        <v>631.4433948263096</v>
      </c>
      <c r="H357" s="94">
        <f>+'CO2'!H357+'abs CO2'!H357+'CH4'!H357*PCG!$C$5+N2O!H357*PCG!$C$6+HFC!H357+PFC!H357+'SF6'!H357</f>
        <v>675.18615850476772</v>
      </c>
      <c r="I357" s="94">
        <f>+'CO2'!I357+'abs CO2'!I357+'CH4'!I357*PCG!$C$5+N2O!I357*PCG!$C$6+HFC!I357+PFC!I357+'SF6'!I357</f>
        <v>723.82297606487782</v>
      </c>
      <c r="J357" s="94">
        <f>+'CO2'!J357+'abs CO2'!J357+'CH4'!J357*PCG!$C$5+N2O!J357*PCG!$C$6+HFC!J357+PFC!J357+'SF6'!J357</f>
        <v>720.58558358181062</v>
      </c>
      <c r="K357" s="94">
        <f>+'CO2'!K357+'abs CO2'!K357+'CH4'!K357*PCG!$C$5+N2O!K357*PCG!$C$6+HFC!K357+PFC!K357+'SF6'!K357</f>
        <v>773.49520699910295</v>
      </c>
      <c r="L357" s="94">
        <f>+'CO2'!L357+'abs CO2'!L357+'CH4'!L357*PCG!$C$5+N2O!L357*PCG!$C$6+HFC!L357+PFC!L357+'SF6'!L357</f>
        <v>801.60322872841971</v>
      </c>
      <c r="M357" s="94">
        <f>+'CO2'!M357+'abs CO2'!M357+'CH4'!M357*PCG!$C$5+N2O!M357*PCG!$C$6+HFC!M357+PFC!M357+'SF6'!M357</f>
        <v>837.35260115870801</v>
      </c>
      <c r="N357" s="94">
        <f>+'CO2'!N357+'abs CO2'!N357+'CH4'!N357*PCG!$C$5+N2O!N357*PCG!$C$6+HFC!N357+PFC!N357+'SF6'!N357</f>
        <v>835.70284251595092</v>
      </c>
      <c r="O357" s="94">
        <f>+'CO2'!O357+'abs CO2'!O357+'CH4'!O357*PCG!$C$5+N2O!O357*PCG!$C$6+HFC!O357+PFC!O357+'SF6'!O357</f>
        <v>849.06657779786599</v>
      </c>
      <c r="P357" s="94">
        <f>+'CO2'!P357+'abs CO2'!P357+'CH4'!P357*PCG!$C$5+N2O!P357*PCG!$C$6+HFC!P357+PFC!P357+'SF6'!P357</f>
        <v>803.54980587175646</v>
      </c>
      <c r="Q357" s="94">
        <f>+'CO2'!Q357+'abs CO2'!Q357+'CH4'!Q357*PCG!$C$5+N2O!Q357*PCG!$C$6+HFC!Q357+PFC!Q357+'SF6'!Q357</f>
        <v>848.58338488994548</v>
      </c>
      <c r="R357" s="94">
        <f>+'CO2'!R357+'abs CO2'!R357+'CH4'!R357*PCG!$C$5+N2O!R357*PCG!$C$6+HFC!R357+PFC!R357+'SF6'!R357</f>
        <v>905.11005236081405</v>
      </c>
      <c r="S357" s="94">
        <f>+'CO2'!S357+'abs CO2'!S357+'CH4'!S357*PCG!$C$5+N2O!S357*PCG!$C$6+HFC!S357+PFC!S357+'SF6'!S357</f>
        <v>931.04370600448885</v>
      </c>
      <c r="T357" s="94">
        <f>+'CO2'!T357+'abs CO2'!T357+'CH4'!T357*PCG!$C$5+N2O!T357*PCG!$C$6+HFC!T357+PFC!T357+'SF6'!T357</f>
        <v>980.99204717181169</v>
      </c>
      <c r="U357" s="94">
        <f>+'CO2'!U357+'abs CO2'!U357+'CH4'!U357*PCG!$C$5+N2O!U357*PCG!$C$6+HFC!U357+PFC!U357+'SF6'!U357</f>
        <v>1006.4770216867032</v>
      </c>
      <c r="V357" s="94">
        <f>+'CO2'!V357+'abs CO2'!V357+'CH4'!V357*PCG!$C$5+N2O!V357*PCG!$C$6+HFC!V357+PFC!V357+'SF6'!V357</f>
        <v>1344.9093557513563</v>
      </c>
      <c r="W357" s="94">
        <f>+'CO2'!W357+'abs CO2'!W357+'CH4'!W357*PCG!$C$5+N2O!W357*PCG!$C$6+HFC!W357+PFC!W357+'SF6'!W357</f>
        <v>1163.983970689228</v>
      </c>
      <c r="X357" s="94">
        <f>+'CO2'!X357+'abs CO2'!X357+'CH4'!X357*PCG!$C$5+N2O!X357*PCG!$C$6+HFC!X357+PFC!X357+'SF6'!X357</f>
        <v>640.76637047970496</v>
      </c>
      <c r="Y357" s="94">
        <f>+'CO2'!Y357+'abs CO2'!Y357+'CH4'!Y357*PCG!$C$5+N2O!Y357*PCG!$C$6+HFC!Y357+PFC!Y357+'SF6'!Y357</f>
        <v>708.511566793008</v>
      </c>
      <c r="Z357" s="94">
        <f>+'CO2'!Z357+'abs CO2'!Z357+'CH4'!Z357*PCG!$C$5+N2O!Z357*PCG!$C$6+HFC!Z357+PFC!Z357+'SF6'!Z357</f>
        <v>716.85753070250678</v>
      </c>
      <c r="AA357" s="94">
        <f>+'CO2'!AA357+'abs CO2'!AA357+'CH4'!AA357*PCG!$C$5+N2O!AA357*PCG!$C$6+HFC!AA357+PFC!AA357+'SF6'!AA357</f>
        <v>804.53548691640231</v>
      </c>
      <c r="AB357" s="94">
        <f>+'CO2'!AB357+'abs CO2'!AB357+'CH4'!AB357*PCG!$C$5+N2O!AB357*PCG!$C$6+HFC!AB357+PFC!AB357+'SF6'!AB357</f>
        <v>948.4327974602038</v>
      </c>
      <c r="AC357" s="94">
        <f>+'CO2'!AC357+'abs CO2'!AC357+'CH4'!AC357*PCG!$C$5+N2O!AC357*PCG!$C$6+HFC!AC357+PFC!AC357+'SF6'!AC357</f>
        <v>962.07443116210834</v>
      </c>
      <c r="AD357" s="94">
        <f>+'CO2'!AD357+'abs CO2'!AD357+'CH4'!AD357*PCG!$C$5+N2O!AD357*PCG!$C$6+HFC!AD357+PFC!AD357+'SF6'!AD357</f>
        <v>906.24442340897497</v>
      </c>
      <c r="AE357" s="94">
        <f>+'CO2'!AE357+'abs CO2'!AE357+'CH4'!AE357*PCG!$C$5+N2O!AE357*PCG!$C$6+HFC!AE357+PFC!AE357+'SF6'!AE357</f>
        <v>913.22830046181741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158.00449709813921</v>
      </c>
      <c r="D358" s="33">
        <f t="shared" si="85"/>
        <v>28.450890774769306</v>
      </c>
      <c r="E358" s="33">
        <f t="shared" si="85"/>
        <v>42.907100453721263</v>
      </c>
      <c r="F358" s="33">
        <f t="shared" si="85"/>
        <v>33.996320967143035</v>
      </c>
      <c r="G358" s="33">
        <f t="shared" si="85"/>
        <v>124.04974466992593</v>
      </c>
      <c r="H358" s="33">
        <f t="shared" si="85"/>
        <v>104.12342149263374</v>
      </c>
      <c r="I358" s="33">
        <f t="shared" si="85"/>
        <v>4419.1229908445584</v>
      </c>
      <c r="J358" s="33">
        <f t="shared" si="85"/>
        <v>206.4283653350445</v>
      </c>
      <c r="K358" s="33">
        <f t="shared" si="85"/>
        <v>15242.506598300892</v>
      </c>
      <c r="L358" s="33">
        <f t="shared" si="85"/>
        <v>552.61083187878796</v>
      </c>
      <c r="M358" s="33">
        <f t="shared" si="85"/>
        <v>7.1858758694974645</v>
      </c>
      <c r="N358" s="33">
        <f t="shared" si="85"/>
        <v>4.5289397560925284</v>
      </c>
      <c r="O358" s="33">
        <f t="shared" si="85"/>
        <v>1202.6330167716415</v>
      </c>
      <c r="P358" s="33">
        <f t="shared" si="85"/>
        <v>13.41202092854218</v>
      </c>
      <c r="Q358" s="33">
        <f t="shared" si="85"/>
        <v>43.903127151356145</v>
      </c>
      <c r="R358" s="33">
        <f t="shared" si="85"/>
        <v>21.973046599209425</v>
      </c>
      <c r="S358" s="33">
        <f t="shared" si="85"/>
        <v>99.588663526822415</v>
      </c>
      <c r="T358" s="33">
        <f t="shared" si="85"/>
        <v>30.146488706914813</v>
      </c>
      <c r="U358" s="33">
        <f t="shared" si="85"/>
        <v>1994.541374153079</v>
      </c>
      <c r="V358" s="33">
        <f t="shared" si="85"/>
        <v>268.79632397300099</v>
      </c>
      <c r="W358" s="33">
        <f t="shared" si="85"/>
        <v>0.36615992701318989</v>
      </c>
      <c r="X358" s="33">
        <f t="shared" si="85"/>
        <v>8.0763906163240247</v>
      </c>
      <c r="Y358" s="33">
        <f t="shared" si="85"/>
        <v>126.43663611970916</v>
      </c>
      <c r="Z358" s="33">
        <f t="shared" si="85"/>
        <v>153.66783115498134</v>
      </c>
      <c r="AA358" s="33">
        <f t="shared" si="85"/>
        <v>516.0424142780862</v>
      </c>
      <c r="AB358" s="33">
        <f t="shared" si="85"/>
        <v>854.62701162955796</v>
      </c>
      <c r="AC358" s="33">
        <f t="shared" si="85"/>
        <v>509.68068463707522</v>
      </c>
      <c r="AD358" s="33">
        <f t="shared" si="85"/>
        <v>12.7551743051672</v>
      </c>
      <c r="AE358" s="33">
        <f t="shared" si="85"/>
        <v>99.661861425064671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157.77492851212921</v>
      </c>
      <c r="D359" s="33">
        <f t="shared" si="86"/>
        <v>28.22614640454783</v>
      </c>
      <c r="E359" s="33">
        <f t="shared" si="86"/>
        <v>42.893126249315415</v>
      </c>
      <c r="F359" s="33">
        <f t="shared" si="86"/>
        <v>33.965435305175966</v>
      </c>
      <c r="G359" s="33">
        <f t="shared" si="86"/>
        <v>123.87039421210562</v>
      </c>
      <c r="H359" s="33">
        <f t="shared" si="86"/>
        <v>104.10544194301602</v>
      </c>
      <c r="I359" s="33">
        <f t="shared" si="86"/>
        <v>4416.9152445637765</v>
      </c>
      <c r="J359" s="33">
        <f t="shared" si="86"/>
        <v>206.39274446496029</v>
      </c>
      <c r="K359" s="33">
        <f t="shared" si="86"/>
        <v>15241.074642883814</v>
      </c>
      <c r="L359" s="33">
        <f t="shared" si="86"/>
        <v>552.03573551250088</v>
      </c>
      <c r="M359" s="33">
        <f t="shared" si="86"/>
        <v>7.1518927405665496</v>
      </c>
      <c r="N359" s="33">
        <f t="shared" si="86"/>
        <v>4.4627180485896458</v>
      </c>
      <c r="O359" s="33">
        <f t="shared" si="86"/>
        <v>1202.3956155105504</v>
      </c>
      <c r="P359" s="33">
        <f t="shared" si="86"/>
        <v>13.377317264636289</v>
      </c>
      <c r="Q359" s="33">
        <f t="shared" si="86"/>
        <v>43.881809186385382</v>
      </c>
      <c r="R359" s="33">
        <f t="shared" si="86"/>
        <v>21.96540353037301</v>
      </c>
      <c r="S359" s="33">
        <f t="shared" si="86"/>
        <v>99.435802150094091</v>
      </c>
      <c r="T359" s="33">
        <f t="shared" si="86"/>
        <v>30.053263924053333</v>
      </c>
      <c r="U359" s="33">
        <f t="shared" si="86"/>
        <v>1994.3605056523511</v>
      </c>
      <c r="V359" s="33">
        <f t="shared" si="86"/>
        <v>268.36185172819216</v>
      </c>
      <c r="W359" s="33">
        <f t="shared" si="86"/>
        <v>0.36615992701318989</v>
      </c>
      <c r="X359" s="33">
        <f t="shared" si="86"/>
        <v>7.9754776455236165</v>
      </c>
      <c r="Y359" s="33">
        <f t="shared" si="86"/>
        <v>126.34442703956606</v>
      </c>
      <c r="Z359" s="33">
        <f t="shared" si="86"/>
        <v>153.60652481685833</v>
      </c>
      <c r="AA359" s="33">
        <f t="shared" si="86"/>
        <v>515.74024092852676</v>
      </c>
      <c r="AB359" s="33">
        <f t="shared" si="86"/>
        <v>853.94666678057183</v>
      </c>
      <c r="AC359" s="33">
        <f t="shared" si="86"/>
        <v>509.26042639461997</v>
      </c>
      <c r="AD359" s="33">
        <f t="shared" si="86"/>
        <v>12.701898039422147</v>
      </c>
      <c r="AE359" s="33">
        <f t="shared" si="86"/>
        <v>99.619842580976979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157.44547178523942</v>
      </c>
      <c r="D360" s="94">
        <f>+'CO2'!D360+'abs CO2'!D360+'CH4'!D360*PCG!$C$5+N2O!D360*PCG!$C$6+HFC!D360+PFC!D360+'SF6'!D360</f>
        <v>25.659331468545965</v>
      </c>
      <c r="E360" s="94">
        <f>+'CO2'!E360+'abs CO2'!E360+'CH4'!E360*PCG!$C$5+N2O!E360*PCG!$C$6+HFC!E360+PFC!E360+'SF6'!E360</f>
        <v>41.804006028084402</v>
      </c>
      <c r="F360" s="94">
        <f>+'CO2'!F360+'abs CO2'!F360+'CH4'!F360*PCG!$C$5+N2O!F360*PCG!$C$6+HFC!F360+PFC!F360+'SF6'!F360</f>
        <v>30.847029489838576</v>
      </c>
      <c r="G360" s="94">
        <f>+'CO2'!G360+'abs CO2'!G360+'CH4'!G360*PCG!$C$5+N2O!G360*PCG!$C$6+HFC!G360+PFC!G360+'SF6'!G360</f>
        <v>119.47059174058447</v>
      </c>
      <c r="H360" s="94">
        <f>+'CO2'!H360+'abs CO2'!H360+'CH4'!H360*PCG!$C$5+N2O!H360*PCG!$C$6+HFC!H360+PFC!H360+'SF6'!H360</f>
        <v>103.00023210347608</v>
      </c>
      <c r="I360" s="94">
        <f>+'CO2'!I360+'abs CO2'!I360+'CH4'!I360*PCG!$C$5+N2O!I360*PCG!$C$6+HFC!I360+PFC!I360+'SF6'!I360</f>
        <v>4412.7071159951129</v>
      </c>
      <c r="J360" s="94">
        <f>+'CO2'!J360+'abs CO2'!J360+'CH4'!J360*PCG!$C$5+N2O!J360*PCG!$C$6+HFC!J360+PFC!J360+'SF6'!J360</f>
        <v>203.66948958034442</v>
      </c>
      <c r="K360" s="94">
        <f>+'CO2'!K360+'abs CO2'!K360+'CH4'!K360*PCG!$C$5+N2O!K360*PCG!$C$6+HFC!K360+PFC!K360+'SF6'!K360</f>
        <v>15179.606363502215</v>
      </c>
      <c r="L360" s="94">
        <f>+'CO2'!L360+'abs CO2'!L360+'CH4'!L360*PCG!$C$5+N2O!L360*PCG!$C$6+HFC!L360+PFC!L360+'SF6'!L360</f>
        <v>500.86347930826361</v>
      </c>
      <c r="M360" s="94">
        <f>+'CO2'!M360+'abs CO2'!M360+'CH4'!M360*PCG!$C$5+N2O!M360*PCG!$C$6+HFC!M360+PFC!M360+'SF6'!M360</f>
        <v>6.8393866289687333</v>
      </c>
      <c r="N360" s="94">
        <f>+'CO2'!N360+'abs CO2'!N360+'CH4'!N360*PCG!$C$5+N2O!N360*PCG!$C$6+HFC!N360+PFC!N360+'SF6'!N360</f>
        <v>4.3502221075413363</v>
      </c>
      <c r="O360" s="94">
        <f>+'CO2'!O360+'abs CO2'!O360+'CH4'!O360*PCG!$C$5+N2O!O360*PCG!$C$6+HFC!O360+PFC!O360+'SF6'!O360</f>
        <v>1187.2849502812155</v>
      </c>
      <c r="P360" s="94">
        <f>+'CO2'!P360+'abs CO2'!P360+'CH4'!P360*PCG!$C$5+N2O!P360*PCG!$C$6+HFC!P360+PFC!P360+'SF6'!P360</f>
        <v>12.771507684706922</v>
      </c>
      <c r="Q360" s="94">
        <f>+'CO2'!Q360+'abs CO2'!Q360+'CH4'!Q360*PCG!$C$5+N2O!Q360*PCG!$C$6+HFC!Q360+PFC!Q360+'SF6'!Q360</f>
        <v>42.292533644439324</v>
      </c>
      <c r="R360" s="94">
        <f>+'CO2'!R360+'abs CO2'!R360+'CH4'!R360*PCG!$C$5+N2O!R360*PCG!$C$6+HFC!R360+PFC!R360+'SF6'!R360</f>
        <v>19.375043178416011</v>
      </c>
      <c r="S360" s="94">
        <f>+'CO2'!S360+'abs CO2'!S360+'CH4'!S360*PCG!$C$5+N2O!S360*PCG!$C$6+HFC!S360+PFC!S360+'SF6'!S360</f>
        <v>96.47257262018141</v>
      </c>
      <c r="T360" s="94">
        <f>+'CO2'!T360+'abs CO2'!T360+'CH4'!T360*PCG!$C$5+N2O!T360*PCG!$C$6+HFC!T360+PFC!T360+'SF6'!T360</f>
        <v>24.263538278960517</v>
      </c>
      <c r="U360" s="94">
        <f>+'CO2'!U360+'abs CO2'!U360+'CH4'!U360*PCG!$C$5+N2O!U360*PCG!$C$6+HFC!U360+PFC!U360+'SF6'!U360</f>
        <v>1969.8968863938494</v>
      </c>
      <c r="V360" s="94">
        <f>+'CO2'!V360+'abs CO2'!V360+'CH4'!V360*PCG!$C$5+N2O!V360*PCG!$C$6+HFC!V360+PFC!V360+'SF6'!V360</f>
        <v>258.258637403536</v>
      </c>
      <c r="W360" s="94">
        <f>+'CO2'!W360+'abs CO2'!W360+'CH4'!W360*PCG!$C$5+N2O!W360*PCG!$C$6+HFC!W360+PFC!W360+'SF6'!W360</f>
        <v>0.2931165698129457</v>
      </c>
      <c r="X360" s="94">
        <f>+'CO2'!X360+'abs CO2'!X360+'CH4'!X360*PCG!$C$5+N2O!X360*PCG!$C$6+HFC!X360+PFC!X360+'SF6'!X360</f>
        <v>3.7555900376947662</v>
      </c>
      <c r="Y360" s="94">
        <f>+'CO2'!Y360+'abs CO2'!Y360+'CH4'!Y360*PCG!$C$5+N2O!Y360*PCG!$C$6+HFC!Y360+PFC!Y360+'SF6'!Y360</f>
        <v>122.56997853049765</v>
      </c>
      <c r="Z360" s="94">
        <f>+'CO2'!Z360+'abs CO2'!Z360+'CH4'!Z360*PCG!$C$5+N2O!Z360*PCG!$C$6+HFC!Z360+PFC!Z360+'SF6'!Z360</f>
        <v>148.75557955449685</v>
      </c>
      <c r="AA360" s="94">
        <f>+'CO2'!AA360+'abs CO2'!AA360+'CH4'!AA360*PCG!$C$5+N2O!AA360*PCG!$C$6+HFC!AA360+PFC!AA360+'SF6'!AA360</f>
        <v>510.01838624764923</v>
      </c>
      <c r="AB360" s="94">
        <f>+'CO2'!AB360+'abs CO2'!AB360+'CH4'!AB360*PCG!$C$5+N2O!AB360*PCG!$C$6+HFC!AB360+PFC!AB360+'SF6'!AB360</f>
        <v>791.24470225901041</v>
      </c>
      <c r="AC360" s="94">
        <f>+'CO2'!AC360+'abs CO2'!AC360+'CH4'!AC360*PCG!$C$5+N2O!AC360*PCG!$C$6+HFC!AC360+PFC!AC360+'SF6'!AC360</f>
        <v>469.80283046751833</v>
      </c>
      <c r="AD360" s="94">
        <f>+'CO2'!AD360+'abs CO2'!AD360+'CH4'!AD360*PCG!$C$5+N2O!AD360*PCG!$C$6+HFC!AD360+PFC!AD360+'SF6'!AD360</f>
        <v>8.1015715601288356</v>
      </c>
      <c r="AE360" s="94">
        <f>+'CO2'!AE360+'abs CO2'!AE360+'CH4'!AE360*PCG!$C$5+N2O!AE360*PCG!$C$6+HFC!AE360+PFC!AE360+'SF6'!AE360</f>
        <v>37.898040994788488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0.32945672688979771</v>
      </c>
      <c r="D361" s="94">
        <f>+'CO2'!D361+'abs CO2'!D361+'CH4'!D361*PCG!$C$5+N2O!D361*PCG!$C$6+HFC!D361+PFC!D361+'SF6'!D361</f>
        <v>2.5668149360018639</v>
      </c>
      <c r="E361" s="94">
        <f>+'CO2'!E361+'abs CO2'!E361+'CH4'!E361*PCG!$C$5+N2O!E361*PCG!$C$6+HFC!E361+PFC!E361+'SF6'!E361</f>
        <v>1.0891202212310147</v>
      </c>
      <c r="F361" s="94">
        <f>+'CO2'!F361+'abs CO2'!F361+'CH4'!F361*PCG!$C$5+N2O!F361*PCG!$C$6+HFC!F361+PFC!F361+'SF6'!F361</f>
        <v>3.118405815337391</v>
      </c>
      <c r="G361" s="94">
        <f>+'CO2'!G361+'abs CO2'!G361+'CH4'!G361*PCG!$C$5+N2O!G361*PCG!$C$6+HFC!G361+PFC!G361+'SF6'!G361</f>
        <v>4.3998024715211548</v>
      </c>
      <c r="H361" s="94">
        <f>+'CO2'!H361+'abs CO2'!H361+'CH4'!H361*PCG!$C$5+N2O!H361*PCG!$C$6+HFC!H361+PFC!H361+'SF6'!H361</f>
        <v>1.1052098395399408</v>
      </c>
      <c r="I361" s="94">
        <f>+'CO2'!I361+'abs CO2'!I361+'CH4'!I361*PCG!$C$5+N2O!I361*PCG!$C$6+HFC!I361+PFC!I361+'SF6'!I361</f>
        <v>4.2081285686637955</v>
      </c>
      <c r="J361" s="94">
        <f>+'CO2'!J361+'abs CO2'!J361+'CH4'!J361*PCG!$C$5+N2O!J361*PCG!$C$6+HFC!J361+PFC!J361+'SF6'!J361</f>
        <v>2.723254884615872</v>
      </c>
      <c r="K361" s="94">
        <f>+'CO2'!K361+'abs CO2'!K361+'CH4'!K361*PCG!$C$5+N2O!K361*PCG!$C$6+HFC!K361+PFC!K361+'SF6'!K361</f>
        <v>61.468279381599153</v>
      </c>
      <c r="L361" s="94">
        <f>+'CO2'!L361+'abs CO2'!L361+'CH4'!L361*PCG!$C$5+N2O!L361*PCG!$C$6+HFC!L361+PFC!L361+'SF6'!L361</f>
        <v>51.172256204237264</v>
      </c>
      <c r="M361" s="94">
        <f>+'CO2'!M361+'abs CO2'!M361+'CH4'!M361*PCG!$C$5+N2O!M361*PCG!$C$6+HFC!M361+PFC!M361+'SF6'!M361</f>
        <v>0.31250611159781649</v>
      </c>
      <c r="N361" s="94">
        <f>+'CO2'!N361+'abs CO2'!N361+'CH4'!N361*PCG!$C$5+N2O!N361*PCG!$C$6+HFC!N361+PFC!N361+'SF6'!N361</f>
        <v>0.11249594104830918</v>
      </c>
      <c r="O361" s="94">
        <f>+'CO2'!O361+'abs CO2'!O361+'CH4'!O361*PCG!$C$5+N2O!O361*PCG!$C$6+HFC!O361+PFC!O361+'SF6'!O361</f>
        <v>15.110665229334884</v>
      </c>
      <c r="P361" s="94">
        <f>+'CO2'!P361+'abs CO2'!P361+'CH4'!P361*PCG!$C$5+N2O!P361*PCG!$C$6+HFC!P361+PFC!P361+'SF6'!P361</f>
        <v>0.60580957992936701</v>
      </c>
      <c r="Q361" s="94">
        <f>+'CO2'!Q361+'abs CO2'!Q361+'CH4'!Q361*PCG!$C$5+N2O!Q361*PCG!$C$6+HFC!Q361+PFC!Q361+'SF6'!Q361</f>
        <v>1.5892755419460605</v>
      </c>
      <c r="R361" s="94">
        <f>+'CO2'!R361+'abs CO2'!R361+'CH4'!R361*PCG!$C$5+N2O!R361*PCG!$C$6+HFC!R361+PFC!R361+'SF6'!R361</f>
        <v>2.5903603519569973</v>
      </c>
      <c r="S361" s="94">
        <f>+'CO2'!S361+'abs CO2'!S361+'CH4'!S361*PCG!$C$5+N2O!S361*PCG!$C$6+HFC!S361+PFC!S361+'SF6'!S361</f>
        <v>2.9632295299126858</v>
      </c>
      <c r="T361" s="94">
        <f>+'CO2'!T361+'abs CO2'!T361+'CH4'!T361*PCG!$C$5+N2O!T361*PCG!$C$6+HFC!T361+PFC!T361+'SF6'!T361</f>
        <v>5.7897256450928154</v>
      </c>
      <c r="U361" s="94">
        <f>+'CO2'!U361+'abs CO2'!U361+'CH4'!U361*PCG!$C$5+N2O!U361*PCG!$C$6+HFC!U361+PFC!U361+'SF6'!U361</f>
        <v>24.463619258501581</v>
      </c>
      <c r="V361" s="94">
        <f>+'CO2'!V361+'abs CO2'!V361+'CH4'!V361*PCG!$C$5+N2O!V361*PCG!$C$6+HFC!V361+PFC!V361+'SF6'!V361</f>
        <v>10.103214324656141</v>
      </c>
      <c r="W361" s="94">
        <f>+'CO2'!W361+'abs CO2'!W361+'CH4'!W361*PCG!$C$5+N2O!W361*PCG!$C$6+HFC!W361+PFC!W361+'SF6'!W361</f>
        <v>7.3043357200244172E-2</v>
      </c>
      <c r="X361" s="94">
        <f>+'CO2'!X361+'abs CO2'!X361+'CH4'!X361*PCG!$C$5+N2O!X361*PCG!$C$6+HFC!X361+PFC!X361+'SF6'!X361</f>
        <v>4.2198876078288503</v>
      </c>
      <c r="Y361" s="94">
        <f>+'CO2'!Y361+'abs CO2'!Y361+'CH4'!Y361*PCG!$C$5+N2O!Y361*PCG!$C$6+HFC!Y361+PFC!Y361+'SF6'!Y361</f>
        <v>3.7744485090684088</v>
      </c>
      <c r="Z361" s="94">
        <f>+'CO2'!Z361+'abs CO2'!Z361+'CH4'!Z361*PCG!$C$5+N2O!Z361*PCG!$C$6+HFC!Z361+PFC!Z361+'SF6'!Z361</f>
        <v>4.8509452623614777</v>
      </c>
      <c r="AA361" s="94">
        <f>+'CO2'!AA361+'abs CO2'!AA361+'CH4'!AA361*PCG!$C$5+N2O!AA361*PCG!$C$6+HFC!AA361+PFC!AA361+'SF6'!AA361</f>
        <v>5.7218546808774722</v>
      </c>
      <c r="AB361" s="94">
        <f>+'CO2'!AB361+'abs CO2'!AB361+'CH4'!AB361*PCG!$C$5+N2O!AB361*PCG!$C$6+HFC!AB361+PFC!AB361+'SF6'!AB361</f>
        <v>62.701964521561365</v>
      </c>
      <c r="AC361" s="94">
        <f>+'CO2'!AC361+'abs CO2'!AC361+'CH4'!AC361*PCG!$C$5+N2O!AC361*PCG!$C$6+HFC!AC361+PFC!AC361+'SF6'!AC361</f>
        <v>39.457595927101615</v>
      </c>
      <c r="AD361" s="94">
        <f>+'CO2'!AD361+'abs CO2'!AD361+'CH4'!AD361*PCG!$C$5+N2O!AD361*PCG!$C$6+HFC!AD361+PFC!AD361+'SF6'!AD361</f>
        <v>4.6003264792933116</v>
      </c>
      <c r="AE361" s="94">
        <f>+'CO2'!AE361+'abs CO2'!AE361+'CH4'!AE361*PCG!$C$5+N2O!AE361*PCG!$C$6+HFC!AE361+PFC!AE361+'SF6'!AE361</f>
        <v>61.721801586188491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0.22956858600999427</v>
      </c>
      <c r="D362" s="94">
        <f>+'CO2'!D362+'abs CO2'!D362+'CH4'!D362*PCG!$C$5+N2O!D362*PCG!$C$6+HFC!D362+PFC!D362+'SF6'!D362</f>
        <v>0.22474437022147775</v>
      </c>
      <c r="E362" s="94">
        <f>+'CO2'!E362+'abs CO2'!E362+'CH4'!E362*PCG!$C$5+N2O!E362*PCG!$C$6+HFC!E362+PFC!E362+'SF6'!E362</f>
        <v>1.3974204405850302E-2</v>
      </c>
      <c r="F362" s="94">
        <f>+'CO2'!F362+'abs CO2'!F362+'CH4'!F362*PCG!$C$5+N2O!F362*PCG!$C$6+HFC!F362+PFC!F362+'SF6'!F362</f>
        <v>3.0885661967070419E-2</v>
      </c>
      <c r="G362" s="94">
        <f>+'CO2'!G362+'abs CO2'!G362+'CH4'!G362*PCG!$C$5+N2O!G362*PCG!$C$6+HFC!G362+PFC!G362+'SF6'!G362</f>
        <v>0.17935045782030801</v>
      </c>
      <c r="H362" s="94">
        <f>+'CO2'!H362+'abs CO2'!H362+'CH4'!H362*PCG!$C$5+N2O!H362*PCG!$C$6+HFC!H362+PFC!H362+'SF6'!H362</f>
        <v>1.7979549617718228E-2</v>
      </c>
      <c r="I362" s="94">
        <f>+'CO2'!I362+'abs CO2'!I362+'CH4'!I362*PCG!$C$5+N2O!I362*PCG!$C$6+HFC!I362+PFC!I362+'SF6'!I362</f>
        <v>2.2077462807815977</v>
      </c>
      <c r="J362" s="94">
        <f>+'CO2'!J362+'abs CO2'!J362+'CH4'!J362*PCG!$C$5+N2O!J362*PCG!$C$6+HFC!J362+PFC!J362+'SF6'!J362</f>
        <v>3.5620870084212053E-2</v>
      </c>
      <c r="K362" s="94">
        <f>+'CO2'!K362+'abs CO2'!K362+'CH4'!K362*PCG!$C$5+N2O!K362*PCG!$C$6+HFC!K362+PFC!K362+'SF6'!K362</f>
        <v>1.4319554170784698</v>
      </c>
      <c r="L362" s="94">
        <f>+'CO2'!L362+'abs CO2'!L362+'CH4'!L362*PCG!$C$5+N2O!L362*PCG!$C$6+HFC!L362+PFC!L362+'SF6'!L362</f>
        <v>0.57509636628713356</v>
      </c>
      <c r="M362" s="94">
        <f>+'CO2'!M362+'abs CO2'!M362+'CH4'!M362*PCG!$C$5+N2O!M362*PCG!$C$6+HFC!M362+PFC!M362+'SF6'!M362</f>
        <v>3.3983128930914923E-2</v>
      </c>
      <c r="N362" s="94">
        <f>+'CO2'!N362+'abs CO2'!N362+'CH4'!N362*PCG!$C$5+N2O!N362*PCG!$C$6+HFC!N362+PFC!N362+'SF6'!N362</f>
        <v>6.6221707502882976E-2</v>
      </c>
      <c r="O362" s="94">
        <f>+'CO2'!O362+'abs CO2'!O362+'CH4'!O362*PCG!$C$5+N2O!O362*PCG!$C$6+HFC!O362+PFC!O362+'SF6'!O362</f>
        <v>0.23740126109098048</v>
      </c>
      <c r="P362" s="94">
        <f>+'CO2'!P362+'abs CO2'!P362+'CH4'!P362*PCG!$C$5+N2O!P362*PCG!$C$6+HFC!P362+PFC!P362+'SF6'!P362</f>
        <v>3.4703663905890685E-2</v>
      </c>
      <c r="Q362" s="94">
        <f>+'CO2'!Q362+'abs CO2'!Q362+'CH4'!Q362*PCG!$C$5+N2O!Q362*PCG!$C$6+HFC!Q362+PFC!Q362+'SF6'!Q362</f>
        <v>2.1317964970761417E-2</v>
      </c>
      <c r="R362" s="94">
        <f>+'CO2'!R362+'abs CO2'!R362+'CH4'!R362*PCG!$C$5+N2O!R362*PCG!$C$6+HFC!R362+PFC!R362+'SF6'!R362</f>
        <v>7.6430688364164008E-3</v>
      </c>
      <c r="S362" s="94">
        <f>+'CO2'!S362+'abs CO2'!S362+'CH4'!S362*PCG!$C$5+N2O!S362*PCG!$C$6+HFC!S362+PFC!S362+'SF6'!S362</f>
        <v>0.152861376728328</v>
      </c>
      <c r="T362" s="94">
        <f>+'CO2'!T362+'abs CO2'!T362+'CH4'!T362*PCG!$C$5+N2O!T362*PCG!$C$6+HFC!T362+PFC!T362+'SF6'!T362</f>
        <v>9.322478286147895E-2</v>
      </c>
      <c r="U362" s="94">
        <f>+'CO2'!U362+'abs CO2'!U362+'CH4'!U362*PCG!$C$5+N2O!U362*PCG!$C$6+HFC!U362+PFC!U362+'SF6'!U362</f>
        <v>0.1808685007279133</v>
      </c>
      <c r="V362" s="94">
        <f>+'CO2'!V362+'abs CO2'!V362+'CH4'!V362*PCG!$C$5+N2O!V362*PCG!$C$6+HFC!V362+PFC!V362+'SF6'!V362</f>
        <v>0.43447224480884505</v>
      </c>
      <c r="W362" s="94">
        <f>+'CO2'!W362+'abs CO2'!W362+'CH4'!W362*PCG!$C$5+N2O!W362*PCG!$C$6+HFC!W362+PFC!W362+'SF6'!W362</f>
        <v>0</v>
      </c>
      <c r="X362" s="94">
        <f>+'CO2'!X362+'abs CO2'!X362+'CH4'!X362*PCG!$C$5+N2O!X362*PCG!$C$6+HFC!X362+PFC!X362+'SF6'!X362</f>
        <v>0.10091297080040902</v>
      </c>
      <c r="Y362" s="94">
        <f>+'CO2'!Y362+'abs CO2'!Y362+'CH4'!Y362*PCG!$C$5+N2O!Y362*PCG!$C$6+HFC!Y362+PFC!Y362+'SF6'!Y362</f>
        <v>9.2209080143110966E-2</v>
      </c>
      <c r="Z362" s="94">
        <f>+'CO2'!Z362+'abs CO2'!Z362+'CH4'!Z362*PCG!$C$5+N2O!Z362*PCG!$C$6+HFC!Z362+PFC!Z362+'SF6'!Z362</f>
        <v>6.1306338123003776E-2</v>
      </c>
      <c r="AA362" s="94">
        <f>+'CO2'!AA362+'abs CO2'!AA362+'CH4'!AA362*PCG!$C$5+N2O!AA362*PCG!$C$6+HFC!AA362+PFC!AA362+'SF6'!AA362</f>
        <v>0.30217334955949582</v>
      </c>
      <c r="AB362" s="94">
        <f>+'CO2'!AB362+'abs CO2'!AB362+'CH4'!AB362*PCG!$C$5+N2O!AB362*PCG!$C$6+HFC!AB362+PFC!AB362+'SF6'!AB362</f>
        <v>0.6803448489861712</v>
      </c>
      <c r="AC362" s="94">
        <f>+'CO2'!AC362+'abs CO2'!AC362+'CH4'!AC362*PCG!$C$5+N2O!AC362*PCG!$C$6+HFC!AC362+PFC!AC362+'SF6'!AC362</f>
        <v>0.42025824245523269</v>
      </c>
      <c r="AD362" s="94">
        <f>+'CO2'!AD362+'abs CO2'!AD362+'CH4'!AD362*PCG!$C$5+N2O!AD362*PCG!$C$6+HFC!AD362+PFC!AD362+'SF6'!AD362</f>
        <v>5.327626574505278E-2</v>
      </c>
      <c r="AE362" s="94">
        <f>+'CO2'!AE362+'abs CO2'!AE362+'CH4'!AE362*PCG!$C$5+N2O!AE362*PCG!$C$6+HFC!AE362+PFC!AE362+'SF6'!AE362</f>
        <v>4.201884408768719E-2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4.4986559518760432</v>
      </c>
      <c r="D363" s="94">
        <f>+'CO2'!D363+'abs CO2'!D363+'CH4'!D363*PCG!$C$5+N2O!D363*PCG!$C$6+HFC!D363+PFC!D363+'SF6'!D363</f>
        <v>5.4093687239603669</v>
      </c>
      <c r="E363" s="94">
        <f>+'CO2'!E363+'abs CO2'!E363+'CH4'!E363*PCG!$C$5+N2O!E363*PCG!$C$6+HFC!E363+PFC!E363+'SF6'!E363</f>
        <v>3.5776406775266834</v>
      </c>
      <c r="F363" s="94">
        <f>+'CO2'!F363+'abs CO2'!F363+'CH4'!F363*PCG!$C$5+N2O!F363*PCG!$C$6+HFC!F363+PFC!F363+'SF6'!F363</f>
        <v>4.5089584541410801</v>
      </c>
      <c r="G363" s="94">
        <f>+'CO2'!G363+'abs CO2'!G363+'CH4'!G363*PCG!$C$5+N2O!G363*PCG!$C$6+HFC!G363+PFC!G363+'SF6'!G363</f>
        <v>3.3945556993756663</v>
      </c>
      <c r="H363" s="94">
        <f>+'CO2'!H363+'abs CO2'!H363+'CH4'!H363*PCG!$C$5+N2O!H363*PCG!$C$6+HFC!H363+PFC!H363+'SF6'!H363</f>
        <v>3.0161751972629882</v>
      </c>
      <c r="I363" s="94">
        <f>+'CO2'!I363+'abs CO2'!I363+'CH4'!I363*PCG!$C$5+N2O!I363*PCG!$C$6+HFC!I363+PFC!I363+'SF6'!I363</f>
        <v>2.7072771352855987</v>
      </c>
      <c r="J363" s="94">
        <f>+'CO2'!J363+'abs CO2'!J363+'CH4'!J363*PCG!$C$5+N2O!J363*PCG!$C$6+HFC!J363+PFC!J363+'SF6'!J363</f>
        <v>3.0658139649983349</v>
      </c>
      <c r="K363" s="94">
        <f>+'CO2'!K363+'abs CO2'!K363+'CH4'!K363*PCG!$C$5+N2O!K363*PCG!$C$6+HFC!K363+PFC!K363+'SF6'!K363</f>
        <v>2.5308099514221167</v>
      </c>
      <c r="L363" s="94">
        <f>+'CO2'!L363+'abs CO2'!L363+'CH4'!L363*PCG!$C$5+N2O!L363*PCG!$C$6+HFC!L363+PFC!L363+'SF6'!L363</f>
        <v>3.3772662881963207</v>
      </c>
      <c r="M363" s="94">
        <f>+'CO2'!M363+'abs CO2'!M363+'CH4'!M363*PCG!$C$5+N2O!M363*PCG!$C$6+HFC!M363+PFC!M363+'SF6'!M363</f>
        <v>1.7497606150768066</v>
      </c>
      <c r="N363" s="94">
        <f>+'CO2'!N363+'abs CO2'!N363+'CH4'!N363*PCG!$C$5+N2O!N363*PCG!$C$6+HFC!N363+PFC!N363+'SF6'!N363</f>
        <v>0.64618653846688212</v>
      </c>
      <c r="O363" s="94">
        <f>+'CO2'!O363+'abs CO2'!O363+'CH4'!O363*PCG!$C$5+N2O!O363*PCG!$C$6+HFC!O363+PFC!O363+'SF6'!O363</f>
        <v>0.73991776003648002</v>
      </c>
      <c r="P363" s="94">
        <f>+'CO2'!P363+'abs CO2'!P363+'CH4'!P363*PCG!$C$5+N2O!P363*PCG!$C$6+HFC!P363+PFC!P363+'SF6'!P363</f>
        <v>0.38926470251875411</v>
      </c>
      <c r="Q363" s="94">
        <f>+'CO2'!Q363+'abs CO2'!Q363+'CH4'!Q363*PCG!$C$5+N2O!Q363*PCG!$C$6+HFC!Q363+PFC!Q363+'SF6'!Q363</f>
        <v>0.36154393194076384</v>
      </c>
      <c r="R363" s="94">
        <f>+'CO2'!R363+'abs CO2'!R363+'CH4'!R363*PCG!$C$5+N2O!R363*PCG!$C$6+HFC!R363+PFC!R363+'SF6'!R363</f>
        <v>0.14831920843655924</v>
      </c>
      <c r="S363" s="94">
        <f>+'CO2'!S363+'abs CO2'!S363+'CH4'!S363*PCG!$C$5+N2O!S363*PCG!$C$6+HFC!S363+PFC!S363+'SF6'!S363</f>
        <v>0.25762040015259724</v>
      </c>
      <c r="T363" s="94">
        <f>+'CO2'!T363+'abs CO2'!T363+'CH4'!T363*PCG!$C$5+N2O!T363*PCG!$C$6+HFC!T363+PFC!T363+'SF6'!T363</f>
        <v>0.26719683104383685</v>
      </c>
      <c r="U363" s="94">
        <f>+'CO2'!U363+'abs CO2'!U363+'CH4'!U363*PCG!$C$5+N2O!U363*PCG!$C$6+HFC!U363+PFC!U363+'SF6'!U363</f>
        <v>0.85577322228202179</v>
      </c>
      <c r="V363" s="94">
        <f>+'CO2'!V363+'abs CO2'!V363+'CH4'!V363*PCG!$C$5+N2O!V363*PCG!$C$6+HFC!V363+PFC!V363+'SF6'!V363</f>
        <v>0.8319476824843961</v>
      </c>
      <c r="W363" s="94">
        <f>+'CO2'!W363+'abs CO2'!W363+'CH4'!W363*PCG!$C$5+N2O!W363*PCG!$C$6+HFC!W363+PFC!W363+'SF6'!W363</f>
        <v>0.15199295470072949</v>
      </c>
      <c r="X363" s="94">
        <f>+'CO2'!X363+'abs CO2'!X363+'CH4'!X363*PCG!$C$5+N2O!X363*PCG!$C$6+HFC!X363+PFC!X363+'SF6'!X363</f>
        <v>0.13524273645543919</v>
      </c>
      <c r="Y363" s="94">
        <f>+'CO2'!Y363+'abs CO2'!Y363+'CH4'!Y363*PCG!$C$5+N2O!Y363*PCG!$C$6+HFC!Y363+PFC!Y363+'SF6'!Y363</f>
        <v>0.65832351269381806</v>
      </c>
      <c r="Z363" s="94">
        <f>+'CO2'!Z363+'abs CO2'!Z363+'CH4'!Z363*PCG!$C$5+N2O!Z363*PCG!$C$6+HFC!Z363+PFC!Z363+'SF6'!Z363</f>
        <v>0.31238705243726916</v>
      </c>
      <c r="AA363" s="94">
        <f>+'CO2'!AA363+'abs CO2'!AA363+'CH4'!AA363*PCG!$C$5+N2O!AA363*PCG!$C$6+HFC!AA363+PFC!AA363+'SF6'!AA363</f>
        <v>0.21063877997109784</v>
      </c>
      <c r="AB363" s="94">
        <f>+'CO2'!AB363+'abs CO2'!AB363+'CH4'!AB363*PCG!$C$5+N2O!AB363*PCG!$C$6+HFC!AB363+PFC!AB363+'SF6'!AB363</f>
        <v>0.23107873605185081</v>
      </c>
      <c r="AC363" s="94">
        <f>+'CO2'!AC363+'abs CO2'!AC363+'CH4'!AC363*PCG!$C$5+N2O!AC363*PCG!$C$6+HFC!AC363+PFC!AC363+'SF6'!AC363</f>
        <v>0.58339974669253891</v>
      </c>
      <c r="AD363" s="94">
        <f>+'CO2'!AD363+'abs CO2'!AD363+'CH4'!AD363*PCG!$C$5+N2O!AD363*PCG!$C$6+HFC!AD363+PFC!AD363+'SF6'!AD363</f>
        <v>4.4800989670136758E-2</v>
      </c>
      <c r="AE363" s="94">
        <f>+'CO2'!AE363+'abs CO2'!AE363+'CH4'!AE363*PCG!$C$5+N2O!AE363*PCG!$C$6+HFC!AE363+PFC!AE363+'SF6'!AE363</f>
        <v>2.4391952469119245E-2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205.16958923850999</v>
      </c>
      <c r="D364" s="33">
        <f t="shared" si="87"/>
        <v>184.5916080078452</v>
      </c>
      <c r="E364" s="33">
        <f t="shared" si="87"/>
        <v>158.55908863084713</v>
      </c>
      <c r="F364" s="33">
        <f t="shared" si="87"/>
        <v>130.5440957446379</v>
      </c>
      <c r="G364" s="33">
        <f t="shared" si="87"/>
        <v>97.998568370702969</v>
      </c>
      <c r="H364" s="33">
        <f t="shared" si="87"/>
        <v>86.375951246068325</v>
      </c>
      <c r="I364" s="33">
        <f t="shared" si="87"/>
        <v>71.632594077316043</v>
      </c>
      <c r="J364" s="33">
        <f t="shared" si="87"/>
        <v>54.512071787554795</v>
      </c>
      <c r="K364" s="33">
        <f t="shared" si="87"/>
        <v>28.021744032738763</v>
      </c>
      <c r="L364" s="33">
        <f t="shared" si="87"/>
        <v>40.078065213852469</v>
      </c>
      <c r="M364" s="33">
        <f t="shared" si="87"/>
        <v>22.346814676530038</v>
      </c>
      <c r="N364" s="33">
        <f t="shared" si="87"/>
        <v>10.293131500421108</v>
      </c>
      <c r="O364" s="33">
        <f t="shared" si="87"/>
        <v>54.215603211353944</v>
      </c>
      <c r="P364" s="33">
        <f t="shared" si="87"/>
        <v>64.244090097729796</v>
      </c>
      <c r="Q364" s="33">
        <f t="shared" si="87"/>
        <v>-23.290792353457704</v>
      </c>
      <c r="R364" s="33">
        <f t="shared" si="87"/>
        <v>-40.289410722475871</v>
      </c>
      <c r="S364" s="33">
        <f t="shared" si="87"/>
        <v>-80.985078426056205</v>
      </c>
      <c r="T364" s="33">
        <f t="shared" si="87"/>
        <v>-124.53411344455355</v>
      </c>
      <c r="U364" s="33">
        <f t="shared" si="87"/>
        <v>-2.0559348781930451</v>
      </c>
      <c r="V364" s="33">
        <f t="shared" si="87"/>
        <v>-22.068894253701025</v>
      </c>
      <c r="W364" s="33">
        <f t="shared" si="87"/>
        <v>-16.082271033263197</v>
      </c>
      <c r="X364" s="33">
        <f t="shared" si="87"/>
        <v>-75.946973782589595</v>
      </c>
      <c r="Y364" s="33">
        <f t="shared" si="87"/>
        <v>-100.09406493441908</v>
      </c>
      <c r="Z364" s="33">
        <f t="shared" si="87"/>
        <v>-92.63701856100846</v>
      </c>
      <c r="AA364" s="33">
        <f t="shared" si="87"/>
        <v>-491.65417739175729</v>
      </c>
      <c r="AB364" s="33">
        <f t="shared" si="87"/>
        <v>-493.80118324451507</v>
      </c>
      <c r="AC364" s="33">
        <f t="shared" si="87"/>
        <v>-460.5895214111128</v>
      </c>
      <c r="AD364" s="33">
        <f t="shared" si="87"/>
        <v>-436.46157081124642</v>
      </c>
      <c r="AE364" s="33">
        <f t="shared" si="87"/>
        <v>-393.44512043608967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-0.30139412357720641</v>
      </c>
      <c r="D365" s="94">
        <f>+'CO2'!D365+'abs CO2'!D365+'CH4'!D365*PCG!$C$5+N2O!D365*PCG!$C$6+HFC!D365+PFC!D365+'SF6'!D365</f>
        <v>-0.60278824715441282</v>
      </c>
      <c r="E365" s="94">
        <f>+'CO2'!E365+'abs CO2'!E365+'CH4'!E365*PCG!$C$5+N2O!E365*PCG!$C$6+HFC!E365+PFC!E365+'SF6'!E365</f>
        <v>-0.90418237073161878</v>
      </c>
      <c r="F365" s="94">
        <f>+'CO2'!F365+'abs CO2'!F365+'CH4'!F365*PCG!$C$5+N2O!F365*PCG!$C$6+HFC!F365+PFC!F365+'SF6'!F365</f>
        <v>-1.2055764943088256</v>
      </c>
      <c r="G365" s="94">
        <f>+'CO2'!G365+'abs CO2'!G365+'CH4'!G365*PCG!$C$5+N2O!G365*PCG!$C$6+HFC!G365+PFC!G365+'SF6'!G365</f>
        <v>-1.5069706178860316</v>
      </c>
      <c r="H365" s="94">
        <f>+'CO2'!H365+'abs CO2'!H365+'CH4'!H365*PCG!$C$5+N2O!H365*PCG!$C$6+HFC!H365+PFC!H365+'SF6'!H365</f>
        <v>-1.8083647414632376</v>
      </c>
      <c r="I365" s="94">
        <f>+'CO2'!I365+'abs CO2'!I365+'CH4'!I365*PCG!$C$5+N2O!I365*PCG!$C$6+HFC!I365+PFC!I365+'SF6'!I365</f>
        <v>-2.1097588650404449</v>
      </c>
      <c r="J365" s="94">
        <f>+'CO2'!J365+'abs CO2'!J365+'CH4'!J365*PCG!$C$5+N2O!J365*PCG!$C$6+HFC!J365+PFC!J365+'SF6'!J365</f>
        <v>-2.4111529886176513</v>
      </c>
      <c r="K365" s="94">
        <f>+'CO2'!K365+'abs CO2'!K365+'CH4'!K365*PCG!$C$5+N2O!K365*PCG!$C$6+HFC!K365+PFC!K365+'SF6'!K365</f>
        <v>-2.7125471121948577</v>
      </c>
      <c r="L365" s="94">
        <f>+'CO2'!L365+'abs CO2'!L365+'CH4'!L365*PCG!$C$5+N2O!L365*PCG!$C$6+HFC!L365+PFC!L365+'SF6'!L365</f>
        <v>-3.0139412357720632</v>
      </c>
      <c r="M365" s="94">
        <f>+'CO2'!M365+'abs CO2'!M365+'CH4'!M365*PCG!$C$5+N2O!M365*PCG!$C$6+HFC!M365+PFC!M365+'SF6'!M365</f>
        <v>-3.3153353593492683</v>
      </c>
      <c r="N365" s="94">
        <f>+'CO2'!N365+'abs CO2'!N365+'CH4'!N365*PCG!$C$5+N2O!N365*PCG!$C$6+HFC!N365+PFC!N365+'SF6'!N365</f>
        <v>-3.6167294829264778</v>
      </c>
      <c r="O365" s="94">
        <f>+'CO2'!O365+'abs CO2'!O365+'CH4'!O365*PCG!$C$5+N2O!O365*PCG!$C$6+HFC!O365+PFC!O365+'SF6'!O365</f>
        <v>-3.8554923725776504</v>
      </c>
      <c r="P365" s="94">
        <f>+'CO2'!P365+'abs CO2'!P365+'CH4'!P365*PCG!$C$5+N2O!P365*PCG!$C$6+HFC!P365+PFC!P365+'SF6'!P365</f>
        <v>-4.0942552622288275</v>
      </c>
      <c r="Q365" s="94">
        <f>+'CO2'!Q365+'abs CO2'!Q365+'CH4'!Q365*PCG!$C$5+N2O!Q365*PCG!$C$6+HFC!Q365+PFC!Q365+'SF6'!Q365</f>
        <v>-4.3330181518799993</v>
      </c>
      <c r="R365" s="94">
        <f>+'CO2'!R365+'abs CO2'!R365+'CH4'!R365*PCG!$C$5+N2O!R365*PCG!$C$6+HFC!R365+PFC!R365+'SF6'!R365</f>
        <v>-4.5717810415311728</v>
      </c>
      <c r="S365" s="94">
        <f>+'CO2'!S365+'abs CO2'!S365+'CH4'!S365*PCG!$C$5+N2O!S365*PCG!$C$6+HFC!S365+PFC!S365+'SF6'!S365</f>
        <v>-4.8105439311823508</v>
      </c>
      <c r="T365" s="94">
        <f>+'CO2'!T365+'abs CO2'!T365+'CH4'!T365*PCG!$C$5+N2O!T365*PCG!$C$6+HFC!T365+PFC!T365+'SF6'!T365</f>
        <v>-5.0493068208335226</v>
      </c>
      <c r="U365" s="94">
        <f>+'CO2'!U365+'abs CO2'!U365+'CH4'!U365*PCG!$C$5+N2O!U365*PCG!$C$6+HFC!U365+PFC!U365+'SF6'!U365</f>
        <v>-5.2021137411655216</v>
      </c>
      <c r="V365" s="94">
        <f>+'CO2'!V365+'abs CO2'!V365+'CH4'!V365*PCG!$C$5+N2O!V365*PCG!$C$6+HFC!V365+PFC!V365+'SF6'!V365</f>
        <v>-5.3549206614975233</v>
      </c>
      <c r="W365" s="94">
        <f>+'CO2'!W365+'abs CO2'!W365+'CH4'!W365*PCG!$C$5+N2O!W365*PCG!$C$6+HFC!W365+PFC!W365+'SF6'!W365</f>
        <v>-5.2063334582523177</v>
      </c>
      <c r="X365" s="94">
        <f>+'CO2'!X365+'abs CO2'!X365+'CH4'!X365*PCG!$C$5+N2O!X365*PCG!$C$6+HFC!X365+PFC!X365+'SF6'!X365</f>
        <v>-5.0577462550071104</v>
      </c>
      <c r="Y365" s="94">
        <f>+'CO2'!Y365+'abs CO2'!Y365+'CH4'!Y365*PCG!$C$5+N2O!Y365*PCG!$C$6+HFC!Y365+PFC!Y365+'SF6'!Y365</f>
        <v>-4.9091590517619039</v>
      </c>
      <c r="Z365" s="94">
        <f>+'CO2'!Z365+'abs CO2'!Z365+'CH4'!Z365*PCG!$C$5+N2O!Z365*PCG!$C$6+HFC!Z365+PFC!Z365+'SF6'!Z365</f>
        <v>-4.7605718485166957</v>
      </c>
      <c r="AA365" s="94">
        <f>+'CO2'!AA365+'abs CO2'!AA365+'CH4'!AA365*PCG!$C$5+N2O!AA365*PCG!$C$6+HFC!AA365+PFC!AA365+'SF6'!AA365</f>
        <v>-4.4767211156625422</v>
      </c>
      <c r="AB365" s="94">
        <f>+'CO2'!AB365+'abs CO2'!AB365+'CH4'!AB365*PCG!$C$5+N2O!AB365*PCG!$C$6+HFC!AB365+PFC!AB365+'SF6'!AB365</f>
        <v>-4.1928703828083815</v>
      </c>
      <c r="AC365" s="94">
        <f>+'CO2'!AC365+'abs CO2'!AC365+'CH4'!AC365*PCG!$C$5+N2O!AC365*PCG!$C$6+HFC!AC365+PFC!AC365+'SF6'!AC365</f>
        <v>-3.9090196499542209</v>
      </c>
      <c r="AD365" s="94">
        <f>+'CO2'!AD365+'abs CO2'!AD365+'CH4'!AD365*PCG!$C$5+N2O!AD365*PCG!$C$6+HFC!AD365+PFC!AD365+'SF6'!AD365</f>
        <v>-3.6076255263770172</v>
      </c>
      <c r="AE365" s="94">
        <f>+'CO2'!AE365+'abs CO2'!AE365+'CH4'!AE365*PCG!$C$5+N2O!AE365*PCG!$C$6+HFC!AE365+PFC!AE365+'SF6'!AE365</f>
        <v>-3.3062314027998121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205.4709833620872</v>
      </c>
      <c r="D366" s="94">
        <f>+'CO2'!D366+'abs CO2'!D366+'CH4'!D366*PCG!$C$5+N2O!D366*PCG!$C$6+HFC!D366+PFC!D366+'SF6'!D366</f>
        <v>185.19439625499962</v>
      </c>
      <c r="E366" s="94">
        <f>+'CO2'!E366+'abs CO2'!E366+'CH4'!E366*PCG!$C$5+N2O!E366*PCG!$C$6+HFC!E366+PFC!E366+'SF6'!E366</f>
        <v>159.46327100157876</v>
      </c>
      <c r="F366" s="94">
        <f>+'CO2'!F366+'abs CO2'!F366+'CH4'!F366*PCG!$C$5+N2O!F366*PCG!$C$6+HFC!F366+PFC!F366+'SF6'!F366</f>
        <v>131.74967223894672</v>
      </c>
      <c r="G366" s="94">
        <f>+'CO2'!G366+'abs CO2'!G366+'CH4'!G366*PCG!$C$5+N2O!G366*PCG!$C$6+HFC!G366+PFC!G366+'SF6'!G366</f>
        <v>99.505538988588995</v>
      </c>
      <c r="H366" s="94">
        <f>+'CO2'!H366+'abs CO2'!H366+'CH4'!H366*PCG!$C$5+N2O!H366*PCG!$C$6+HFC!H366+PFC!H366+'SF6'!H366</f>
        <v>88.184315987531562</v>
      </c>
      <c r="I366" s="94">
        <f>+'CO2'!I366+'abs CO2'!I366+'CH4'!I366*PCG!$C$5+N2O!I366*PCG!$C$6+HFC!I366+PFC!I366+'SF6'!I366</f>
        <v>73.74235294235649</v>
      </c>
      <c r="J366" s="94">
        <f>+'CO2'!J366+'abs CO2'!J366+'CH4'!J366*PCG!$C$5+N2O!J366*PCG!$C$6+HFC!J366+PFC!J366+'SF6'!J366</f>
        <v>56.923224776172447</v>
      </c>
      <c r="K366" s="94">
        <f>+'CO2'!K366+'abs CO2'!K366+'CH4'!K366*PCG!$C$5+N2O!K366*PCG!$C$6+HFC!K366+PFC!K366+'SF6'!K366</f>
        <v>30.734291144933621</v>
      </c>
      <c r="L366" s="94">
        <f>+'CO2'!L366+'abs CO2'!L366+'CH4'!L366*PCG!$C$5+N2O!L366*PCG!$C$6+HFC!L366+PFC!L366+'SF6'!L366</f>
        <v>43.092006449624535</v>
      </c>
      <c r="M366" s="94">
        <f>+'CO2'!M366+'abs CO2'!M366+'CH4'!M366*PCG!$C$5+N2O!M366*PCG!$C$6+HFC!M366+PFC!M366+'SF6'!M366</f>
        <v>25.662150035879307</v>
      </c>
      <c r="N366" s="94">
        <f>+'CO2'!N366+'abs CO2'!N366+'CH4'!N366*PCG!$C$5+N2O!N366*PCG!$C$6+HFC!N366+PFC!N366+'SF6'!N366</f>
        <v>13.909860983347585</v>
      </c>
      <c r="O366" s="94">
        <f>+'CO2'!O366+'abs CO2'!O366+'CH4'!O366*PCG!$C$5+N2O!O366*PCG!$C$6+HFC!O366+PFC!O366+'SF6'!O366</f>
        <v>58.071095583931594</v>
      </c>
      <c r="P366" s="94">
        <f>+'CO2'!P366+'abs CO2'!P366+'CH4'!P366*PCG!$C$5+N2O!P366*PCG!$C$6+HFC!P366+PFC!P366+'SF6'!P366</f>
        <v>68.338345359958623</v>
      </c>
      <c r="Q366" s="94">
        <f>+'CO2'!Q366+'abs CO2'!Q366+'CH4'!Q366*PCG!$C$5+N2O!Q366*PCG!$C$6+HFC!Q366+PFC!Q366+'SF6'!Q366</f>
        <v>-18.957774201577706</v>
      </c>
      <c r="R366" s="94">
        <f>+'CO2'!R366+'abs CO2'!R366+'CH4'!R366*PCG!$C$5+N2O!R366*PCG!$C$6+HFC!R366+PFC!R366+'SF6'!R366</f>
        <v>-35.717629680944697</v>
      </c>
      <c r="S366" s="94">
        <f>+'CO2'!S366+'abs CO2'!S366+'CH4'!S366*PCG!$C$5+N2O!S366*PCG!$C$6+HFC!S366+PFC!S366+'SF6'!S366</f>
        <v>-76.174534494873853</v>
      </c>
      <c r="T366" s="94">
        <f>+'CO2'!T366+'abs CO2'!T366+'CH4'!T366*PCG!$C$5+N2O!T366*PCG!$C$6+HFC!T366+PFC!T366+'SF6'!T366</f>
        <v>-119.48480662372003</v>
      </c>
      <c r="U366" s="94">
        <f>+'CO2'!U366+'abs CO2'!U366+'CH4'!U366*PCG!$C$5+N2O!U366*PCG!$C$6+HFC!U366+PFC!U366+'SF6'!U366</f>
        <v>3.1461788629724765</v>
      </c>
      <c r="V366" s="94">
        <f>+'CO2'!V366+'abs CO2'!V366+'CH4'!V366*PCG!$C$5+N2O!V366*PCG!$C$6+HFC!V366+PFC!V366+'SF6'!V366</f>
        <v>-16.713973592203502</v>
      </c>
      <c r="W366" s="94">
        <f>+'CO2'!W366+'abs CO2'!W366+'CH4'!W366*PCG!$C$5+N2O!W366*PCG!$C$6+HFC!W366+PFC!W366+'SF6'!W366</f>
        <v>-10.87593757501088</v>
      </c>
      <c r="X366" s="94">
        <f>+'CO2'!X366+'abs CO2'!X366+'CH4'!X366*PCG!$C$5+N2O!X366*PCG!$C$6+HFC!X366+PFC!X366+'SF6'!X366</f>
        <v>-70.889227527582477</v>
      </c>
      <c r="Y366" s="94">
        <f>+'CO2'!Y366+'abs CO2'!Y366+'CH4'!Y366*PCG!$C$5+N2O!Y366*PCG!$C$6+HFC!Y366+PFC!Y366+'SF6'!Y366</f>
        <v>-95.184905882657176</v>
      </c>
      <c r="Z366" s="94">
        <f>+'CO2'!Z366+'abs CO2'!Z366+'CH4'!Z366*PCG!$C$5+N2O!Z366*PCG!$C$6+HFC!Z366+PFC!Z366+'SF6'!Z366</f>
        <v>-87.87644671249177</v>
      </c>
      <c r="AA366" s="94">
        <f>+'CO2'!AA366+'abs CO2'!AA366+'CH4'!AA366*PCG!$C$5+N2O!AA366*PCG!$C$6+HFC!AA366+PFC!AA366+'SF6'!AA366</f>
        <v>-487.17745627609474</v>
      </c>
      <c r="AB366" s="94">
        <f>+'CO2'!AB366+'abs CO2'!AB366+'CH4'!AB366*PCG!$C$5+N2O!AB366*PCG!$C$6+HFC!AB366+PFC!AB366+'SF6'!AB366</f>
        <v>-489.60831286170668</v>
      </c>
      <c r="AC366" s="94">
        <f>+'CO2'!AC366+'abs CO2'!AC366+'CH4'!AC366*PCG!$C$5+N2O!AC366*PCG!$C$6+HFC!AC366+PFC!AC366+'SF6'!AC366</f>
        <v>-456.68050176115855</v>
      </c>
      <c r="AD366" s="94">
        <f>+'CO2'!AD366+'abs CO2'!AD366+'CH4'!AD366*PCG!$C$5+N2O!AD366*PCG!$C$6+HFC!AD366+PFC!AD366+'SF6'!AD366</f>
        <v>-432.85394528486938</v>
      </c>
      <c r="AE366" s="94">
        <f>+'CO2'!AE366+'abs CO2'!AE366+'CH4'!AE366*PCG!$C$5+N2O!AE366*PCG!$C$6+HFC!AE366+PFC!AE366+'SF6'!AE366</f>
        <v>-390.13888903328984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-265.95249403218321</v>
      </c>
      <c r="D367" s="33">
        <f t="shared" si="88"/>
        <v>-372.39231963347095</v>
      </c>
      <c r="E367" s="33">
        <f t="shared" si="88"/>
        <v>-506.97820257636329</v>
      </c>
      <c r="F367" s="33">
        <f t="shared" si="88"/>
        <v>-651.78042825009788</v>
      </c>
      <c r="G367" s="33">
        <f t="shared" si="88"/>
        <v>-819.96705687795566</v>
      </c>
      <c r="H367" s="33">
        <f t="shared" si="88"/>
        <v>-880.17547362689209</v>
      </c>
      <c r="I367" s="33">
        <f t="shared" si="88"/>
        <v>-956.47986835082975</v>
      </c>
      <c r="J367" s="33">
        <f t="shared" si="88"/>
        <v>-1045.0596920900387</v>
      </c>
      <c r="K367" s="33">
        <f t="shared" si="88"/>
        <v>-1181.9924718798329</v>
      </c>
      <c r="L367" s="33">
        <f t="shared" si="88"/>
        <v>-1119.9945028264979</v>
      </c>
      <c r="M367" s="33">
        <f t="shared" si="88"/>
        <v>-1211.7236565977248</v>
      </c>
      <c r="N367" s="33">
        <f t="shared" si="88"/>
        <v>-1274.1547759142363</v>
      </c>
      <c r="O367" s="33">
        <f t="shared" si="88"/>
        <v>-1300.6305164297623</v>
      </c>
      <c r="P367" s="33">
        <f t="shared" si="88"/>
        <v>-1236.7001117637067</v>
      </c>
      <c r="Q367" s="33">
        <f t="shared" si="88"/>
        <v>-1663.9571719478856</v>
      </c>
      <c r="R367" s="33">
        <f t="shared" si="88"/>
        <v>-1735.7630406912303</v>
      </c>
      <c r="S367" s="33">
        <f t="shared" si="88"/>
        <v>-1924.9991562299567</v>
      </c>
      <c r="T367" s="33">
        <f t="shared" si="88"/>
        <v>-2127.2885386741355</v>
      </c>
      <c r="U367" s="33">
        <f t="shared" si="88"/>
        <v>-2058.4530028712456</v>
      </c>
      <c r="V367" s="33">
        <f t="shared" si="88"/>
        <v>-2118.0342405086003</v>
      </c>
      <c r="W367" s="33">
        <f t="shared" si="88"/>
        <v>-2047.134202557354</v>
      </c>
      <c r="X367" s="33">
        <f t="shared" si="88"/>
        <v>-2275.2447318179406</v>
      </c>
      <c r="Y367" s="33">
        <f t="shared" si="88"/>
        <v>-2337.6627466778623</v>
      </c>
      <c r="Z367" s="33">
        <f t="shared" si="88"/>
        <v>-2259.4120816872178</v>
      </c>
      <c r="AA367" s="33">
        <f t="shared" si="88"/>
        <v>-2217.1455089067772</v>
      </c>
      <c r="AB367" s="33">
        <f t="shared" si="88"/>
        <v>-2199.7063252014518</v>
      </c>
      <c r="AC367" s="33">
        <f t="shared" si="88"/>
        <v>-2030.6502622347546</v>
      </c>
      <c r="AD367" s="33">
        <f t="shared" si="88"/>
        <v>-1922.8313789997646</v>
      </c>
      <c r="AE367" s="33">
        <f t="shared" si="88"/>
        <v>-1713.9139871223376</v>
      </c>
    </row>
    <row r="368" spans="1:31" x14ac:dyDescent="0.2">
      <c r="A368" s="9" t="s">
        <v>638</v>
      </c>
      <c r="B368" s="4" t="s">
        <v>639</v>
      </c>
      <c r="C368" s="33">
        <f>+C369+C370</f>
        <v>-1.3218839283843002</v>
      </c>
      <c r="D368" s="33">
        <f t="shared" ref="D368:AE368" si="89">+D369+D370</f>
        <v>-1.7479342176362858</v>
      </c>
      <c r="E368" s="33">
        <f t="shared" si="89"/>
        <v>-2.2839222400744488</v>
      </c>
      <c r="F368" s="33">
        <f t="shared" si="89"/>
        <v>-2.8464141960723004</v>
      </c>
      <c r="G368" s="33">
        <f t="shared" si="89"/>
        <v>-3.5065333278763049</v>
      </c>
      <c r="H368" s="33">
        <f t="shared" si="89"/>
        <v>-3.7314072936986933</v>
      </c>
      <c r="I368" s="33">
        <f t="shared" si="89"/>
        <v>-4.0117735331840034</v>
      </c>
      <c r="J368" s="33">
        <f t="shared" si="89"/>
        <v>-4.3490300457799256</v>
      </c>
      <c r="K368" s="33">
        <f t="shared" si="89"/>
        <v>-4.8787971819770712</v>
      </c>
      <c r="L368" s="33">
        <f t="shared" si="89"/>
        <v>-4.6061319481654301</v>
      </c>
      <c r="M368" s="33">
        <f t="shared" si="89"/>
        <v>-4.9535984174385161</v>
      </c>
      <c r="N368" s="33">
        <f t="shared" si="89"/>
        <v>-5.1855117628565424</v>
      </c>
      <c r="O368" s="33">
        <f t="shared" si="89"/>
        <v>-5.3708387622408571</v>
      </c>
      <c r="P368" s="33">
        <f t="shared" si="89"/>
        <v>-5.2447576784648238</v>
      </c>
      <c r="Q368" s="33">
        <f t="shared" si="89"/>
        <v>-7.2844621914310697</v>
      </c>
      <c r="R368" s="33">
        <f t="shared" si="89"/>
        <v>-7.7892502102615087</v>
      </c>
      <c r="S368" s="33">
        <f t="shared" si="89"/>
        <v>-8.8170653848936347</v>
      </c>
      <c r="T368" s="33">
        <f t="shared" si="89"/>
        <v>-9.9292327533053886</v>
      </c>
      <c r="U368" s="33">
        <f t="shared" si="89"/>
        <v>-9.976781049719694</v>
      </c>
      <c r="V368" s="33">
        <f t="shared" si="89"/>
        <v>-10.779808031790374</v>
      </c>
      <c r="W368" s="33">
        <f t="shared" si="89"/>
        <v>-11.020587303972588</v>
      </c>
      <c r="X368" s="33">
        <f t="shared" si="89"/>
        <v>-12.940704606288081</v>
      </c>
      <c r="Y368" s="33">
        <f t="shared" si="89"/>
        <v>-13.993831532197307</v>
      </c>
      <c r="Z368" s="33">
        <f t="shared" si="89"/>
        <v>-14.219048657834271</v>
      </c>
      <c r="AA368" s="33">
        <f t="shared" si="89"/>
        <v>-14.211551890217569</v>
      </c>
      <c r="AB368" s="33">
        <f t="shared" si="89"/>
        <v>-14.509874484023273</v>
      </c>
      <c r="AC368" s="33">
        <f t="shared" si="89"/>
        <v>-13.821778943460313</v>
      </c>
      <c r="AD368" s="33">
        <f t="shared" si="89"/>
        <v>-13.499278581892984</v>
      </c>
      <c r="AE368" s="33">
        <f t="shared" si="89"/>
        <v>-12.412023971429658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-1.3218839283843002</v>
      </c>
      <c r="D370" s="94">
        <f>+'CO2'!D370+'abs CO2'!D370+'CH4'!D370*PCG!$C$5+N2O!D370*PCG!$C$6+HFC!D370+PFC!D370+'SF6'!D370</f>
        <v>-1.7479342176362858</v>
      </c>
      <c r="E370" s="94">
        <f>+'CO2'!E370+'abs CO2'!E370+'CH4'!E370*PCG!$C$5+N2O!E370*PCG!$C$6+HFC!E370+PFC!E370+'SF6'!E370</f>
        <v>-2.2839222400744488</v>
      </c>
      <c r="F370" s="94">
        <f>+'CO2'!F370+'abs CO2'!F370+'CH4'!F370*PCG!$C$5+N2O!F370*PCG!$C$6+HFC!F370+PFC!F370+'SF6'!F370</f>
        <v>-2.8464141960723004</v>
      </c>
      <c r="G370" s="94">
        <f>+'CO2'!G370+'abs CO2'!G370+'CH4'!G370*PCG!$C$5+N2O!G370*PCG!$C$6+HFC!G370+PFC!G370+'SF6'!G370</f>
        <v>-3.5065333278763049</v>
      </c>
      <c r="H370" s="94">
        <f>+'CO2'!H370+'abs CO2'!H370+'CH4'!H370*PCG!$C$5+N2O!H370*PCG!$C$6+HFC!H370+PFC!H370+'SF6'!H370</f>
        <v>-3.7314072936986933</v>
      </c>
      <c r="I370" s="94">
        <f>+'CO2'!I370+'abs CO2'!I370+'CH4'!I370*PCG!$C$5+N2O!I370*PCG!$C$6+HFC!I370+PFC!I370+'SF6'!I370</f>
        <v>-4.0117735331840034</v>
      </c>
      <c r="J370" s="94">
        <f>+'CO2'!J370+'abs CO2'!J370+'CH4'!J370*PCG!$C$5+N2O!J370*PCG!$C$6+HFC!J370+PFC!J370+'SF6'!J370</f>
        <v>-4.3490300457799256</v>
      </c>
      <c r="K370" s="94">
        <f>+'CO2'!K370+'abs CO2'!K370+'CH4'!K370*PCG!$C$5+N2O!K370*PCG!$C$6+HFC!K370+PFC!K370+'SF6'!K370</f>
        <v>-4.8787971819770712</v>
      </c>
      <c r="L370" s="94">
        <f>+'CO2'!L370+'abs CO2'!L370+'CH4'!L370*PCG!$C$5+N2O!L370*PCG!$C$6+HFC!L370+PFC!L370+'SF6'!L370</f>
        <v>-4.6061319481654301</v>
      </c>
      <c r="M370" s="94">
        <f>+'CO2'!M370+'abs CO2'!M370+'CH4'!M370*PCG!$C$5+N2O!M370*PCG!$C$6+HFC!M370+PFC!M370+'SF6'!M370</f>
        <v>-4.9535984174385161</v>
      </c>
      <c r="N370" s="94">
        <f>+'CO2'!N370+'abs CO2'!N370+'CH4'!N370*PCG!$C$5+N2O!N370*PCG!$C$6+HFC!N370+PFC!N370+'SF6'!N370</f>
        <v>-5.1855117628565424</v>
      </c>
      <c r="O370" s="94">
        <f>+'CO2'!O370+'abs CO2'!O370+'CH4'!O370*PCG!$C$5+N2O!O370*PCG!$C$6+HFC!O370+PFC!O370+'SF6'!O370</f>
        <v>-5.3708387622408571</v>
      </c>
      <c r="P370" s="94">
        <f>+'CO2'!P370+'abs CO2'!P370+'CH4'!P370*PCG!$C$5+N2O!P370*PCG!$C$6+HFC!P370+PFC!P370+'SF6'!P370</f>
        <v>-5.2447576784648238</v>
      </c>
      <c r="Q370" s="94">
        <f>+'CO2'!Q370+'abs CO2'!Q370+'CH4'!Q370*PCG!$C$5+N2O!Q370*PCG!$C$6+HFC!Q370+PFC!Q370+'SF6'!Q370</f>
        <v>-7.2844621914310697</v>
      </c>
      <c r="R370" s="94">
        <f>+'CO2'!R370+'abs CO2'!R370+'CH4'!R370*PCG!$C$5+N2O!R370*PCG!$C$6+HFC!R370+PFC!R370+'SF6'!R370</f>
        <v>-7.7892502102615087</v>
      </c>
      <c r="S370" s="94">
        <f>+'CO2'!S370+'abs CO2'!S370+'CH4'!S370*PCG!$C$5+N2O!S370*PCG!$C$6+HFC!S370+PFC!S370+'SF6'!S370</f>
        <v>-8.8170653848936347</v>
      </c>
      <c r="T370" s="94">
        <f>+'CO2'!T370+'abs CO2'!T370+'CH4'!T370*PCG!$C$5+N2O!T370*PCG!$C$6+HFC!T370+PFC!T370+'SF6'!T370</f>
        <v>-9.9292327533053886</v>
      </c>
      <c r="U370" s="94">
        <f>+'CO2'!U370+'abs CO2'!U370+'CH4'!U370*PCG!$C$5+N2O!U370*PCG!$C$6+HFC!U370+PFC!U370+'SF6'!U370</f>
        <v>-9.976781049719694</v>
      </c>
      <c r="V370" s="94">
        <f>+'CO2'!V370+'abs CO2'!V370+'CH4'!V370*PCG!$C$5+N2O!V370*PCG!$C$6+HFC!V370+PFC!V370+'SF6'!V370</f>
        <v>-10.779808031790374</v>
      </c>
      <c r="W370" s="94">
        <f>+'CO2'!W370+'abs CO2'!W370+'CH4'!W370*PCG!$C$5+N2O!W370*PCG!$C$6+HFC!W370+PFC!W370+'SF6'!W370</f>
        <v>-11.020587303972588</v>
      </c>
      <c r="X370" s="94">
        <f>+'CO2'!X370+'abs CO2'!X370+'CH4'!X370*PCG!$C$5+N2O!X370*PCG!$C$6+HFC!X370+PFC!X370+'SF6'!X370</f>
        <v>-12.940704606288081</v>
      </c>
      <c r="Y370" s="94">
        <f>+'CO2'!Y370+'abs CO2'!Y370+'CH4'!Y370*PCG!$C$5+N2O!Y370*PCG!$C$6+HFC!Y370+PFC!Y370+'SF6'!Y370</f>
        <v>-13.993831532197307</v>
      </c>
      <c r="Z370" s="94">
        <f>+'CO2'!Z370+'abs CO2'!Z370+'CH4'!Z370*PCG!$C$5+N2O!Z370*PCG!$C$6+HFC!Z370+PFC!Z370+'SF6'!Z370</f>
        <v>-14.219048657834271</v>
      </c>
      <c r="AA370" s="94">
        <f>+'CO2'!AA370+'abs CO2'!AA370+'CH4'!AA370*PCG!$C$5+N2O!AA370*PCG!$C$6+HFC!AA370+PFC!AA370+'SF6'!AA370</f>
        <v>-14.211551890217569</v>
      </c>
      <c r="AB370" s="94">
        <f>+'CO2'!AB370+'abs CO2'!AB370+'CH4'!AB370*PCG!$C$5+N2O!AB370*PCG!$C$6+HFC!AB370+PFC!AB370+'SF6'!AB370</f>
        <v>-14.509874484023273</v>
      </c>
      <c r="AC370" s="94">
        <f>+'CO2'!AC370+'abs CO2'!AC370+'CH4'!AC370*PCG!$C$5+N2O!AC370*PCG!$C$6+HFC!AC370+PFC!AC370+'SF6'!AC370</f>
        <v>-13.821778943460313</v>
      </c>
      <c r="AD370" s="94">
        <f>+'CO2'!AD370+'abs CO2'!AD370+'CH4'!AD370*PCG!$C$5+N2O!AD370*PCG!$C$6+HFC!AD370+PFC!AD370+'SF6'!AD370</f>
        <v>-13.499278581892984</v>
      </c>
      <c r="AE370" s="94">
        <f>+'CO2'!AE370+'abs CO2'!AE370+'CH4'!AE370*PCG!$C$5+N2O!AE370*PCG!$C$6+HFC!AE370+PFC!AE370+'SF6'!AE370</f>
        <v>-12.412023971429658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-263.74261980080314</v>
      </c>
      <c r="D371" s="33">
        <f t="shared" si="90"/>
        <v>-369.49537134294513</v>
      </c>
      <c r="E371" s="33">
        <f t="shared" si="90"/>
        <v>-503.21402534589259</v>
      </c>
      <c r="F371" s="33">
        <f t="shared" si="90"/>
        <v>-647.09699744550596</v>
      </c>
      <c r="G371" s="33">
        <f t="shared" si="90"/>
        <v>-814.20842302366384</v>
      </c>
      <c r="H371" s="33">
        <f t="shared" si="90"/>
        <v>-874.04622588062875</v>
      </c>
      <c r="I371" s="33">
        <f t="shared" si="90"/>
        <v>-949.88434064997659</v>
      </c>
      <c r="J371" s="33">
        <f t="shared" si="90"/>
        <v>-1037.9103925322133</v>
      </c>
      <c r="K371" s="33">
        <f t="shared" si="90"/>
        <v>-1173.9762708273597</v>
      </c>
      <c r="L371" s="33">
        <f t="shared" si="90"/>
        <v>-1112.4100498662613</v>
      </c>
      <c r="M371" s="33">
        <f t="shared" si="90"/>
        <v>-1203.567359820795</v>
      </c>
      <c r="N371" s="33">
        <f t="shared" si="90"/>
        <v>-1265.6152766830671</v>
      </c>
      <c r="O371" s="33">
        <f t="shared" si="90"/>
        <v>-1291.7607662494474</v>
      </c>
      <c r="P371" s="33">
        <f t="shared" si="90"/>
        <v>-1228.0451558732966</v>
      </c>
      <c r="Q371" s="33">
        <f t="shared" si="90"/>
        <v>-1652.0526206516611</v>
      </c>
      <c r="R371" s="33">
        <f t="shared" si="90"/>
        <v>-1723.0814272540761</v>
      </c>
      <c r="S371" s="33">
        <f t="shared" si="90"/>
        <v>-1910.6956281651421</v>
      </c>
      <c r="T371" s="33">
        <f t="shared" si="90"/>
        <v>-2111.2361969971121</v>
      </c>
      <c r="U371" s="33">
        <f t="shared" si="90"/>
        <v>-2042.2977715878908</v>
      </c>
      <c r="V371" s="33">
        <f t="shared" si="90"/>
        <v>-2100.666813406257</v>
      </c>
      <c r="W371" s="33">
        <f t="shared" si="90"/>
        <v>-2029.461202862585</v>
      </c>
      <c r="X371" s="33">
        <f t="shared" si="90"/>
        <v>-2254.6155626328032</v>
      </c>
      <c r="Y371" s="33">
        <f t="shared" si="90"/>
        <v>-2315.4511339400078</v>
      </c>
      <c r="Z371" s="33">
        <f t="shared" si="90"/>
        <v>-2236.9301515426655</v>
      </c>
      <c r="AA371" s="33">
        <f t="shared" si="90"/>
        <v>-2194.9901680149287</v>
      </c>
      <c r="AB371" s="33">
        <f t="shared" si="90"/>
        <v>-2177.1685037081252</v>
      </c>
      <c r="AC371" s="33">
        <f t="shared" si="90"/>
        <v>-2009.273375101888</v>
      </c>
      <c r="AD371" s="33">
        <f t="shared" si="90"/>
        <v>-1902.0177535604632</v>
      </c>
      <c r="AE371" s="33">
        <f t="shared" si="90"/>
        <v>-1694.8262022255296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18.852237650876543</v>
      </c>
      <c r="D372" s="94">
        <f>+'CO2'!D372+'abs CO2'!D372+'CH4'!D372*PCG!$C$5+N2O!D372*PCG!$C$6+HFC!D372+PFC!D372+'SF6'!D372</f>
        <v>17.059352565259346</v>
      </c>
      <c r="E372" s="94">
        <f>+'CO2'!E372+'abs CO2'!E372+'CH4'!E372*PCG!$C$5+N2O!E372*PCG!$C$6+HFC!E372+PFC!E372+'SF6'!E372</f>
        <v>15.266467479642145</v>
      </c>
      <c r="F372" s="94">
        <f>+'CO2'!F372+'abs CO2'!F372+'CH4'!F372*PCG!$C$5+N2O!F372*PCG!$C$6+HFC!F372+PFC!F372+'SF6'!F372</f>
        <v>13.473582394024946</v>
      </c>
      <c r="G372" s="94">
        <f>+'CO2'!G372+'abs CO2'!G372+'CH4'!G372*PCG!$C$5+N2O!G372*PCG!$C$6+HFC!G372+PFC!G372+'SF6'!G372</f>
        <v>11.680697308407748</v>
      </c>
      <c r="H372" s="94">
        <f>+'CO2'!H372+'abs CO2'!H372+'CH4'!H372*PCG!$C$5+N2O!H372*PCG!$C$6+HFC!H372+PFC!H372+'SF6'!H372</f>
        <v>9.8878122227905489</v>
      </c>
      <c r="I372" s="94">
        <f>+'CO2'!I372+'abs CO2'!I372+'CH4'!I372*PCG!$C$5+N2O!I372*PCG!$C$6+HFC!I372+PFC!I372+'SF6'!I372</f>
        <v>8.0949271371733502</v>
      </c>
      <c r="J372" s="94">
        <f>+'CO2'!J372+'abs CO2'!J372+'CH4'!J372*PCG!$C$5+N2O!J372*PCG!$C$6+HFC!J372+PFC!J372+'SF6'!J372</f>
        <v>6.3020420515561497</v>
      </c>
      <c r="K372" s="94">
        <f>+'CO2'!K372+'abs CO2'!K372+'CH4'!K372*PCG!$C$5+N2O!K372*PCG!$C$6+HFC!K372+PFC!K372+'SF6'!K372</f>
        <v>4.5091569659389528</v>
      </c>
      <c r="L372" s="94">
        <f>+'CO2'!L372+'abs CO2'!L372+'CH4'!L372*PCG!$C$5+N2O!L372*PCG!$C$6+HFC!L372+PFC!L372+'SF6'!L372</f>
        <v>2.7162718803217523</v>
      </c>
      <c r="M372" s="94">
        <f>+'CO2'!M372+'abs CO2'!M372+'CH4'!M372*PCG!$C$5+N2O!M372*PCG!$C$6+HFC!M372+PFC!M372+'SF6'!M372</f>
        <v>0.92338679470455531</v>
      </c>
      <c r="N372" s="94">
        <f>+'CO2'!N372+'abs CO2'!N372+'CH4'!N372*PCG!$C$5+N2O!N372*PCG!$C$6+HFC!N372+PFC!N372+'SF6'!N372</f>
        <v>-0.86949829091264519</v>
      </c>
      <c r="O372" s="94">
        <f>+'CO2'!O372+'abs CO2'!O372+'CH4'!O372*PCG!$C$5+N2O!O372*PCG!$C$6+HFC!O372+PFC!O372+'SF6'!O372</f>
        <v>-4.1242415639051835</v>
      </c>
      <c r="P372" s="94">
        <f>+'CO2'!P372+'abs CO2'!P372+'CH4'!P372*PCG!$C$5+N2O!P372*PCG!$C$6+HFC!P372+PFC!P372+'SF6'!P372</f>
        <v>-5.778101044712507</v>
      </c>
      <c r="Q372" s="94">
        <f>+'CO2'!Q372+'abs CO2'!Q372+'CH4'!Q372*PCG!$C$5+N2O!Q372*PCG!$C$6+HFC!Q372+PFC!Q372+'SF6'!Q372</f>
        <v>-7.4319605255198269</v>
      </c>
      <c r="R372" s="94">
        <f>+'CO2'!R372+'abs CO2'!R372+'CH4'!R372*PCG!$C$5+N2O!R372*PCG!$C$6+HFC!R372+PFC!R372+'SF6'!R372</f>
        <v>-9.0858200063271539</v>
      </c>
      <c r="S372" s="94">
        <f>+'CO2'!S372+'abs CO2'!S372+'CH4'!S372*PCG!$C$5+N2O!S372*PCG!$C$6+HFC!S372+PFC!S372+'SF6'!S372</f>
        <v>-10.739679487134474</v>
      </c>
      <c r="T372" s="94">
        <f>+'CO2'!T372+'abs CO2'!T372+'CH4'!T372*PCG!$C$5+N2O!T372*PCG!$C$6+HFC!T372+PFC!T372+'SF6'!T372</f>
        <v>-12.393538967941797</v>
      </c>
      <c r="U372" s="94">
        <f>+'CO2'!U372+'abs CO2'!U372+'CH4'!U372*PCG!$C$5+N2O!U372*PCG!$C$6+HFC!U372+PFC!U372+'SF6'!U372</f>
        <v>-15.002988728169047</v>
      </c>
      <c r="V372" s="94">
        <f>+'CO2'!V372+'abs CO2'!V372+'CH4'!V372*PCG!$C$5+N2O!V372*PCG!$C$6+HFC!V372+PFC!V372+'SF6'!V372</f>
        <v>-16.565969683484564</v>
      </c>
      <c r="W372" s="94">
        <f>+'CO2'!W372+'abs CO2'!W372+'CH4'!W372*PCG!$C$5+N2O!W372*PCG!$C$6+HFC!W372+PFC!W372+'SF6'!W372</f>
        <v>-16.336065553182888</v>
      </c>
      <c r="X372" s="94">
        <f>+'CO2'!X372+'abs CO2'!X372+'CH4'!X372*PCG!$C$5+N2O!X372*PCG!$C$6+HFC!X372+PFC!X372+'SF6'!X372</f>
        <v>-16.106161422881204</v>
      </c>
      <c r="Y372" s="94">
        <f>+'CO2'!Y372+'abs CO2'!Y372+'CH4'!Y372*PCG!$C$5+N2O!Y372*PCG!$C$6+HFC!Y372+PFC!Y372+'SF6'!Y372</f>
        <v>-15.876257292579513</v>
      </c>
      <c r="Z372" s="94">
        <f>+'CO2'!Z372+'abs CO2'!Z372+'CH4'!Z372*PCG!$C$5+N2O!Z372*PCG!$C$6+HFC!Z372+PFC!Z372+'SF6'!Z372</f>
        <v>-15.646353162277837</v>
      </c>
      <c r="AA372" s="94">
        <f>+'CO2'!AA372+'abs CO2'!AA372+'CH4'!AA372*PCG!$C$5+N2O!AA372*PCG!$C$6+HFC!AA372+PFC!AA372+'SF6'!AA372</f>
        <v>-31.760785867466915</v>
      </c>
      <c r="AB372" s="94">
        <f>+'CO2'!AB372+'abs CO2'!AB372+'CH4'!AB372*PCG!$C$5+N2O!AB372*PCG!$C$6+HFC!AB372+PFC!AB372+'SF6'!AB372</f>
        <v>-29.976502979092835</v>
      </c>
      <c r="AC372" s="94">
        <f>+'CO2'!AC372+'abs CO2'!AC372+'CH4'!AC372*PCG!$C$5+N2O!AC372*PCG!$C$6+HFC!AC372+PFC!AC372+'SF6'!AC372</f>
        <v>-28.192220090718752</v>
      </c>
      <c r="AD372" s="94">
        <f>+'CO2'!AD372+'abs CO2'!AD372+'CH4'!AD372*PCG!$C$5+N2O!AD372*PCG!$C$6+HFC!AD372+PFC!AD372+'SF6'!AD372</f>
        <v>-25.824976352909541</v>
      </c>
      <c r="AE372" s="94">
        <f>+'CO2'!AE372+'abs CO2'!AE372+'CH4'!AE372*PCG!$C$5+N2O!AE372*PCG!$C$6+HFC!AE372+PFC!AE372+'SF6'!AE372</f>
        <v>-24.096134194267737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-282.59485745167967</v>
      </c>
      <c r="D373" s="94">
        <f>+'CO2'!D373+'abs CO2'!D373+'CH4'!D373*PCG!$C$5+N2O!D373*PCG!$C$6+HFC!D373+PFC!D373+'SF6'!D373</f>
        <v>-386.55472390820449</v>
      </c>
      <c r="E373" s="94">
        <f>+'CO2'!E373+'abs CO2'!E373+'CH4'!E373*PCG!$C$5+N2O!E373*PCG!$C$6+HFC!E373+PFC!E373+'SF6'!E373</f>
        <v>-518.48049282553472</v>
      </c>
      <c r="F373" s="94">
        <f>+'CO2'!F373+'abs CO2'!F373+'CH4'!F373*PCG!$C$5+N2O!F373*PCG!$C$6+HFC!F373+PFC!F373+'SF6'!F373</f>
        <v>-660.57057983953086</v>
      </c>
      <c r="G373" s="94">
        <f>+'CO2'!G373+'abs CO2'!G373+'CH4'!G373*PCG!$C$5+N2O!G373*PCG!$C$6+HFC!G373+PFC!G373+'SF6'!G373</f>
        <v>-825.88912033207157</v>
      </c>
      <c r="H373" s="94">
        <f>+'CO2'!H373+'abs CO2'!H373+'CH4'!H373*PCG!$C$5+N2O!H373*PCG!$C$6+HFC!H373+PFC!H373+'SF6'!H373</f>
        <v>-883.93403810341931</v>
      </c>
      <c r="I373" s="94">
        <f>+'CO2'!I373+'abs CO2'!I373+'CH4'!I373*PCG!$C$5+N2O!I373*PCG!$C$6+HFC!I373+PFC!I373+'SF6'!I373</f>
        <v>-957.97926778714998</v>
      </c>
      <c r="J373" s="94">
        <f>+'CO2'!J373+'abs CO2'!J373+'CH4'!J373*PCG!$C$5+N2O!J373*PCG!$C$6+HFC!J373+PFC!J373+'SF6'!J373</f>
        <v>-1044.2124345837694</v>
      </c>
      <c r="K373" s="94">
        <f>+'CO2'!K373+'abs CO2'!K373+'CH4'!K373*PCG!$C$5+N2O!K373*PCG!$C$6+HFC!K373+PFC!K373+'SF6'!K373</f>
        <v>-1178.4854277932986</v>
      </c>
      <c r="L373" s="94">
        <f>+'CO2'!L373+'abs CO2'!L373+'CH4'!L373*PCG!$C$5+N2O!L373*PCG!$C$6+HFC!L373+PFC!L373+'SF6'!L373</f>
        <v>-1115.126321746583</v>
      </c>
      <c r="M373" s="94">
        <f>+'CO2'!M373+'abs CO2'!M373+'CH4'!M373*PCG!$C$5+N2O!M373*PCG!$C$6+HFC!M373+PFC!M373+'SF6'!M373</f>
        <v>-1204.4907466154996</v>
      </c>
      <c r="N373" s="94">
        <f>+'CO2'!N373+'abs CO2'!N373+'CH4'!N373*PCG!$C$5+N2O!N373*PCG!$C$6+HFC!N373+PFC!N373+'SF6'!N373</f>
        <v>-1264.7457783921545</v>
      </c>
      <c r="O373" s="94">
        <f>+'CO2'!O373+'abs CO2'!O373+'CH4'!O373*PCG!$C$5+N2O!O373*PCG!$C$6+HFC!O373+PFC!O373+'SF6'!O373</f>
        <v>-1287.6365246855423</v>
      </c>
      <c r="P373" s="94">
        <f>+'CO2'!P373+'abs CO2'!P373+'CH4'!P373*PCG!$C$5+N2O!P373*PCG!$C$6+HFC!P373+PFC!P373+'SF6'!P373</f>
        <v>-1222.2670548285842</v>
      </c>
      <c r="Q373" s="94">
        <f>+'CO2'!Q373+'abs CO2'!Q373+'CH4'!Q373*PCG!$C$5+N2O!Q373*PCG!$C$6+HFC!Q373+PFC!Q373+'SF6'!Q373</f>
        <v>-1644.6206601261413</v>
      </c>
      <c r="R373" s="94">
        <f>+'CO2'!R373+'abs CO2'!R373+'CH4'!R373*PCG!$C$5+N2O!R373*PCG!$C$6+HFC!R373+PFC!R373+'SF6'!R373</f>
        <v>-1713.9956072477489</v>
      </c>
      <c r="S373" s="94">
        <f>+'CO2'!S373+'abs CO2'!S373+'CH4'!S373*PCG!$C$5+N2O!S373*PCG!$C$6+HFC!S373+PFC!S373+'SF6'!S373</f>
        <v>-1899.9559486780076</v>
      </c>
      <c r="T373" s="94">
        <f>+'CO2'!T373+'abs CO2'!T373+'CH4'!T373*PCG!$C$5+N2O!T373*PCG!$C$6+HFC!T373+PFC!T373+'SF6'!T373</f>
        <v>-2098.8426580291703</v>
      </c>
      <c r="U373" s="94">
        <f>+'CO2'!U373+'abs CO2'!U373+'CH4'!U373*PCG!$C$5+N2O!U373*PCG!$C$6+HFC!U373+PFC!U373+'SF6'!U373</f>
        <v>-2027.2947828597216</v>
      </c>
      <c r="V373" s="94">
        <f>+'CO2'!V373+'abs CO2'!V373+'CH4'!V373*PCG!$C$5+N2O!V373*PCG!$C$6+HFC!V373+PFC!V373+'SF6'!V373</f>
        <v>-2084.1008437227724</v>
      </c>
      <c r="W373" s="94">
        <f>+'CO2'!W373+'abs CO2'!W373+'CH4'!W373*PCG!$C$5+N2O!W373*PCG!$C$6+HFC!W373+PFC!W373+'SF6'!W373</f>
        <v>-2013.1251373094021</v>
      </c>
      <c r="X373" s="94">
        <f>+'CO2'!X373+'abs CO2'!X373+'CH4'!X373*PCG!$C$5+N2O!X373*PCG!$C$6+HFC!X373+PFC!X373+'SF6'!X373</f>
        <v>-2238.5094012099221</v>
      </c>
      <c r="Y373" s="94">
        <f>+'CO2'!Y373+'abs CO2'!Y373+'CH4'!Y373*PCG!$C$5+N2O!Y373*PCG!$C$6+HFC!Y373+PFC!Y373+'SF6'!Y373</f>
        <v>-2299.5748766474285</v>
      </c>
      <c r="Z373" s="94">
        <f>+'CO2'!Z373+'abs CO2'!Z373+'CH4'!Z373*PCG!$C$5+N2O!Z373*PCG!$C$6+HFC!Z373+PFC!Z373+'SF6'!Z373</f>
        <v>-2221.2837983803875</v>
      </c>
      <c r="AA373" s="94">
        <f>+'CO2'!AA373+'abs CO2'!AA373+'CH4'!AA373*PCG!$C$5+N2O!AA373*PCG!$C$6+HFC!AA373+PFC!AA373+'SF6'!AA373</f>
        <v>-2163.2293821474618</v>
      </c>
      <c r="AB373" s="94">
        <f>+'CO2'!AB373+'abs CO2'!AB373+'CH4'!AB373*PCG!$C$5+N2O!AB373*PCG!$C$6+HFC!AB373+PFC!AB373+'SF6'!AB373</f>
        <v>-2147.1920007290323</v>
      </c>
      <c r="AC373" s="94">
        <f>+'CO2'!AC373+'abs CO2'!AC373+'CH4'!AC373*PCG!$C$5+N2O!AC373*PCG!$C$6+HFC!AC373+PFC!AC373+'SF6'!AC373</f>
        <v>-1981.0811550111691</v>
      </c>
      <c r="AD373" s="94">
        <f>+'CO2'!AD373+'abs CO2'!AD373+'CH4'!AD373*PCG!$C$5+N2O!AD373*PCG!$C$6+HFC!AD373+PFC!AD373+'SF6'!AD373</f>
        <v>-1876.1927772075537</v>
      </c>
      <c r="AE373" s="94">
        <f>+'CO2'!AE373+'abs CO2'!AE373+'CH4'!AE373*PCG!$C$5+N2O!AE373*PCG!$C$6+HFC!AE373+PFC!AE373+'SF6'!AE373</f>
        <v>-1670.7300680312619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-0.88799030299577619</v>
      </c>
      <c r="D374" s="33">
        <f t="shared" si="91"/>
        <v>-1.1490140728895428</v>
      </c>
      <c r="E374" s="33">
        <f t="shared" si="91"/>
        <v>-1.4802549903962641</v>
      </c>
      <c r="F374" s="33">
        <f t="shared" si="91"/>
        <v>-1.8370166085197057</v>
      </c>
      <c r="G374" s="33">
        <f t="shared" si="91"/>
        <v>-2.2521005264155045</v>
      </c>
      <c r="H374" s="33">
        <f t="shared" si="91"/>
        <v>-2.3978404525646697</v>
      </c>
      <c r="I374" s="33">
        <f t="shared" si="91"/>
        <v>-2.5837541676691416</v>
      </c>
      <c r="J374" s="33">
        <f t="shared" si="91"/>
        <v>-2.8002695120452783</v>
      </c>
      <c r="K374" s="33">
        <f t="shared" si="91"/>
        <v>-3.1374038704962715</v>
      </c>
      <c r="L374" s="33">
        <f t="shared" si="91"/>
        <v>-2.9783210120710071</v>
      </c>
      <c r="M374" s="33">
        <f t="shared" si="91"/>
        <v>-3.2026983594912033</v>
      </c>
      <c r="N374" s="33">
        <f t="shared" si="91"/>
        <v>-3.3539874683127171</v>
      </c>
      <c r="O374" s="33">
        <f t="shared" si="91"/>
        <v>-3.4989114180740386</v>
      </c>
      <c r="P374" s="33">
        <f t="shared" si="91"/>
        <v>-3.4101982119453007</v>
      </c>
      <c r="Q374" s="33">
        <f t="shared" si="91"/>
        <v>-4.6200891047936885</v>
      </c>
      <c r="R374" s="33">
        <f t="shared" si="91"/>
        <v>-4.8923632268927593</v>
      </c>
      <c r="S374" s="33">
        <f t="shared" si="91"/>
        <v>-5.4864626799210612</v>
      </c>
      <c r="T374" s="33">
        <f t="shared" si="91"/>
        <v>-6.1231089237180507</v>
      </c>
      <c r="U374" s="33">
        <f t="shared" si="91"/>
        <v>-6.1784502336348917</v>
      </c>
      <c r="V374" s="33">
        <f t="shared" si="91"/>
        <v>-6.587619070553199</v>
      </c>
      <c r="W374" s="33">
        <f t="shared" si="91"/>
        <v>-6.6524123907964787</v>
      </c>
      <c r="X374" s="33">
        <f t="shared" si="91"/>
        <v>-7.6884645788496151</v>
      </c>
      <c r="Y374" s="33">
        <f t="shared" si="91"/>
        <v>-8.217781205657106</v>
      </c>
      <c r="Z374" s="33">
        <f t="shared" si="91"/>
        <v>-8.2628814867179603</v>
      </c>
      <c r="AA374" s="33">
        <f t="shared" si="91"/>
        <v>-7.9437890016312762</v>
      </c>
      <c r="AB374" s="33">
        <f t="shared" si="91"/>
        <v>-8.0279470093031158</v>
      </c>
      <c r="AC374" s="33">
        <f t="shared" si="91"/>
        <v>-7.555108189406333</v>
      </c>
      <c r="AD374" s="33">
        <f t="shared" si="91"/>
        <v>-7.3143468574084958</v>
      </c>
      <c r="AE374" s="33">
        <f t="shared" si="91"/>
        <v>-6.6757609253784782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-0.88799030299577619</v>
      </c>
      <c r="D376" s="94">
        <f>+'CO2'!D376+'abs CO2'!D376+'CH4'!D376*PCG!$C$5+N2O!D376*PCG!$C$6+HFC!D376+PFC!D376+'SF6'!D376</f>
        <v>-1.1490140728895428</v>
      </c>
      <c r="E376" s="94">
        <f>+'CO2'!E376+'abs CO2'!E376+'CH4'!E376*PCG!$C$5+N2O!E376*PCG!$C$6+HFC!E376+PFC!E376+'SF6'!E376</f>
        <v>-1.4802549903962641</v>
      </c>
      <c r="F376" s="94">
        <f>+'CO2'!F376+'abs CO2'!F376+'CH4'!F376*PCG!$C$5+N2O!F376*PCG!$C$6+HFC!F376+PFC!F376+'SF6'!F376</f>
        <v>-1.8370166085197057</v>
      </c>
      <c r="G376" s="94">
        <f>+'CO2'!G376+'abs CO2'!G376+'CH4'!G376*PCG!$C$5+N2O!G376*PCG!$C$6+HFC!G376+PFC!G376+'SF6'!G376</f>
        <v>-2.2521005264155045</v>
      </c>
      <c r="H376" s="94">
        <f>+'CO2'!H376+'abs CO2'!H376+'CH4'!H376*PCG!$C$5+N2O!H376*PCG!$C$6+HFC!H376+PFC!H376+'SF6'!H376</f>
        <v>-2.3978404525646697</v>
      </c>
      <c r="I376" s="94">
        <f>+'CO2'!I376+'abs CO2'!I376+'CH4'!I376*PCG!$C$5+N2O!I376*PCG!$C$6+HFC!I376+PFC!I376+'SF6'!I376</f>
        <v>-2.5837541676691416</v>
      </c>
      <c r="J376" s="94">
        <f>+'CO2'!J376+'abs CO2'!J376+'CH4'!J376*PCG!$C$5+N2O!J376*PCG!$C$6+HFC!J376+PFC!J376+'SF6'!J376</f>
        <v>-2.8002695120452783</v>
      </c>
      <c r="K376" s="94">
        <f>+'CO2'!K376+'abs CO2'!K376+'CH4'!K376*PCG!$C$5+N2O!K376*PCG!$C$6+HFC!K376+PFC!K376+'SF6'!K376</f>
        <v>-3.1374038704962715</v>
      </c>
      <c r="L376" s="94">
        <f>+'CO2'!L376+'abs CO2'!L376+'CH4'!L376*PCG!$C$5+N2O!L376*PCG!$C$6+HFC!L376+PFC!L376+'SF6'!L376</f>
        <v>-2.9783210120710071</v>
      </c>
      <c r="M376" s="94">
        <f>+'CO2'!M376+'abs CO2'!M376+'CH4'!M376*PCG!$C$5+N2O!M376*PCG!$C$6+HFC!M376+PFC!M376+'SF6'!M376</f>
        <v>-3.2026983594912033</v>
      </c>
      <c r="N376" s="94">
        <f>+'CO2'!N376+'abs CO2'!N376+'CH4'!N376*PCG!$C$5+N2O!N376*PCG!$C$6+HFC!N376+PFC!N376+'SF6'!N376</f>
        <v>-3.3539874683127171</v>
      </c>
      <c r="O376" s="94">
        <f>+'CO2'!O376+'abs CO2'!O376+'CH4'!O376*PCG!$C$5+N2O!O376*PCG!$C$6+HFC!O376+PFC!O376+'SF6'!O376</f>
        <v>-3.4989114180740386</v>
      </c>
      <c r="P376" s="94">
        <f>+'CO2'!P376+'abs CO2'!P376+'CH4'!P376*PCG!$C$5+N2O!P376*PCG!$C$6+HFC!P376+PFC!P376+'SF6'!P376</f>
        <v>-3.4101982119453007</v>
      </c>
      <c r="Q376" s="94">
        <f>+'CO2'!Q376+'abs CO2'!Q376+'CH4'!Q376*PCG!$C$5+N2O!Q376*PCG!$C$6+HFC!Q376+PFC!Q376+'SF6'!Q376</f>
        <v>-4.6200891047936885</v>
      </c>
      <c r="R376" s="94">
        <f>+'CO2'!R376+'abs CO2'!R376+'CH4'!R376*PCG!$C$5+N2O!R376*PCG!$C$6+HFC!R376+PFC!R376+'SF6'!R376</f>
        <v>-4.8923632268927593</v>
      </c>
      <c r="S376" s="94">
        <f>+'CO2'!S376+'abs CO2'!S376+'CH4'!S376*PCG!$C$5+N2O!S376*PCG!$C$6+HFC!S376+PFC!S376+'SF6'!S376</f>
        <v>-5.4864626799210612</v>
      </c>
      <c r="T376" s="94">
        <f>+'CO2'!T376+'abs CO2'!T376+'CH4'!T376*PCG!$C$5+N2O!T376*PCG!$C$6+HFC!T376+PFC!T376+'SF6'!T376</f>
        <v>-6.1231089237180507</v>
      </c>
      <c r="U376" s="94">
        <f>+'CO2'!U376+'abs CO2'!U376+'CH4'!U376*PCG!$C$5+N2O!U376*PCG!$C$6+HFC!U376+PFC!U376+'SF6'!U376</f>
        <v>-6.1784502336348917</v>
      </c>
      <c r="V376" s="94">
        <f>+'CO2'!V376+'abs CO2'!V376+'CH4'!V376*PCG!$C$5+N2O!V376*PCG!$C$6+HFC!V376+PFC!V376+'SF6'!V376</f>
        <v>-6.587619070553199</v>
      </c>
      <c r="W376" s="94">
        <f>+'CO2'!W376+'abs CO2'!W376+'CH4'!W376*PCG!$C$5+N2O!W376*PCG!$C$6+HFC!W376+PFC!W376+'SF6'!W376</f>
        <v>-6.6524123907964787</v>
      </c>
      <c r="X376" s="94">
        <f>+'CO2'!X376+'abs CO2'!X376+'CH4'!X376*PCG!$C$5+N2O!X376*PCG!$C$6+HFC!X376+PFC!X376+'SF6'!X376</f>
        <v>-7.6884645788496151</v>
      </c>
      <c r="Y376" s="94">
        <f>+'CO2'!Y376+'abs CO2'!Y376+'CH4'!Y376*PCG!$C$5+N2O!Y376*PCG!$C$6+HFC!Y376+PFC!Y376+'SF6'!Y376</f>
        <v>-8.217781205657106</v>
      </c>
      <c r="Z376" s="94">
        <f>+'CO2'!Z376+'abs CO2'!Z376+'CH4'!Z376*PCG!$C$5+N2O!Z376*PCG!$C$6+HFC!Z376+PFC!Z376+'SF6'!Z376</f>
        <v>-8.2628814867179603</v>
      </c>
      <c r="AA376" s="94">
        <f>+'CO2'!AA376+'abs CO2'!AA376+'CH4'!AA376*PCG!$C$5+N2O!AA376*PCG!$C$6+HFC!AA376+PFC!AA376+'SF6'!AA376</f>
        <v>-7.9437890016312762</v>
      </c>
      <c r="AB376" s="94">
        <f>+'CO2'!AB376+'abs CO2'!AB376+'CH4'!AB376*PCG!$C$5+N2O!AB376*PCG!$C$6+HFC!AB376+PFC!AB376+'SF6'!AB376</f>
        <v>-8.0279470093031158</v>
      </c>
      <c r="AC376" s="94">
        <f>+'CO2'!AC376+'abs CO2'!AC376+'CH4'!AC376*PCG!$C$5+N2O!AC376*PCG!$C$6+HFC!AC376+PFC!AC376+'SF6'!AC376</f>
        <v>-7.555108189406333</v>
      </c>
      <c r="AD376" s="94">
        <f>+'CO2'!AD376+'abs CO2'!AD376+'CH4'!AD376*PCG!$C$5+N2O!AD376*PCG!$C$6+HFC!AD376+PFC!AD376+'SF6'!AD376</f>
        <v>-7.3143468574084958</v>
      </c>
      <c r="AE376" s="94">
        <f>+'CO2'!AE376+'abs CO2'!AE376+'CH4'!AE376*PCG!$C$5+N2O!AE376*PCG!$C$6+HFC!AE376+PFC!AE376+'SF6'!AE376</f>
        <v>-6.6757609253784782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21.2334732451354</v>
      </c>
      <c r="D383" s="33">
        <f t="shared" si="94"/>
        <v>24.221268931333206</v>
      </c>
      <c r="E383" s="33">
        <f t="shared" si="94"/>
        <v>27.200162480343636</v>
      </c>
      <c r="F383" s="33">
        <f t="shared" si="94"/>
        <v>30.188897704055986</v>
      </c>
      <c r="G383" s="33">
        <f t="shared" si="94"/>
        <v>33.18331939970323</v>
      </c>
      <c r="H383" s="33">
        <f t="shared" si="94"/>
        <v>36.164348261246715</v>
      </c>
      <c r="I383" s="33">
        <f t="shared" si="94"/>
        <v>39.247006457133899</v>
      </c>
      <c r="J383" s="33">
        <f t="shared" si="94"/>
        <v>42.141119249538967</v>
      </c>
      <c r="K383" s="33">
        <f t="shared" si="94"/>
        <v>45.189480863476263</v>
      </c>
      <c r="L383" s="33">
        <f t="shared" si="94"/>
        <v>48.140446833000269</v>
      </c>
      <c r="M383" s="33">
        <f t="shared" si="94"/>
        <v>51.105061104649984</v>
      </c>
      <c r="N383" s="33">
        <f t="shared" si="94"/>
        <v>54.094458852359075</v>
      </c>
      <c r="O383" s="33">
        <f t="shared" si="94"/>
        <v>55.55399472345708</v>
      </c>
      <c r="P383" s="33">
        <f t="shared" si="94"/>
        <v>58.254290593001457</v>
      </c>
      <c r="Q383" s="33">
        <f t="shared" si="94"/>
        <v>60.966295611216403</v>
      </c>
      <c r="R383" s="33">
        <f t="shared" si="94"/>
        <v>63.681918971431365</v>
      </c>
      <c r="S383" s="33">
        <f t="shared" si="94"/>
        <v>66.385685303246305</v>
      </c>
      <c r="T383" s="33">
        <f t="shared" si="94"/>
        <v>69.100083993861276</v>
      </c>
      <c r="U383" s="33">
        <f t="shared" si="94"/>
        <v>70.983075413446358</v>
      </c>
      <c r="V383" s="33">
        <f t="shared" si="94"/>
        <v>73.389130295671364</v>
      </c>
      <c r="W383" s="33">
        <f t="shared" si="94"/>
        <v>72.872305551398171</v>
      </c>
      <c r="X383" s="33">
        <f t="shared" si="94"/>
        <v>72.357604826147124</v>
      </c>
      <c r="Y383" s="33">
        <f t="shared" si="94"/>
        <v>71.830397531193753</v>
      </c>
      <c r="Z383" s="33">
        <f t="shared" si="94"/>
        <v>71.316045132920593</v>
      </c>
      <c r="AA383" s="33">
        <f t="shared" si="94"/>
        <v>77.383376084597359</v>
      </c>
      <c r="AB383" s="33">
        <f t="shared" si="94"/>
        <v>74.833651916251569</v>
      </c>
      <c r="AC383" s="33">
        <f t="shared" si="94"/>
        <v>72.307335637305769</v>
      </c>
      <c r="AD383" s="33">
        <f t="shared" si="94"/>
        <v>47.028101200060959</v>
      </c>
      <c r="AE383" s="33">
        <f t="shared" si="94"/>
        <v>44.057205545770898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9.9232397932711505E-3</v>
      </c>
      <c r="D384" s="94">
        <f>+'CO2'!D384+'abs CO2'!D384+'CH4'!D384*PCG!$C$5+N2O!D384*PCG!$C$6+HFC!D384+PFC!D384+'SF6'!D384</f>
        <v>9.7147101729255832E-3</v>
      </c>
      <c r="E384" s="94">
        <f>+'CO2'!E384+'abs CO2'!E384+'CH4'!E384*PCG!$C$5+N2O!E384*PCG!$C$6+HFC!E384+PFC!E384+'SF6'!E384</f>
        <v>6.0404336520765011E-4</v>
      </c>
      <c r="F384" s="94">
        <f>+'CO2'!F384+'abs CO2'!F384+'CH4'!F384*PCG!$C$5+N2O!F384*PCG!$C$6+HFC!F384+PFC!F384+'SF6'!F384</f>
        <v>1.3350512594079908E-3</v>
      </c>
      <c r="G384" s="94">
        <f>+'CO2'!G384+'abs CO2'!G384+'CH4'!G384*PCG!$C$5+N2O!G384*PCG!$C$6+HFC!G384+PFC!G384+'SF6'!G384</f>
        <v>7.752531088493087E-3</v>
      </c>
      <c r="H384" s="94">
        <f>+'CO2'!H384+'abs CO2'!H384+'CH4'!H384*PCG!$C$5+N2O!H384*PCG!$C$6+HFC!H384+PFC!H384+'SF6'!H384</f>
        <v>7.7717681383404668E-4</v>
      </c>
      <c r="I384" s="94">
        <f>+'CO2'!I384+'abs CO2'!I384+'CH4'!I384*PCG!$C$5+N2O!I384*PCG!$C$6+HFC!I384+PFC!I384+'SF6'!I384</f>
        <v>9.5431156882869767E-2</v>
      </c>
      <c r="J384" s="94">
        <f>+'CO2'!J384+'abs CO2'!J384+'CH4'!J384*PCG!$C$5+N2O!J384*PCG!$C$6+HFC!J384+PFC!J384+'SF6'!J384</f>
        <v>1.5397334697840864E-3</v>
      </c>
      <c r="K384" s="94">
        <f>+'CO2'!K384+'abs CO2'!K384+'CH4'!K384*PCG!$C$5+N2O!K384*PCG!$C$6+HFC!K384+PFC!K384+'SF6'!K384</f>
        <v>6.1897131588921489E-2</v>
      </c>
      <c r="L384" s="94">
        <f>+'CO2'!L384+'abs CO2'!L384+'CH4'!L384*PCG!$C$5+N2O!L384*PCG!$C$6+HFC!L384+PFC!L384+'SF6'!L384</f>
        <v>2.4858885294774966E-2</v>
      </c>
      <c r="M384" s="94">
        <f>+'CO2'!M384+'abs CO2'!M384+'CH4'!M384*PCG!$C$5+N2O!M384*PCG!$C$6+HFC!M384+PFC!M384+'SF6'!M384</f>
        <v>1.4689411263457373E-3</v>
      </c>
      <c r="N384" s="94">
        <f>+'CO2'!N384+'abs CO2'!N384+'CH4'!N384*PCG!$C$5+N2O!N384*PCG!$C$6+HFC!N384+PFC!N384+'SF6'!N384</f>
        <v>2.8624730172897559E-3</v>
      </c>
      <c r="O384" s="94">
        <f>+'CO2'!O384+'abs CO2'!O384+'CH4'!O384*PCG!$C$5+N2O!O384*PCG!$C$6+HFC!O384+PFC!O384+'SF6'!O384</f>
        <v>1.0261811870584996E-2</v>
      </c>
      <c r="P384" s="94">
        <f>+'CO2'!P384+'abs CO2'!P384+'CH4'!P384*PCG!$C$5+N2O!P384*PCG!$C$6+HFC!P384+PFC!P384+'SF6'!P384</f>
        <v>1.1133360000000003E-4</v>
      </c>
      <c r="Q384" s="94">
        <f>+'CO2'!Q384+'abs CO2'!Q384+'CH4'!Q384*PCG!$C$5+N2O!Q384*PCG!$C$6+HFC!Q384+PFC!Q384+'SF6'!Q384</f>
        <v>1.6700040000000001E-3</v>
      </c>
      <c r="R384" s="94">
        <f>+'CO2'!R384+'abs CO2'!R384+'CH4'!R384*PCG!$C$5+N2O!R384*PCG!$C$6+HFC!R384+PFC!R384+'SF6'!R384</f>
        <v>6.8470164000000019E-3</v>
      </c>
      <c r="S384" s="94">
        <f>+'CO2'!S384+'abs CO2'!S384+'CH4'!S384*PCG!$C$5+N2O!S384*PCG!$C$6+HFC!S384+PFC!S384+'SF6'!S384</f>
        <v>1.6700040000000008E-4</v>
      </c>
      <c r="T384" s="94">
        <f>+'CO2'!T384+'abs CO2'!T384+'CH4'!T384*PCG!$C$5+N2O!T384*PCG!$C$6+HFC!T384+PFC!T384+'SF6'!T384</f>
        <v>4.1193432000000011E-3</v>
      </c>
      <c r="U384" s="94">
        <f>+'CO2'!U384+'abs CO2'!U384+'CH4'!U384*PCG!$C$5+N2O!U384*PCG!$C$6+HFC!U384+PFC!U384+'SF6'!U384</f>
        <v>7.5701281320000008E-2</v>
      </c>
      <c r="V384" s="94">
        <f>+'CO2'!V384+'abs CO2'!V384+'CH4'!V384*PCG!$C$5+N2O!V384*PCG!$C$6+HFC!V384+PFC!V384+'SF6'!V384</f>
        <v>5.2883460000000011E-3</v>
      </c>
      <c r="W384" s="94">
        <f>+'CO2'!W384+'abs CO2'!W384+'CH4'!W384*PCG!$C$5+N2O!W384*PCG!$C$6+HFC!W384+PFC!W384+'SF6'!W384</f>
        <v>0</v>
      </c>
      <c r="X384" s="94">
        <f>+'CO2'!X384+'abs CO2'!X384+'CH4'!X384*PCG!$C$5+N2O!X384*PCG!$C$6+HFC!X384+PFC!X384+'SF6'!X384</f>
        <v>3.8966759999999994E-4</v>
      </c>
      <c r="Y384" s="94">
        <f>+'CO2'!Y384+'abs CO2'!Y384+'CH4'!Y384*PCG!$C$5+N2O!Y384*PCG!$C$6+HFC!Y384+PFC!Y384+'SF6'!Y384</f>
        <v>0</v>
      </c>
      <c r="Z384" s="94">
        <f>+'CO2'!Z384+'abs CO2'!Z384+'CH4'!Z384*PCG!$C$5+N2O!Z384*PCG!$C$6+HFC!Z384+PFC!Z384+'SF6'!Z384</f>
        <v>0</v>
      </c>
      <c r="AA384" s="94">
        <f>+'CO2'!AA384+'abs CO2'!AA384+'CH4'!AA384*PCG!$C$5+N2O!AA384*PCG!$C$6+HFC!AA384+PFC!AA384+'SF6'!AA384</f>
        <v>3.8020424400000002E-2</v>
      </c>
      <c r="AB384" s="94">
        <f>+'CO2'!AB384+'abs CO2'!AB384+'CH4'!AB384*PCG!$C$5+N2O!AB384*PCG!$C$6+HFC!AB384+PFC!AB384+'SF6'!AB384</f>
        <v>1.01313576E-2</v>
      </c>
      <c r="AC384" s="94">
        <f>+'CO2'!AC384+'abs CO2'!AC384+'CH4'!AC384*PCG!$C$5+N2O!AC384*PCG!$C$6+HFC!AC384+PFC!AC384+'SF6'!AC384</f>
        <v>5.6501802000000004E-3</v>
      </c>
      <c r="AD384" s="94">
        <f>+'CO2'!AD384+'abs CO2'!AD384+'CH4'!AD384*PCG!$C$5+N2O!AD384*PCG!$C$6+HFC!AD384+PFC!AD384+'SF6'!AD384</f>
        <v>1.6700040000000001E-3</v>
      </c>
      <c r="AE384" s="94">
        <f>+'CO2'!AE384+'abs CO2'!AE384+'CH4'!AE384*PCG!$C$5+N2O!AE384*PCG!$C$6+HFC!AE384+PFC!AE384+'SF6'!AE384</f>
        <v>0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21.22355000534213</v>
      </c>
      <c r="D385" s="33">
        <f t="shared" si="95"/>
        <v>24.211554221160281</v>
      </c>
      <c r="E385" s="33">
        <f t="shared" si="95"/>
        <v>27.199558436978428</v>
      </c>
      <c r="F385" s="33">
        <f t="shared" si="95"/>
        <v>30.187562652796579</v>
      </c>
      <c r="G385" s="33">
        <f t="shared" si="95"/>
        <v>33.175566868614737</v>
      </c>
      <c r="H385" s="33">
        <f t="shared" si="95"/>
        <v>36.163571084432881</v>
      </c>
      <c r="I385" s="33">
        <f t="shared" si="95"/>
        <v>39.151575300251032</v>
      </c>
      <c r="J385" s="33">
        <f t="shared" si="95"/>
        <v>42.139579516069183</v>
      </c>
      <c r="K385" s="33">
        <f t="shared" si="95"/>
        <v>45.127583731887341</v>
      </c>
      <c r="L385" s="33">
        <f t="shared" si="95"/>
        <v>48.115587947705492</v>
      </c>
      <c r="M385" s="33">
        <f t="shared" si="95"/>
        <v>51.103592163523636</v>
      </c>
      <c r="N385" s="33">
        <f t="shared" si="95"/>
        <v>54.091596379341787</v>
      </c>
      <c r="O385" s="33">
        <f t="shared" si="95"/>
        <v>55.543732911586496</v>
      </c>
      <c r="P385" s="33">
        <f t="shared" si="95"/>
        <v>58.254179259401454</v>
      </c>
      <c r="Q385" s="33">
        <f t="shared" si="95"/>
        <v>60.964625607216405</v>
      </c>
      <c r="R385" s="33">
        <f t="shared" si="95"/>
        <v>63.675071955031363</v>
      </c>
      <c r="S385" s="33">
        <f t="shared" si="95"/>
        <v>66.385518302846307</v>
      </c>
      <c r="T385" s="33">
        <f t="shared" si="95"/>
        <v>69.095964650661273</v>
      </c>
      <c r="U385" s="33">
        <f t="shared" si="95"/>
        <v>70.907374132126364</v>
      </c>
      <c r="V385" s="33">
        <f t="shared" si="95"/>
        <v>73.383841949671364</v>
      </c>
      <c r="W385" s="33">
        <f t="shared" si="95"/>
        <v>72.872305551398171</v>
      </c>
      <c r="X385" s="33">
        <f t="shared" si="95"/>
        <v>72.35721515854712</v>
      </c>
      <c r="Y385" s="33">
        <f t="shared" si="95"/>
        <v>71.830397531193753</v>
      </c>
      <c r="Z385" s="33">
        <f t="shared" si="95"/>
        <v>71.316045132920593</v>
      </c>
      <c r="AA385" s="33">
        <f t="shared" si="95"/>
        <v>77.345355660197356</v>
      </c>
      <c r="AB385" s="33">
        <f t="shared" si="95"/>
        <v>74.823520558651566</v>
      </c>
      <c r="AC385" s="33">
        <f t="shared" si="95"/>
        <v>72.301685457105762</v>
      </c>
      <c r="AD385" s="33">
        <f t="shared" si="95"/>
        <v>47.026431196060962</v>
      </c>
      <c r="AE385" s="33">
        <f t="shared" si="95"/>
        <v>44.057205545770898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3.0746739560277434</v>
      </c>
      <c r="D386" s="94">
        <f>+'CO2'!D386+'abs CO2'!D386+'CH4'!D386*PCG!$C$5+N2O!D386*PCG!$C$6+HFC!D386+PFC!D386+'SF6'!D386</f>
        <v>3.2246626579702284</v>
      </c>
      <c r="E386" s="94">
        <f>+'CO2'!E386+'abs CO2'!E386+'CH4'!E386*PCG!$C$5+N2O!E386*PCG!$C$6+HFC!E386+PFC!E386+'SF6'!E386</f>
        <v>3.374651359912713</v>
      </c>
      <c r="F386" s="94">
        <f>+'CO2'!F386+'abs CO2'!F386+'CH4'!F386*PCG!$C$5+N2O!F386*PCG!$C$6+HFC!F386+PFC!F386+'SF6'!F386</f>
        <v>3.5246400618551981</v>
      </c>
      <c r="G386" s="94">
        <f>+'CO2'!G386+'abs CO2'!G386+'CH4'!G386*PCG!$C$5+N2O!G386*PCG!$C$6+HFC!G386+PFC!G386+'SF6'!G386</f>
        <v>3.6746287637976827</v>
      </c>
      <c r="H386" s="94">
        <f>+'CO2'!H386+'abs CO2'!H386+'CH4'!H386*PCG!$C$5+N2O!H386*PCG!$C$6+HFC!H386+PFC!H386+'SF6'!H386</f>
        <v>3.8246174657401673</v>
      </c>
      <c r="I386" s="94">
        <f>+'CO2'!I386+'abs CO2'!I386+'CH4'!I386*PCG!$C$5+N2O!I386*PCG!$C$6+HFC!I386+PFC!I386+'SF6'!I386</f>
        <v>3.9746061676826523</v>
      </c>
      <c r="J386" s="94">
        <f>+'CO2'!J386+'abs CO2'!J386+'CH4'!J386*PCG!$C$5+N2O!J386*PCG!$C$6+HFC!J386+PFC!J386+'SF6'!J386</f>
        <v>4.1245948696251373</v>
      </c>
      <c r="K386" s="94">
        <f>+'CO2'!K386+'abs CO2'!K386+'CH4'!K386*PCG!$C$5+N2O!K386*PCG!$C$6+HFC!K386+PFC!K386+'SF6'!K386</f>
        <v>4.2745835715676215</v>
      </c>
      <c r="L386" s="94">
        <f>+'CO2'!L386+'abs CO2'!L386+'CH4'!L386*PCG!$C$5+N2O!L386*PCG!$C$6+HFC!L386+PFC!L386+'SF6'!L386</f>
        <v>4.4245722735101065</v>
      </c>
      <c r="M386" s="94">
        <f>+'CO2'!M386+'abs CO2'!M386+'CH4'!M386*PCG!$C$5+N2O!M386*PCG!$C$6+HFC!M386+PFC!M386+'SF6'!M386</f>
        <v>4.5745609754525915</v>
      </c>
      <c r="N386" s="94">
        <f>+'CO2'!N386+'abs CO2'!N386+'CH4'!N386*PCG!$C$5+N2O!N386*PCG!$C$6+HFC!N386+PFC!N386+'SF6'!N386</f>
        <v>4.7245496773950757</v>
      </c>
      <c r="O386" s="94">
        <f>+'CO2'!O386+'abs CO2'!O386+'CH4'!O386*PCG!$C$5+N2O!O386*PCG!$C$6+HFC!O386+PFC!O386+'SF6'!O386</f>
        <v>5.0084018530058252</v>
      </c>
      <c r="P386" s="94">
        <f>+'CO2'!P386+'abs CO2'!P386+'CH4'!P386*PCG!$C$5+N2O!P386*PCG!$C$6+HFC!P386+PFC!P386+'SF6'!P386</f>
        <v>5.1444365258016838</v>
      </c>
      <c r="Q386" s="94">
        <f>+'CO2'!Q386+'abs CO2'!Q386+'CH4'!Q386*PCG!$C$5+N2O!Q386*PCG!$C$6+HFC!Q386+PFC!Q386+'SF6'!Q386</f>
        <v>5.2804711985975423</v>
      </c>
      <c r="R386" s="94">
        <f>+'CO2'!R386+'abs CO2'!R386+'CH4'!R386*PCG!$C$5+N2O!R386*PCG!$C$6+HFC!R386+PFC!R386+'SF6'!R386</f>
        <v>5.4165058713934</v>
      </c>
      <c r="S386" s="94">
        <f>+'CO2'!S386+'abs CO2'!S386+'CH4'!S386*PCG!$C$5+N2O!S386*PCG!$C$6+HFC!S386+PFC!S386+'SF6'!S386</f>
        <v>5.5525405441892595</v>
      </c>
      <c r="T386" s="94">
        <f>+'CO2'!T386+'abs CO2'!T386+'CH4'!T386*PCG!$C$5+N2O!T386*PCG!$C$6+HFC!T386+PFC!T386+'SF6'!T386</f>
        <v>5.688575216985118</v>
      </c>
      <c r="U386" s="94">
        <f>+'CO2'!U386+'abs CO2'!U386+'CH4'!U386*PCG!$C$5+N2O!U386*PCG!$C$6+HFC!U386+PFC!U386+'SF6'!U386</f>
        <v>6.3178556798604824</v>
      </c>
      <c r="V386" s="94">
        <f>+'CO2'!V386+'abs CO2'!V386+'CH4'!V386*PCG!$C$5+N2O!V386*PCG!$C$6+HFC!V386+PFC!V386+'SF6'!V386</f>
        <v>6.4421306866503567</v>
      </c>
      <c r="W386" s="94">
        <f>+'CO2'!W386+'abs CO2'!W386+'CH4'!W386*PCG!$C$5+N2O!W386*PCG!$C$6+HFC!W386+PFC!W386+'SF6'!W386</f>
        <v>6.4164169914977442</v>
      </c>
      <c r="X386" s="94">
        <f>+'CO2'!X386+'abs CO2'!X386+'CH4'!X386*PCG!$C$5+N2O!X386*PCG!$C$6+HFC!X386+PFC!X386+'SF6'!X386</f>
        <v>6.3871493017672458</v>
      </c>
      <c r="Y386" s="94">
        <f>+'CO2'!Y386+'abs CO2'!Y386+'CH4'!Y386*PCG!$C$5+N2O!Y386*PCG!$C$6+HFC!Y386+PFC!Y386+'SF6'!Y386</f>
        <v>6.3461543775344493</v>
      </c>
      <c r="Z386" s="94">
        <f>+'CO2'!Z386+'abs CO2'!Z386+'CH4'!Z386*PCG!$C$5+N2O!Z386*PCG!$C$6+HFC!Z386+PFC!Z386+'SF6'!Z386</f>
        <v>6.3176246823818385</v>
      </c>
      <c r="AA386" s="94">
        <f>+'CO2'!AA386+'abs CO2'!AA386+'CH4'!AA386*PCG!$C$5+N2O!AA386*PCG!$C$6+HFC!AA386+PFC!AA386+'SF6'!AA386</f>
        <v>26.395135651470074</v>
      </c>
      <c r="AB386" s="94">
        <f>+'CO2'!AB386+'abs CO2'!AB386+'CH4'!AB386*PCG!$C$5+N2O!AB386*PCG!$C$6+HFC!AB386+PFC!AB386+'SF6'!AB386</f>
        <v>26.474739969056806</v>
      </c>
      <c r="AC386" s="94">
        <f>+'CO2'!AC386+'abs CO2'!AC386+'CH4'!AC386*PCG!$C$5+N2O!AC386*PCG!$C$6+HFC!AC386+PFC!AC386+'SF6'!AC386</f>
        <v>26.554344286643534</v>
      </c>
      <c r="AD386" s="94">
        <f>+'CO2'!AD386+'abs CO2'!AD386+'CH4'!AD386*PCG!$C$5+N2O!AD386*PCG!$C$6+HFC!AD386+PFC!AD386+'SF6'!AD386</f>
        <v>5.4006052054054718</v>
      </c>
      <c r="AE386" s="94">
        <f>+'CO2'!AE386+'abs CO2'!AE386+'CH4'!AE386*PCG!$C$5+N2O!AE386*PCG!$C$6+HFC!AE386+PFC!AE386+'SF6'!AE386</f>
        <v>5.2687109022359868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18.123314888882874</v>
      </c>
      <c r="D387" s="94">
        <f>+'CO2'!D387+'abs CO2'!D387+'CH4'!D387*PCG!$C$5+N2O!D387*PCG!$C$6+HFC!D387+PFC!D387+'SF6'!D387</f>
        <v>20.93576924232703</v>
      </c>
      <c r="E387" s="94">
        <f>+'CO2'!E387+'abs CO2'!E387+'CH4'!E387*PCG!$C$5+N2O!E387*PCG!$C$6+HFC!E387+PFC!E387+'SF6'!E387</f>
        <v>23.748223595771183</v>
      </c>
      <c r="F387" s="94">
        <f>+'CO2'!F387+'abs CO2'!F387+'CH4'!F387*PCG!$C$5+N2O!F387*PCG!$C$6+HFC!F387+PFC!F387+'SF6'!F387</f>
        <v>26.560677949215339</v>
      </c>
      <c r="G387" s="94">
        <f>+'CO2'!G387+'abs CO2'!G387+'CH4'!G387*PCG!$C$5+N2O!G387*PCG!$C$6+HFC!G387+PFC!G387+'SF6'!G387</f>
        <v>29.373132302659499</v>
      </c>
      <c r="H387" s="94">
        <f>+'CO2'!H387+'abs CO2'!H387+'CH4'!H387*PCG!$C$5+N2O!H387*PCG!$C$6+HFC!H387+PFC!H387+'SF6'!H387</f>
        <v>32.185586656103652</v>
      </c>
      <c r="I387" s="94">
        <f>+'CO2'!I387+'abs CO2'!I387+'CH4'!I387*PCG!$C$5+N2O!I387*PCG!$C$6+HFC!I387+PFC!I387+'SF6'!I387</f>
        <v>34.998041009547805</v>
      </c>
      <c r="J387" s="94">
        <f>+'CO2'!J387+'abs CO2'!J387+'CH4'!J387*PCG!$C$5+N2O!J387*PCG!$C$6+HFC!J387+PFC!J387+'SF6'!J387</f>
        <v>37.810495362991965</v>
      </c>
      <c r="K387" s="94">
        <f>+'CO2'!K387+'abs CO2'!K387+'CH4'!K387*PCG!$C$5+N2O!K387*PCG!$C$6+HFC!K387+PFC!K387+'SF6'!K387</f>
        <v>40.622949716436118</v>
      </c>
      <c r="L387" s="94">
        <f>+'CO2'!L387+'abs CO2'!L387+'CH4'!L387*PCG!$C$5+N2O!L387*PCG!$C$6+HFC!L387+PFC!L387+'SF6'!L387</f>
        <v>43.435404069880278</v>
      </c>
      <c r="M387" s="94">
        <f>+'CO2'!M387+'abs CO2'!M387+'CH4'!M387*PCG!$C$5+N2O!M387*PCG!$C$6+HFC!M387+PFC!M387+'SF6'!M387</f>
        <v>46.247858423324431</v>
      </c>
      <c r="N387" s="94">
        <f>+'CO2'!N387+'abs CO2'!N387+'CH4'!N387*PCG!$C$5+N2O!N387*PCG!$C$6+HFC!N387+PFC!N387+'SF6'!N387</f>
        <v>49.060312776768583</v>
      </c>
      <c r="O387" s="94">
        <f>+'CO2'!O387+'abs CO2'!O387+'CH4'!O387*PCG!$C$5+N2O!O387*PCG!$C$6+HFC!O387+PFC!O387+'SF6'!O387</f>
        <v>50.208348065982513</v>
      </c>
      <c r="P387" s="94">
        <f>+'CO2'!P387+'abs CO2'!P387+'CH4'!P387*PCG!$C$5+N2O!P387*PCG!$C$6+HFC!P387+PFC!P387+'SF6'!P387</f>
        <v>52.762510673581602</v>
      </c>
      <c r="Q387" s="94">
        <f>+'CO2'!Q387+'abs CO2'!Q387+'CH4'!Q387*PCG!$C$5+N2O!Q387*PCG!$C$6+HFC!Q387+PFC!Q387+'SF6'!Q387</f>
        <v>55.31667328118067</v>
      </c>
      <c r="R387" s="94">
        <f>+'CO2'!R387+'abs CO2'!R387+'CH4'!R387*PCG!$C$5+N2O!R387*PCG!$C$6+HFC!R387+PFC!R387+'SF6'!R387</f>
        <v>57.870835888779744</v>
      </c>
      <c r="S387" s="94">
        <f>+'CO2'!S387+'abs CO2'!S387+'CH4'!S387*PCG!$C$5+N2O!S387*PCG!$C$6+HFC!S387+PFC!S387+'SF6'!S387</f>
        <v>60.424998496378805</v>
      </c>
      <c r="T387" s="94">
        <f>+'CO2'!T387+'abs CO2'!T387+'CH4'!T387*PCG!$C$5+N2O!T387*PCG!$C$6+HFC!T387+PFC!T387+'SF6'!T387</f>
        <v>62.979161103977887</v>
      </c>
      <c r="U387" s="94">
        <f>+'CO2'!U387+'abs CO2'!U387+'CH4'!U387*PCG!$C$5+N2O!U387*PCG!$C$6+HFC!U387+PFC!U387+'SF6'!U387</f>
        <v>64.148330719418794</v>
      </c>
      <c r="V387" s="94">
        <f>+'CO2'!V387+'abs CO2'!V387+'CH4'!V387*PCG!$C$5+N2O!V387*PCG!$C$6+HFC!V387+PFC!V387+'SF6'!V387</f>
        <v>66.487564127025109</v>
      </c>
      <c r="W387" s="94">
        <f>+'CO2'!W387+'abs CO2'!W387+'CH4'!W387*PCG!$C$5+N2O!W387*PCG!$C$6+HFC!W387+PFC!W387+'SF6'!W387</f>
        <v>66.014343181187229</v>
      </c>
      <c r="X387" s="94">
        <f>+'CO2'!X387+'abs CO2'!X387+'CH4'!X387*PCG!$C$5+N2O!X387*PCG!$C$6+HFC!X387+PFC!X387+'SF6'!X387</f>
        <v>65.541122235349363</v>
      </c>
      <c r="Y387" s="94">
        <f>+'CO2'!Y387+'abs CO2'!Y387+'CH4'!Y387*PCG!$C$5+N2O!Y387*PCG!$C$6+HFC!Y387+PFC!Y387+'SF6'!Y387</f>
        <v>65.067901289511497</v>
      </c>
      <c r="Z387" s="94">
        <f>+'CO2'!Z387+'abs CO2'!Z387+'CH4'!Z387*PCG!$C$5+N2O!Z387*PCG!$C$6+HFC!Z387+PFC!Z387+'SF6'!Z387</f>
        <v>64.594680343673645</v>
      </c>
      <c r="AA387" s="94">
        <f>+'CO2'!AA387+'abs CO2'!AA387+'CH4'!AA387*PCG!$C$5+N2O!AA387*PCG!$C$6+HFC!AA387+PFC!AA387+'SF6'!AA387</f>
        <v>50.572041062293678</v>
      </c>
      <c r="AB387" s="94">
        <f>+'CO2'!AB387+'abs CO2'!AB387+'CH4'!AB387*PCG!$C$5+N2O!AB387*PCG!$C$6+HFC!AB387+PFC!AB387+'SF6'!AB387</f>
        <v>47.996162803592661</v>
      </c>
      <c r="AC387" s="94">
        <f>+'CO2'!AC387+'abs CO2'!AC387+'CH4'!AC387*PCG!$C$5+N2O!AC387*PCG!$C$6+HFC!AC387+PFC!AC387+'SF6'!AC387</f>
        <v>45.420284544891643</v>
      </c>
      <c r="AD387" s="94">
        <f>+'CO2'!AD387+'abs CO2'!AD387+'CH4'!AD387*PCG!$C$5+N2O!AD387*PCG!$C$6+HFC!AD387+PFC!AD387+'SF6'!AD387</f>
        <v>41.324330525516416</v>
      </c>
      <c r="AE387" s="94">
        <f>+'CO2'!AE387+'abs CO2'!AE387+'CH4'!AE387*PCG!$C$5+N2O!AE387*PCG!$C$6+HFC!AE387+PFC!AE387+'SF6'!AE387</f>
        <v>38.512560338827342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2.5561160431510604E-2</v>
      </c>
      <c r="D388" s="94">
        <f>+'CO2'!D388+'abs CO2'!D388+'CH4'!D388*PCG!$C$5+N2O!D388*PCG!$C$6+HFC!D388+PFC!D388+'SF6'!D388</f>
        <v>5.1122320863021209E-2</v>
      </c>
      <c r="E388" s="94">
        <f>+'CO2'!E388+'abs CO2'!E388+'CH4'!E388*PCG!$C$5+N2O!E388*PCG!$C$6+HFC!E388+PFC!E388+'SF6'!E388</f>
        <v>7.6683481294531813E-2</v>
      </c>
      <c r="F388" s="94">
        <f>+'CO2'!F388+'abs CO2'!F388+'CH4'!F388*PCG!$C$5+N2O!F388*PCG!$C$6+HFC!F388+PFC!F388+'SF6'!F388</f>
        <v>0.10224464172604242</v>
      </c>
      <c r="G388" s="94">
        <f>+'CO2'!G388+'abs CO2'!G388+'CH4'!G388*PCG!$C$5+N2O!G388*PCG!$C$6+HFC!G388+PFC!G388+'SF6'!G388</f>
        <v>0.12780580215755305</v>
      </c>
      <c r="H388" s="94">
        <f>+'CO2'!H388+'abs CO2'!H388+'CH4'!H388*PCG!$C$5+N2O!H388*PCG!$C$6+HFC!H388+PFC!H388+'SF6'!H388</f>
        <v>0.15336696258906363</v>
      </c>
      <c r="I388" s="94">
        <f>+'CO2'!I388+'abs CO2'!I388+'CH4'!I388*PCG!$C$5+N2O!I388*PCG!$C$6+HFC!I388+PFC!I388+'SF6'!I388</f>
        <v>0.17892812302057429</v>
      </c>
      <c r="J388" s="94">
        <f>+'CO2'!J388+'abs CO2'!J388+'CH4'!J388*PCG!$C$5+N2O!J388*PCG!$C$6+HFC!J388+PFC!J388+'SF6'!J388</f>
        <v>0.20448928345208492</v>
      </c>
      <c r="K388" s="94">
        <f>+'CO2'!K388+'abs CO2'!K388+'CH4'!K388*PCG!$C$5+N2O!K388*PCG!$C$6+HFC!K388+PFC!K388+'SF6'!K388</f>
        <v>0.23005044388359547</v>
      </c>
      <c r="L388" s="94">
        <f>+'CO2'!L388+'abs CO2'!L388+'CH4'!L388*PCG!$C$5+N2O!L388*PCG!$C$6+HFC!L388+PFC!L388+'SF6'!L388</f>
        <v>0.2556116043151061</v>
      </c>
      <c r="M388" s="94">
        <f>+'CO2'!M388+'abs CO2'!M388+'CH4'!M388*PCG!$C$5+N2O!M388*PCG!$C$6+HFC!M388+PFC!M388+'SF6'!M388</f>
        <v>0.28117276474661662</v>
      </c>
      <c r="N388" s="94">
        <f>+'CO2'!N388+'abs CO2'!N388+'CH4'!N388*PCG!$C$5+N2O!N388*PCG!$C$6+HFC!N388+PFC!N388+'SF6'!N388</f>
        <v>0.30673392517812725</v>
      </c>
      <c r="O388" s="94">
        <f>+'CO2'!O388+'abs CO2'!O388+'CH4'!O388*PCG!$C$5+N2O!O388*PCG!$C$6+HFC!O388+PFC!O388+'SF6'!O388</f>
        <v>0.32698299259815117</v>
      </c>
      <c r="P388" s="94">
        <f>+'CO2'!P388+'abs CO2'!P388+'CH4'!P388*PCG!$C$5+N2O!P388*PCG!$C$6+HFC!P388+PFC!P388+'SF6'!P388</f>
        <v>0.34723206001817503</v>
      </c>
      <c r="Q388" s="94">
        <f>+'CO2'!Q388+'abs CO2'!Q388+'CH4'!Q388*PCG!$C$5+N2O!Q388*PCG!$C$6+HFC!Q388+PFC!Q388+'SF6'!Q388</f>
        <v>0.36748112743819888</v>
      </c>
      <c r="R388" s="94">
        <f>+'CO2'!R388+'abs CO2'!R388+'CH4'!R388*PCG!$C$5+N2O!R388*PCG!$C$6+HFC!R388+PFC!R388+'SF6'!R388</f>
        <v>0.38773019485822285</v>
      </c>
      <c r="S388" s="94">
        <f>+'CO2'!S388+'abs CO2'!S388+'CH4'!S388*PCG!$C$5+N2O!S388*PCG!$C$6+HFC!S388+PFC!S388+'SF6'!S388</f>
        <v>0.4079792622782466</v>
      </c>
      <c r="T388" s="94">
        <f>+'CO2'!T388+'abs CO2'!T388+'CH4'!T388*PCG!$C$5+N2O!T388*PCG!$C$6+HFC!T388+PFC!T388+'SF6'!T388</f>
        <v>0.4282283296982704</v>
      </c>
      <c r="U388" s="94">
        <f>+'CO2'!U388+'abs CO2'!U388+'CH4'!U388*PCG!$C$5+N2O!U388*PCG!$C$6+HFC!U388+PFC!U388+'SF6'!U388</f>
        <v>0.44118773284708579</v>
      </c>
      <c r="V388" s="94">
        <f>+'CO2'!V388+'abs CO2'!V388+'CH4'!V388*PCG!$C$5+N2O!V388*PCG!$C$6+HFC!V388+PFC!V388+'SF6'!V388</f>
        <v>0.45414713599590095</v>
      </c>
      <c r="W388" s="94">
        <f>+'CO2'!W388+'abs CO2'!W388+'CH4'!W388*PCG!$C$5+N2O!W388*PCG!$C$6+HFC!W388+PFC!W388+'SF6'!W388</f>
        <v>0.44154537871320576</v>
      </c>
      <c r="X388" s="94">
        <f>+'CO2'!X388+'abs CO2'!X388+'CH4'!X388*PCG!$C$5+N2O!X388*PCG!$C$6+HFC!X388+PFC!X388+'SF6'!X388</f>
        <v>0.4289436214305104</v>
      </c>
      <c r="Y388" s="94">
        <f>+'CO2'!Y388+'abs CO2'!Y388+'CH4'!Y388*PCG!$C$5+N2O!Y388*PCG!$C$6+HFC!Y388+PFC!Y388+'SF6'!Y388</f>
        <v>0.41634186414781504</v>
      </c>
      <c r="Z388" s="94">
        <f>+'CO2'!Z388+'abs CO2'!Z388+'CH4'!Z388*PCG!$C$5+N2O!Z388*PCG!$C$6+HFC!Z388+PFC!Z388+'SF6'!Z388</f>
        <v>0.40374010686511952</v>
      </c>
      <c r="AA388" s="94">
        <f>+'CO2'!AA388+'abs CO2'!AA388+'CH4'!AA388*PCG!$C$5+N2O!AA388*PCG!$C$6+HFC!AA388+PFC!AA388+'SF6'!AA388</f>
        <v>0.378178946433609</v>
      </c>
      <c r="AB388" s="94">
        <f>+'CO2'!AB388+'abs CO2'!AB388+'CH4'!AB388*PCG!$C$5+N2O!AB388*PCG!$C$6+HFC!AB388+PFC!AB388+'SF6'!AB388</f>
        <v>0.35261778600209831</v>
      </c>
      <c r="AC388" s="94">
        <f>+'CO2'!AC388+'abs CO2'!AC388+'CH4'!AC388*PCG!$C$5+N2O!AC388*PCG!$C$6+HFC!AC388+PFC!AC388+'SF6'!AC388</f>
        <v>0.32705662557058762</v>
      </c>
      <c r="AD388" s="94">
        <f>+'CO2'!AD388+'abs CO2'!AD388+'CH4'!AD388*PCG!$C$5+N2O!AD388*PCG!$C$6+HFC!AD388+PFC!AD388+'SF6'!AD388</f>
        <v>0.30149546513907688</v>
      </c>
      <c r="AE388" s="94">
        <f>+'CO2'!AE388+'abs CO2'!AE388+'CH4'!AE388*PCG!$C$5+N2O!AE388*PCG!$C$6+HFC!AE388+PFC!AE388+'SF6'!AE388</f>
        <v>0.2759343047075663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524.34828339123806</v>
      </c>
      <c r="D391" s="33">
        <f t="shared" si="96"/>
        <v>523.60215008833529</v>
      </c>
      <c r="E391" s="33">
        <f t="shared" si="96"/>
        <v>522.944218516212</v>
      </c>
      <c r="F391" s="33">
        <f t="shared" si="96"/>
        <v>522.27913266414623</v>
      </c>
      <c r="G391" s="33">
        <f t="shared" si="96"/>
        <v>521.7168562244259</v>
      </c>
      <c r="H391" s="33">
        <f t="shared" si="96"/>
        <v>520.96847960617617</v>
      </c>
      <c r="I391" s="33">
        <f t="shared" si="96"/>
        <v>521.10598715510719</v>
      </c>
      <c r="J391" s="33">
        <f t="shared" si="96"/>
        <v>519.65816535392617</v>
      </c>
      <c r="K391" s="33">
        <f t="shared" si="96"/>
        <v>533.62514682228721</v>
      </c>
      <c r="L391" s="33">
        <f t="shared" si="96"/>
        <v>518.62536173612534</v>
      </c>
      <c r="M391" s="33">
        <f t="shared" si="96"/>
        <v>517.64725335238472</v>
      </c>
      <c r="N391" s="33">
        <f t="shared" si="96"/>
        <v>516.99059549523895</v>
      </c>
      <c r="O391" s="33">
        <f t="shared" si="96"/>
        <v>695.17811852620105</v>
      </c>
      <c r="P391" s="33">
        <f t="shared" si="96"/>
        <v>694.34014276516359</v>
      </c>
      <c r="Q391" s="33">
        <f t="shared" si="96"/>
        <v>693.82886889788449</v>
      </c>
      <c r="R391" s="33">
        <f t="shared" si="96"/>
        <v>693.45732868124901</v>
      </c>
      <c r="S391" s="33">
        <f t="shared" si="96"/>
        <v>692.83784753810698</v>
      </c>
      <c r="T391" s="33">
        <f t="shared" si="96"/>
        <v>692.35528215466627</v>
      </c>
      <c r="U391" s="33">
        <f t="shared" si="96"/>
        <v>1196.5130550856038</v>
      </c>
      <c r="V391" s="33">
        <f t="shared" si="96"/>
        <v>1060.5385525925728</v>
      </c>
      <c r="W391" s="33">
        <f t="shared" si="96"/>
        <v>1059.6022229306418</v>
      </c>
      <c r="X391" s="33">
        <f t="shared" si="96"/>
        <v>1059.8890578635794</v>
      </c>
      <c r="Y391" s="33">
        <f t="shared" si="96"/>
        <v>1060.3561982328631</v>
      </c>
      <c r="Z391" s="33">
        <f t="shared" si="96"/>
        <v>1060.5343020550026</v>
      </c>
      <c r="AA391" s="33">
        <f t="shared" si="96"/>
        <v>1255.5564298313891</v>
      </c>
      <c r="AB391" s="33">
        <f t="shared" si="96"/>
        <v>1256.1743512319731</v>
      </c>
      <c r="AC391" s="33">
        <f t="shared" si="96"/>
        <v>1256.62390590205</v>
      </c>
      <c r="AD391" s="33">
        <f t="shared" si="96"/>
        <v>2224.5164811304999</v>
      </c>
      <c r="AE391" s="33">
        <f t="shared" si="96"/>
        <v>2225.2077599867403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0.1241534594304</v>
      </c>
      <c r="D392" s="94">
        <f>+'CO2'!D392+'abs CO2'!D392+'CH4'!D392*PCG!$C$5+N2O!D392*PCG!$C$6+HFC!D392+PFC!D392+'SF6'!D392</f>
        <v>3.69654223968E-2</v>
      </c>
      <c r="E392" s="94">
        <f>+'CO2'!E392+'abs CO2'!E392+'CH4'!E392*PCG!$C$5+N2O!E392*PCG!$C$6+HFC!E392+PFC!E392+'SF6'!E392</f>
        <v>3.7979116142399988E-2</v>
      </c>
      <c r="F392" s="94">
        <f>+'CO2'!F392+'abs CO2'!F392+'CH4'!F392*PCG!$C$5+N2O!F392*PCG!$C$6+HFC!F392+PFC!F392+'SF6'!F392</f>
        <v>3.1838529945599998E-2</v>
      </c>
      <c r="G392" s="94">
        <f>+'CO2'!G392+'abs CO2'!G392+'CH4'!G392*PCG!$C$5+N2O!G392*PCG!$C$6+HFC!G392+PFC!G392+'SF6'!G392</f>
        <v>0.1285073560944</v>
      </c>
      <c r="H392" s="94">
        <f>+'CO2'!H392+'abs CO2'!H392+'CH4'!H392*PCG!$C$5+N2O!H392*PCG!$C$6+HFC!H392+PFC!H392+'SF6'!H392</f>
        <v>3.9076003713599997E-2</v>
      </c>
      <c r="I392" s="94">
        <f>+'CO2'!I392+'abs CO2'!I392+'CH4'!I392*PCG!$C$5+N2O!I392*PCG!$C$6+HFC!I392+PFC!I392+'SF6'!I392</f>
        <v>0.83552881851359984</v>
      </c>
      <c r="J392" s="94">
        <f>+'CO2'!J392+'abs CO2'!J392+'CH4'!J392*PCG!$C$5+N2O!J392*PCG!$C$6+HFC!J392+PFC!J392+'SF6'!J392</f>
        <v>4.6652283201600003E-2</v>
      </c>
      <c r="K392" s="94">
        <f>+'CO2'!K392+'abs CO2'!K392+'CH4'!K392*PCG!$C$5+N2O!K392*PCG!$C$6+HFC!K392+PFC!K392+'SF6'!K392</f>
        <v>0.98257186270079999</v>
      </c>
      <c r="L392" s="94">
        <f>+'CO2'!L392+'abs CO2'!L392+'CH4'!L392*PCG!$C$5+N2O!L392*PCG!$C$6+HFC!L392+PFC!L392+'SF6'!L392</f>
        <v>0.19718142750719997</v>
      </c>
      <c r="M392" s="94">
        <f>+'CO2'!M392+'abs CO2'!M392+'CH4'!M392*PCG!$C$5+N2O!M392*PCG!$C$6+HFC!M392+PFC!M392+'SF6'!M392</f>
        <v>1.2576079267199999E-2</v>
      </c>
      <c r="N392" s="94">
        <f>+'CO2'!N392+'abs CO2'!N392+'CH4'!N392*PCG!$C$5+N2O!N392*PCG!$C$6+HFC!N392+PFC!N392+'SF6'!N392</f>
        <v>1.4863487990399998E-2</v>
      </c>
      <c r="O392" s="94">
        <f>+'CO2'!O392+'abs CO2'!O392+'CH4'!O392*PCG!$C$5+N2O!O392*PCG!$C$6+HFC!O392+PFC!O392+'SF6'!O392</f>
        <v>0.34513733426399995</v>
      </c>
      <c r="P392" s="94">
        <f>+'CO2'!P392+'abs CO2'!P392+'CH4'!P392*PCG!$C$5+N2O!P392*PCG!$C$6+HFC!P392+PFC!P392+'SF6'!P392</f>
        <v>3.0580701552E-2</v>
      </c>
      <c r="Q392" s="94">
        <f>+'CO2'!Q392+'abs CO2'!Q392+'CH4'!Q392*PCG!$C$5+N2O!Q392*PCG!$C$6+HFC!Q392+PFC!Q392+'SF6'!Q392</f>
        <v>4.2725962598400016E-2</v>
      </c>
      <c r="R392" s="94">
        <f>+'CO2'!R392+'abs CO2'!R392+'CH4'!R392*PCG!$C$5+N2O!R392*PCG!$C$6+HFC!R392+PFC!R392+'SF6'!R392</f>
        <v>5.2215700075200003E-2</v>
      </c>
      <c r="S392" s="94">
        <f>+'CO2'!S392+'abs CO2'!S392+'CH4'!S392*PCG!$C$5+N2O!S392*PCG!$C$6+HFC!S392+PFC!S392+'SF6'!S392</f>
        <v>9.8542859471999991E-2</v>
      </c>
      <c r="T392" s="94">
        <f>+'CO2'!T392+'abs CO2'!T392+'CH4'!T392*PCG!$C$5+N2O!T392*PCG!$C$6+HFC!T392+PFC!T392+'SF6'!T392</f>
        <v>0.13939660435679999</v>
      </c>
      <c r="U392" s="94">
        <f>+'CO2'!U392+'abs CO2'!U392+'CH4'!U392*PCG!$C$5+N2O!U392*PCG!$C$6+HFC!U392+PFC!U392+'SF6'!U392</f>
        <v>0.69895419022080008</v>
      </c>
      <c r="V392" s="94">
        <f>+'CO2'!V392+'abs CO2'!V392+'CH4'!V392*PCG!$C$5+N2O!V392*PCG!$C$6+HFC!V392+PFC!V392+'SF6'!V392</f>
        <v>0.17741190300479995</v>
      </c>
      <c r="W392" s="94">
        <f>+'CO2'!W392+'abs CO2'!W392+'CH4'!W392*PCG!$C$5+N2O!W392*PCG!$C$6+HFC!W392+PFC!W392+'SF6'!W392</f>
        <v>4.6421246879999999E-3</v>
      </c>
      <c r="X392" s="94">
        <f>+'CO2'!X392+'abs CO2'!X392+'CH4'!X392*PCG!$C$5+N2O!X392*PCG!$C$6+HFC!X392+PFC!X392+'SF6'!X392</f>
        <v>5.0110435900800006E-2</v>
      </c>
      <c r="Y392" s="94">
        <f>+'CO2'!Y392+'abs CO2'!Y392+'CH4'!Y392*PCG!$C$5+N2O!Y392*PCG!$C$6+HFC!Y392+PFC!Y392+'SF6'!Y392</f>
        <v>0.16049684100959999</v>
      </c>
      <c r="Z392" s="94">
        <f>+'CO2'!Z392+'abs CO2'!Z392+'CH4'!Z392*PCG!$C$5+N2O!Z392*PCG!$C$6+HFC!Z392+PFC!Z392+'SF6'!Z392</f>
        <v>5.3412640703999995E-2</v>
      </c>
      <c r="AA392" s="94">
        <f>+'CO2'!AA392+'abs CO2'!AA392+'CH4'!AA392*PCG!$C$5+N2O!AA392*PCG!$C$6+HFC!AA392+PFC!AA392+'SF6'!AA392</f>
        <v>0.46182837886559996</v>
      </c>
      <c r="AB392" s="94">
        <f>+'CO2'!AB392+'abs CO2'!AB392+'CH4'!AB392*PCG!$C$5+N2O!AB392*PCG!$C$6+HFC!AB392+PFC!AB392+'SF6'!AB392</f>
        <v>0.42648742776815995</v>
      </c>
      <c r="AC392" s="94">
        <f>+'CO2'!AC392+'abs CO2'!AC392+'CH4'!AC392*PCG!$C$5+N2O!AC392*PCG!$C$6+HFC!AC392+PFC!AC392+'SF6'!AC392</f>
        <v>0.22277974616351998</v>
      </c>
      <c r="AD392" s="94">
        <f>+'CO2'!AD392+'abs CO2'!AD392+'CH4'!AD392*PCG!$C$5+N2O!AD392*PCG!$C$6+HFC!AD392+PFC!AD392+'SF6'!AD392</f>
        <v>1.1052886561920003E-2</v>
      </c>
      <c r="AE392" s="94">
        <f>+'CO2'!AE392+'abs CO2'!AE392+'CH4'!AE392*PCG!$C$5+N2O!AE392*PCG!$C$6+HFC!AE392+PFC!AE392+'SF6'!AE392</f>
        <v>5.4206745546528011E-2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524.22412993180762</v>
      </c>
      <c r="D393" s="33">
        <f t="shared" si="97"/>
        <v>523.56518466593855</v>
      </c>
      <c r="E393" s="33">
        <f t="shared" si="97"/>
        <v>522.90623940006958</v>
      </c>
      <c r="F393" s="33">
        <f t="shared" si="97"/>
        <v>522.24729413420062</v>
      </c>
      <c r="G393" s="33">
        <f t="shared" si="97"/>
        <v>521.58834886833154</v>
      </c>
      <c r="H393" s="33">
        <f t="shared" si="97"/>
        <v>520.92940360246257</v>
      </c>
      <c r="I393" s="33">
        <f t="shared" si="97"/>
        <v>520.27045833659361</v>
      </c>
      <c r="J393" s="33">
        <f t="shared" si="97"/>
        <v>519.61151307072453</v>
      </c>
      <c r="K393" s="33">
        <f t="shared" si="97"/>
        <v>532.64257495958645</v>
      </c>
      <c r="L393" s="33">
        <f t="shared" si="97"/>
        <v>518.42818030861815</v>
      </c>
      <c r="M393" s="33">
        <f t="shared" si="97"/>
        <v>517.63467727311752</v>
      </c>
      <c r="N393" s="33">
        <f t="shared" si="97"/>
        <v>516.97573200724855</v>
      </c>
      <c r="O393" s="33">
        <f t="shared" si="97"/>
        <v>694.83298119193705</v>
      </c>
      <c r="P393" s="33">
        <f t="shared" si="97"/>
        <v>694.30956206361157</v>
      </c>
      <c r="Q393" s="33">
        <f t="shared" si="97"/>
        <v>693.78614293528608</v>
      </c>
      <c r="R393" s="33">
        <f t="shared" si="97"/>
        <v>693.40511298117383</v>
      </c>
      <c r="S393" s="33">
        <f t="shared" si="97"/>
        <v>692.73930467863499</v>
      </c>
      <c r="T393" s="33">
        <f t="shared" si="97"/>
        <v>692.21588555030951</v>
      </c>
      <c r="U393" s="33">
        <f t="shared" si="97"/>
        <v>1195.814100895383</v>
      </c>
      <c r="V393" s="33">
        <f t="shared" si="97"/>
        <v>1060.3611406895679</v>
      </c>
      <c r="W393" s="33">
        <f t="shared" si="97"/>
        <v>1059.5975808059538</v>
      </c>
      <c r="X393" s="33">
        <f t="shared" si="97"/>
        <v>1059.8389474276787</v>
      </c>
      <c r="Y393" s="33">
        <f t="shared" si="97"/>
        <v>1060.1957013918536</v>
      </c>
      <c r="Z393" s="33">
        <f t="shared" si="97"/>
        <v>1060.4808894142986</v>
      </c>
      <c r="AA393" s="33">
        <f t="shared" si="97"/>
        <v>1255.0946014525234</v>
      </c>
      <c r="AB393" s="33">
        <f t="shared" si="97"/>
        <v>1255.7478638042051</v>
      </c>
      <c r="AC393" s="33">
        <f t="shared" si="97"/>
        <v>1256.4011261558865</v>
      </c>
      <c r="AD393" s="33">
        <f t="shared" si="97"/>
        <v>2224.5054282439378</v>
      </c>
      <c r="AE393" s="33">
        <f t="shared" si="97"/>
        <v>2225.1535532411935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522.22584186434324</v>
      </c>
      <c r="D394" s="94">
        <f>+'CO2'!D394+'abs CO2'!D394+'CH4'!D394*PCG!$C$5+N2O!D394*PCG!$C$6+HFC!D394+PFC!D394+'SF6'!D394</f>
        <v>522.22584186434324</v>
      </c>
      <c r="E394" s="94">
        <f>+'CO2'!E394+'abs CO2'!E394+'CH4'!E394*PCG!$C$5+N2O!E394*PCG!$C$6+HFC!E394+PFC!E394+'SF6'!E394</f>
        <v>522.22584186434324</v>
      </c>
      <c r="F394" s="94">
        <f>+'CO2'!F394+'abs CO2'!F394+'CH4'!F394*PCG!$C$5+N2O!F394*PCG!$C$6+HFC!F394+PFC!F394+'SF6'!F394</f>
        <v>522.22584186434324</v>
      </c>
      <c r="G394" s="94">
        <f>+'CO2'!G394+'abs CO2'!G394+'CH4'!G394*PCG!$C$5+N2O!G394*PCG!$C$6+HFC!G394+PFC!G394+'SF6'!G394</f>
        <v>522.22584186434324</v>
      </c>
      <c r="H394" s="94">
        <f>+'CO2'!H394+'abs CO2'!H394+'CH4'!H394*PCG!$C$5+N2O!H394*PCG!$C$6+HFC!H394+PFC!H394+'SF6'!H394</f>
        <v>522.22584186434324</v>
      </c>
      <c r="I394" s="94">
        <f>+'CO2'!I394+'abs CO2'!I394+'CH4'!I394*PCG!$C$5+N2O!I394*PCG!$C$6+HFC!I394+PFC!I394+'SF6'!I394</f>
        <v>522.22584186434324</v>
      </c>
      <c r="J394" s="94">
        <f>+'CO2'!J394+'abs CO2'!J394+'CH4'!J394*PCG!$C$5+N2O!J394*PCG!$C$6+HFC!J394+PFC!J394+'SF6'!J394</f>
        <v>522.22584186434324</v>
      </c>
      <c r="K394" s="94">
        <f>+'CO2'!K394+'abs CO2'!K394+'CH4'!K394*PCG!$C$5+N2O!K394*PCG!$C$6+HFC!K394+PFC!K394+'SF6'!K394</f>
        <v>535.91584901907413</v>
      </c>
      <c r="L394" s="94">
        <f>+'CO2'!L394+'abs CO2'!L394+'CH4'!L394*PCG!$C$5+N2O!L394*PCG!$C$6+HFC!L394+PFC!L394+'SF6'!L394</f>
        <v>522.36039963397479</v>
      </c>
      <c r="M394" s="94">
        <f>+'CO2'!M394+'abs CO2'!M394+'CH4'!M394*PCG!$C$5+N2O!M394*PCG!$C$6+HFC!M394+PFC!M394+'SF6'!M394</f>
        <v>522.22584186434324</v>
      </c>
      <c r="N394" s="94">
        <f>+'CO2'!N394+'abs CO2'!N394+'CH4'!N394*PCG!$C$5+N2O!N394*PCG!$C$6+HFC!N394+PFC!N394+'SF6'!N394</f>
        <v>522.22584186434324</v>
      </c>
      <c r="O394" s="94">
        <f>+'CO2'!O394+'abs CO2'!O394+'CH4'!O394*PCG!$C$5+N2O!O394*PCG!$C$6+HFC!O394+PFC!O394+'SF6'!O394</f>
        <v>701.15302684402388</v>
      </c>
      <c r="P394" s="94">
        <f>+'CO2'!P394+'abs CO2'!P394+'CH4'!P394*PCG!$C$5+N2O!P394*PCG!$C$6+HFC!P394+PFC!P394+'SF6'!P394</f>
        <v>701.15302684402388</v>
      </c>
      <c r="Q394" s="94">
        <f>+'CO2'!Q394+'abs CO2'!Q394+'CH4'!Q394*PCG!$C$5+N2O!Q394*PCG!$C$6+HFC!Q394+PFC!Q394+'SF6'!Q394</f>
        <v>701.15302684402388</v>
      </c>
      <c r="R394" s="94">
        <f>+'CO2'!R394+'abs CO2'!R394+'CH4'!R394*PCG!$C$5+N2O!R394*PCG!$C$6+HFC!R394+PFC!R394+'SF6'!R394</f>
        <v>701.29541601823712</v>
      </c>
      <c r="S394" s="94">
        <f>+'CO2'!S394+'abs CO2'!S394+'CH4'!S394*PCG!$C$5+N2O!S394*PCG!$C$6+HFC!S394+PFC!S394+'SF6'!S394</f>
        <v>701.15302684402388</v>
      </c>
      <c r="T394" s="94">
        <f>+'CO2'!T394+'abs CO2'!T394+'CH4'!T394*PCG!$C$5+N2O!T394*PCG!$C$6+HFC!T394+PFC!T394+'SF6'!T394</f>
        <v>701.15302684402388</v>
      </c>
      <c r="U394" s="94">
        <f>+'CO2'!U394+'abs CO2'!U394+'CH4'!U394*PCG!$C$5+N2O!U394*PCG!$C$6+HFC!U394+PFC!U394+'SF6'!U394</f>
        <v>1205.8370331283231</v>
      </c>
      <c r="V394" s="94">
        <f>+'CO2'!V394+'abs CO2'!V394+'CH4'!V394*PCG!$C$5+N2O!V394*PCG!$C$6+HFC!V394+PFC!V394+'SF6'!V394</f>
        <v>1070.722047195067</v>
      </c>
      <c r="W394" s="94">
        <f>+'CO2'!W394+'abs CO2'!W394+'CH4'!W394*PCG!$C$5+N2O!W394*PCG!$C$6+HFC!W394+PFC!W394+'SF6'!W394</f>
        <v>1069.6375163181428</v>
      </c>
      <c r="X394" s="94">
        <f>+'CO2'!X394+'abs CO2'!X394+'CH4'!X394*PCG!$C$5+N2O!X394*PCG!$C$6+HFC!X394+PFC!X394+'SF6'!X394</f>
        <v>1069.5579119465576</v>
      </c>
      <c r="Y394" s="94">
        <f>+'CO2'!Y394+'abs CO2'!Y394+'CH4'!Y394*PCG!$C$5+N2O!Y394*PCG!$C$6+HFC!Y394+PFC!Y394+'SF6'!Y394</f>
        <v>1069.5936949174227</v>
      </c>
      <c r="Z394" s="94">
        <f>+'CO2'!Z394+'abs CO2'!Z394+'CH4'!Z394*PCG!$C$5+N2O!Z394*PCG!$C$6+HFC!Z394+PFC!Z394+'SF6'!Z394</f>
        <v>1069.5579119465576</v>
      </c>
      <c r="AA394" s="94">
        <f>+'CO2'!AA394+'abs CO2'!AA394+'CH4'!AA394*PCG!$C$5+N2O!AA394*PCG!$C$6+HFC!AA394+PFC!AA394+'SF6'!AA394</f>
        <v>1264.8583449664343</v>
      </c>
      <c r="AB394" s="94">
        <f>+'CO2'!AB394+'abs CO2'!AB394+'CH4'!AB394*PCG!$C$5+N2O!AB394*PCG!$C$6+HFC!AB394+PFC!AB394+'SF6'!AB394</f>
        <v>1264.8583449664343</v>
      </c>
      <c r="AC394" s="94">
        <f>+'CO2'!AC394+'abs CO2'!AC394+'CH4'!AC394*PCG!$C$5+N2O!AC394*PCG!$C$6+HFC!AC394+PFC!AC394+'SF6'!AC394</f>
        <v>1264.8583449664343</v>
      </c>
      <c r="AD394" s="94">
        <f>+'CO2'!AD394+'abs CO2'!AD394+'CH4'!AD394*PCG!$C$5+N2O!AD394*PCG!$C$6+HFC!AD394+PFC!AD394+'SF6'!AD394</f>
        <v>2232.2938053905627</v>
      </c>
      <c r="AE394" s="94">
        <f>+'CO2'!AE394+'abs CO2'!AE394+'CH4'!AE394*PCG!$C$5+N2O!AE394*PCG!$C$6+HFC!AE394+PFC!AE394+'SF6'!AE394</f>
        <v>2232.2938053905627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1.9982880674643333</v>
      </c>
      <c r="D395" s="94">
        <f>+'CO2'!D395+'abs CO2'!D395+'CH4'!D395*PCG!$C$5+N2O!D395*PCG!$C$6+HFC!D395+PFC!D395+'SF6'!D395</f>
        <v>1.3393428015953333</v>
      </c>
      <c r="E395" s="94">
        <f>+'CO2'!E395+'abs CO2'!E395+'CH4'!E395*PCG!$C$5+N2O!E395*PCG!$C$6+HFC!E395+PFC!E395+'SF6'!E395</f>
        <v>0.68039753572633299</v>
      </c>
      <c r="F395" s="94">
        <f>+'CO2'!F395+'abs CO2'!F395+'CH4'!F395*PCG!$C$5+N2O!F395*PCG!$C$6+HFC!F395+PFC!F395+'SF6'!F395</f>
        <v>2.1452269857332951E-2</v>
      </c>
      <c r="G395" s="94">
        <f>+'CO2'!G395+'abs CO2'!G395+'CH4'!G395*PCG!$C$5+N2O!G395*PCG!$C$6+HFC!G395+PFC!G395+'SF6'!G395</f>
        <v>-0.63749299601166687</v>
      </c>
      <c r="H395" s="94">
        <f>+'CO2'!H395+'abs CO2'!H395+'CH4'!H395*PCG!$C$5+N2O!H395*PCG!$C$6+HFC!H395+PFC!H395+'SF6'!H395</f>
        <v>-1.2964382618806676</v>
      </c>
      <c r="I395" s="94">
        <f>+'CO2'!I395+'abs CO2'!I395+'CH4'!I395*PCG!$C$5+N2O!I395*PCG!$C$6+HFC!I395+PFC!I395+'SF6'!I395</f>
        <v>-1.9553835277496669</v>
      </c>
      <c r="J395" s="94">
        <f>+'CO2'!J395+'abs CO2'!J395+'CH4'!J395*PCG!$C$5+N2O!J395*PCG!$C$6+HFC!J395+PFC!J395+'SF6'!J395</f>
        <v>-2.6143287936186685</v>
      </c>
      <c r="K395" s="94">
        <f>+'CO2'!K395+'abs CO2'!K395+'CH4'!K395*PCG!$C$5+N2O!K395*PCG!$C$6+HFC!K395+PFC!K395+'SF6'!K395</f>
        <v>-3.2732740594876684</v>
      </c>
      <c r="L395" s="94">
        <f>+'CO2'!L395+'abs CO2'!L395+'CH4'!L395*PCG!$C$5+N2O!L395*PCG!$C$6+HFC!L395+PFC!L395+'SF6'!L395</f>
        <v>-3.9322193253566673</v>
      </c>
      <c r="M395" s="94">
        <f>+'CO2'!M395+'abs CO2'!M395+'CH4'!M395*PCG!$C$5+N2O!M395*PCG!$C$6+HFC!M395+PFC!M395+'SF6'!M395</f>
        <v>-4.5911645912256684</v>
      </c>
      <c r="N395" s="94">
        <f>+'CO2'!N395+'abs CO2'!N395+'CH4'!N395*PCG!$C$5+N2O!N395*PCG!$C$6+HFC!N395+PFC!N395+'SF6'!N395</f>
        <v>-5.2501098570946692</v>
      </c>
      <c r="O395" s="94">
        <f>+'CO2'!O395+'abs CO2'!O395+'CH4'!O395*PCG!$C$5+N2O!O395*PCG!$C$6+HFC!O395+PFC!O395+'SF6'!O395</f>
        <v>-6.3200456520868364</v>
      </c>
      <c r="P395" s="94">
        <f>+'CO2'!P395+'abs CO2'!P395+'CH4'!P395*PCG!$C$5+N2O!P395*PCG!$C$6+HFC!P395+PFC!P395+'SF6'!P395</f>
        <v>-6.8434647804123383</v>
      </c>
      <c r="Q395" s="94">
        <f>+'CO2'!Q395+'abs CO2'!Q395+'CH4'!Q395*PCG!$C$5+N2O!Q395*PCG!$C$6+HFC!Q395+PFC!Q395+'SF6'!Q395</f>
        <v>-7.3668839087378384</v>
      </c>
      <c r="R395" s="94">
        <f>+'CO2'!R395+'abs CO2'!R395+'CH4'!R395*PCG!$C$5+N2O!R395*PCG!$C$6+HFC!R395+PFC!R395+'SF6'!R395</f>
        <v>-7.8903030370633385</v>
      </c>
      <c r="S395" s="94">
        <f>+'CO2'!S395+'abs CO2'!S395+'CH4'!S395*PCG!$C$5+N2O!S395*PCG!$C$6+HFC!S395+PFC!S395+'SF6'!S395</f>
        <v>-8.4137221653888385</v>
      </c>
      <c r="T395" s="94">
        <f>+'CO2'!T395+'abs CO2'!T395+'CH4'!T395*PCG!$C$5+N2O!T395*PCG!$C$6+HFC!T395+PFC!T395+'SF6'!T395</f>
        <v>-8.9371412937143422</v>
      </c>
      <c r="U395" s="94">
        <f>+'CO2'!U395+'abs CO2'!U395+'CH4'!U395*PCG!$C$5+N2O!U395*PCG!$C$6+HFC!U395+PFC!U395+'SF6'!U395</f>
        <v>-10.022932232940006</v>
      </c>
      <c r="V395" s="94">
        <f>+'CO2'!V395+'abs CO2'!V395+'CH4'!V395*PCG!$C$5+N2O!V395*PCG!$C$6+HFC!V395+PFC!V395+'SF6'!V395</f>
        <v>-10.360906505499008</v>
      </c>
      <c r="W395" s="94">
        <f>+'CO2'!W395+'abs CO2'!W395+'CH4'!W395*PCG!$C$5+N2O!W395*PCG!$C$6+HFC!W395+PFC!W395+'SF6'!W395</f>
        <v>-10.039935512189006</v>
      </c>
      <c r="X395" s="94">
        <f>+'CO2'!X395+'abs CO2'!X395+'CH4'!X395*PCG!$C$5+N2O!X395*PCG!$C$6+HFC!X395+PFC!X395+'SF6'!X395</f>
        <v>-9.7189645188790106</v>
      </c>
      <c r="Y395" s="94">
        <f>+'CO2'!Y395+'abs CO2'!Y395+'CH4'!Y395*PCG!$C$5+N2O!Y395*PCG!$C$6+HFC!Y395+PFC!Y395+'SF6'!Y395</f>
        <v>-9.3979935255690084</v>
      </c>
      <c r="Z395" s="94">
        <f>+'CO2'!Z395+'abs CO2'!Z395+'CH4'!Z395*PCG!$C$5+N2O!Z395*PCG!$C$6+HFC!Z395+PFC!Z395+'SF6'!Z395</f>
        <v>-9.0770225322590061</v>
      </c>
      <c r="AA395" s="94">
        <f>+'CO2'!AA395+'abs CO2'!AA395+'CH4'!AA395*PCG!$C$5+N2O!AA395*PCG!$C$6+HFC!AA395+PFC!AA395+'SF6'!AA395</f>
        <v>-9.7637435139108373</v>
      </c>
      <c r="AB395" s="94">
        <f>+'CO2'!AB395+'abs CO2'!AB395+'CH4'!AB395*PCG!$C$5+N2O!AB395*PCG!$C$6+HFC!AB395+PFC!AB395+'SF6'!AB395</f>
        <v>-9.110481162229334</v>
      </c>
      <c r="AC395" s="94">
        <f>+'CO2'!AC395+'abs CO2'!AC395+'CH4'!AC395*PCG!$C$5+N2O!AC395*PCG!$C$6+HFC!AC395+PFC!AC395+'SF6'!AC395</f>
        <v>-8.4572188105478308</v>
      </c>
      <c r="AD395" s="94">
        <f>+'CO2'!AD395+'abs CO2'!AD395+'CH4'!AD395*PCG!$C$5+N2O!AD395*PCG!$C$6+HFC!AD395+PFC!AD395+'SF6'!AD395</f>
        <v>-7.788377146625165</v>
      </c>
      <c r="AE395" s="94">
        <f>+'CO2'!AE395+'abs CO2'!AE395+'CH4'!AE395*PCG!$C$5+N2O!AE395*PCG!$C$6+HFC!AE395+PFC!AE395+'SF6'!AE395</f>
        <v>-7.1402521493691653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34.055216820679483</v>
      </c>
      <c r="D399" s="33">
        <f t="shared" si="98"/>
        <v>34.055216820679483</v>
      </c>
      <c r="E399" s="33">
        <f t="shared" si="98"/>
        <v>34.055216820679483</v>
      </c>
      <c r="F399" s="33">
        <f t="shared" si="98"/>
        <v>34.055216820679483</v>
      </c>
      <c r="G399" s="33">
        <f t="shared" si="98"/>
        <v>34.055216820679483</v>
      </c>
      <c r="H399" s="33">
        <f t="shared" si="98"/>
        <v>34.055216820679483</v>
      </c>
      <c r="I399" s="33">
        <f t="shared" si="98"/>
        <v>34.055216820679483</v>
      </c>
      <c r="J399" s="33">
        <f t="shared" si="98"/>
        <v>34.055216820679483</v>
      </c>
      <c r="K399" s="33">
        <f t="shared" si="98"/>
        <v>34.055216820679483</v>
      </c>
      <c r="L399" s="33">
        <f t="shared" si="98"/>
        <v>34.055216820679483</v>
      </c>
      <c r="M399" s="33">
        <f t="shared" si="98"/>
        <v>34.055216820679483</v>
      </c>
      <c r="N399" s="33">
        <f t="shared" si="98"/>
        <v>34.055216820679483</v>
      </c>
      <c r="O399" s="33">
        <f t="shared" si="98"/>
        <v>26.986249753881577</v>
      </c>
      <c r="P399" s="33">
        <f t="shared" si="98"/>
        <v>26.986249753881577</v>
      </c>
      <c r="Q399" s="33">
        <f t="shared" si="98"/>
        <v>26.986249753881577</v>
      </c>
      <c r="R399" s="33">
        <f t="shared" si="98"/>
        <v>26.986249753881577</v>
      </c>
      <c r="S399" s="33">
        <f t="shared" si="98"/>
        <v>26.986249753881577</v>
      </c>
      <c r="T399" s="33">
        <f t="shared" si="98"/>
        <v>26.986249753881577</v>
      </c>
      <c r="U399" s="33">
        <f t="shared" si="98"/>
        <v>17.293755528056195</v>
      </c>
      <c r="V399" s="33">
        <f t="shared" si="98"/>
        <v>17.293755528056195</v>
      </c>
      <c r="W399" s="33">
        <f t="shared" si="98"/>
        <v>17.293755528056195</v>
      </c>
      <c r="X399" s="33">
        <f t="shared" si="98"/>
        <v>17.293755528056195</v>
      </c>
      <c r="Y399" s="33">
        <f t="shared" si="98"/>
        <v>17.293755528056195</v>
      </c>
      <c r="Z399" s="33">
        <f t="shared" si="98"/>
        <v>17.293755528056195</v>
      </c>
      <c r="AA399" s="33">
        <f t="shared" si="98"/>
        <v>1.3214266179575467</v>
      </c>
      <c r="AB399" s="33">
        <f t="shared" si="98"/>
        <v>1.3214266179575467</v>
      </c>
      <c r="AC399" s="33">
        <f t="shared" si="98"/>
        <v>1.3214266179575467</v>
      </c>
      <c r="AD399" s="33">
        <f t="shared" si="98"/>
        <v>0.62562787819638332</v>
      </c>
      <c r="AE399" s="33">
        <f t="shared" si="98"/>
        <v>0.62562787819638332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34.055216820679483</v>
      </c>
      <c r="D401" s="33">
        <f t="shared" si="99"/>
        <v>34.055216820679483</v>
      </c>
      <c r="E401" s="33">
        <f t="shared" si="99"/>
        <v>34.055216820679483</v>
      </c>
      <c r="F401" s="33">
        <f t="shared" si="99"/>
        <v>34.055216820679483</v>
      </c>
      <c r="G401" s="33">
        <f t="shared" si="99"/>
        <v>34.055216820679483</v>
      </c>
      <c r="H401" s="33">
        <f t="shared" si="99"/>
        <v>34.055216820679483</v>
      </c>
      <c r="I401" s="33">
        <f t="shared" si="99"/>
        <v>34.055216820679483</v>
      </c>
      <c r="J401" s="33">
        <f t="shared" si="99"/>
        <v>34.055216820679483</v>
      </c>
      <c r="K401" s="33">
        <f t="shared" si="99"/>
        <v>34.055216820679483</v>
      </c>
      <c r="L401" s="33">
        <f t="shared" si="99"/>
        <v>34.055216820679483</v>
      </c>
      <c r="M401" s="33">
        <f t="shared" si="99"/>
        <v>34.055216820679483</v>
      </c>
      <c r="N401" s="33">
        <f t="shared" si="99"/>
        <v>34.055216820679483</v>
      </c>
      <c r="O401" s="33">
        <f t="shared" si="99"/>
        <v>26.986249753881577</v>
      </c>
      <c r="P401" s="33">
        <f t="shared" si="99"/>
        <v>26.986249753881577</v>
      </c>
      <c r="Q401" s="33">
        <f t="shared" si="99"/>
        <v>26.986249753881577</v>
      </c>
      <c r="R401" s="33">
        <f t="shared" si="99"/>
        <v>26.986249753881577</v>
      </c>
      <c r="S401" s="33">
        <f t="shared" si="99"/>
        <v>26.986249753881577</v>
      </c>
      <c r="T401" s="33">
        <f t="shared" si="99"/>
        <v>26.986249753881577</v>
      </c>
      <c r="U401" s="33">
        <f t="shared" si="99"/>
        <v>17.293755528056195</v>
      </c>
      <c r="V401" s="33">
        <f t="shared" si="99"/>
        <v>17.293755528056195</v>
      </c>
      <c r="W401" s="33">
        <f t="shared" si="99"/>
        <v>17.293755528056195</v>
      </c>
      <c r="X401" s="33">
        <f t="shared" si="99"/>
        <v>17.293755528056195</v>
      </c>
      <c r="Y401" s="33">
        <f t="shared" si="99"/>
        <v>17.293755528056195</v>
      </c>
      <c r="Z401" s="33">
        <f t="shared" si="99"/>
        <v>17.293755528056195</v>
      </c>
      <c r="AA401" s="33">
        <f t="shared" si="99"/>
        <v>1.3214266179575467</v>
      </c>
      <c r="AB401" s="33">
        <f t="shared" si="99"/>
        <v>1.3214266179575467</v>
      </c>
      <c r="AC401" s="33">
        <f t="shared" si="99"/>
        <v>1.3214266179575467</v>
      </c>
      <c r="AD401" s="33">
        <f t="shared" si="99"/>
        <v>0.62562787819638332</v>
      </c>
      <c r="AE401" s="33">
        <f t="shared" si="99"/>
        <v>0.62562787819638332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30.791201946748505</v>
      </c>
      <c r="D402" s="94">
        <f>+'CO2'!D402+'abs CO2'!D402+'CH4'!D402*PCG!$C$5+N2O!D402*PCG!$C$6+HFC!D402+PFC!D402+'SF6'!D402</f>
        <v>30.791201946748505</v>
      </c>
      <c r="E402" s="94">
        <f>+'CO2'!E402+'abs CO2'!E402+'CH4'!E402*PCG!$C$5+N2O!E402*PCG!$C$6+HFC!E402+PFC!E402+'SF6'!E402</f>
        <v>30.791201946748505</v>
      </c>
      <c r="F402" s="94">
        <f>+'CO2'!F402+'abs CO2'!F402+'CH4'!F402*PCG!$C$5+N2O!F402*PCG!$C$6+HFC!F402+PFC!F402+'SF6'!F402</f>
        <v>30.791201946748505</v>
      </c>
      <c r="G402" s="94">
        <f>+'CO2'!G402+'abs CO2'!G402+'CH4'!G402*PCG!$C$5+N2O!G402*PCG!$C$6+HFC!G402+PFC!G402+'SF6'!G402</f>
        <v>30.791201946748505</v>
      </c>
      <c r="H402" s="94">
        <f>+'CO2'!H402+'abs CO2'!H402+'CH4'!H402*PCG!$C$5+N2O!H402*PCG!$C$6+HFC!H402+PFC!H402+'SF6'!H402</f>
        <v>30.791201946748505</v>
      </c>
      <c r="I402" s="94">
        <f>+'CO2'!I402+'abs CO2'!I402+'CH4'!I402*PCG!$C$5+N2O!I402*PCG!$C$6+HFC!I402+PFC!I402+'SF6'!I402</f>
        <v>30.791201946748505</v>
      </c>
      <c r="J402" s="94">
        <f>+'CO2'!J402+'abs CO2'!J402+'CH4'!J402*PCG!$C$5+N2O!J402*PCG!$C$6+HFC!J402+PFC!J402+'SF6'!J402</f>
        <v>30.791201946748505</v>
      </c>
      <c r="K402" s="94">
        <f>+'CO2'!K402+'abs CO2'!K402+'CH4'!K402*PCG!$C$5+N2O!K402*PCG!$C$6+HFC!K402+PFC!K402+'SF6'!K402</f>
        <v>30.791201946748505</v>
      </c>
      <c r="L402" s="94">
        <f>+'CO2'!L402+'abs CO2'!L402+'CH4'!L402*PCG!$C$5+N2O!L402*PCG!$C$6+HFC!L402+PFC!L402+'SF6'!L402</f>
        <v>30.791201946748505</v>
      </c>
      <c r="M402" s="94">
        <f>+'CO2'!M402+'abs CO2'!M402+'CH4'!M402*PCG!$C$5+N2O!M402*PCG!$C$6+HFC!M402+PFC!M402+'SF6'!M402</f>
        <v>30.791201946748505</v>
      </c>
      <c r="N402" s="94">
        <f>+'CO2'!N402+'abs CO2'!N402+'CH4'!N402*PCG!$C$5+N2O!N402*PCG!$C$6+HFC!N402+PFC!N402+'SF6'!N402</f>
        <v>30.791201946748505</v>
      </c>
      <c r="O402" s="94">
        <f>+'CO2'!O402+'abs CO2'!O402+'CH4'!O402*PCG!$C$5+N2O!O402*PCG!$C$6+HFC!O402+PFC!O402+'SF6'!O402</f>
        <v>24.393794839028519</v>
      </c>
      <c r="P402" s="94">
        <f>+'CO2'!P402+'abs CO2'!P402+'CH4'!P402*PCG!$C$5+N2O!P402*PCG!$C$6+HFC!P402+PFC!P402+'SF6'!P402</f>
        <v>24.393794839028519</v>
      </c>
      <c r="Q402" s="94">
        <f>+'CO2'!Q402+'abs CO2'!Q402+'CH4'!Q402*PCG!$C$5+N2O!Q402*PCG!$C$6+HFC!Q402+PFC!Q402+'SF6'!Q402</f>
        <v>24.393794839028519</v>
      </c>
      <c r="R402" s="94">
        <f>+'CO2'!R402+'abs CO2'!R402+'CH4'!R402*PCG!$C$5+N2O!R402*PCG!$C$6+HFC!R402+PFC!R402+'SF6'!R402</f>
        <v>24.393794839028519</v>
      </c>
      <c r="S402" s="94">
        <f>+'CO2'!S402+'abs CO2'!S402+'CH4'!S402*PCG!$C$5+N2O!S402*PCG!$C$6+HFC!S402+PFC!S402+'SF6'!S402</f>
        <v>24.393794839028519</v>
      </c>
      <c r="T402" s="94">
        <f>+'CO2'!T402+'abs CO2'!T402+'CH4'!T402*PCG!$C$5+N2O!T402*PCG!$C$6+HFC!T402+PFC!T402+'SF6'!T402</f>
        <v>24.393794839028519</v>
      </c>
      <c r="U402" s="94">
        <f>+'CO2'!U402+'abs CO2'!U402+'CH4'!U402*PCG!$C$5+N2O!U402*PCG!$C$6+HFC!U402+PFC!U402+'SF6'!U402</f>
        <v>15.615457773732428</v>
      </c>
      <c r="V402" s="94">
        <f>+'CO2'!V402+'abs CO2'!V402+'CH4'!V402*PCG!$C$5+N2O!V402*PCG!$C$6+HFC!V402+PFC!V402+'SF6'!V402</f>
        <v>15.615457773732428</v>
      </c>
      <c r="W402" s="94">
        <f>+'CO2'!W402+'abs CO2'!W402+'CH4'!W402*PCG!$C$5+N2O!W402*PCG!$C$6+HFC!W402+PFC!W402+'SF6'!W402</f>
        <v>15.615457773732428</v>
      </c>
      <c r="X402" s="94">
        <f>+'CO2'!X402+'abs CO2'!X402+'CH4'!X402*PCG!$C$5+N2O!X402*PCG!$C$6+HFC!X402+PFC!X402+'SF6'!X402</f>
        <v>15.615457773732428</v>
      </c>
      <c r="Y402" s="94">
        <f>+'CO2'!Y402+'abs CO2'!Y402+'CH4'!Y402*PCG!$C$5+N2O!Y402*PCG!$C$6+HFC!Y402+PFC!Y402+'SF6'!Y402</f>
        <v>15.615457773732428</v>
      </c>
      <c r="Z402" s="94">
        <f>+'CO2'!Z402+'abs CO2'!Z402+'CH4'!Z402*PCG!$C$5+N2O!Z402*PCG!$C$6+HFC!Z402+PFC!Z402+'SF6'!Z402</f>
        <v>15.615457773732428</v>
      </c>
      <c r="AA402" s="94">
        <f>+'CO2'!AA402+'abs CO2'!AA402+'CH4'!AA402*PCG!$C$5+N2O!AA402*PCG!$C$6+HFC!AA402+PFC!AA402+'SF6'!AA402</f>
        <v>1.2195348722463883</v>
      </c>
      <c r="AB402" s="94">
        <f>+'CO2'!AB402+'abs CO2'!AB402+'CH4'!AB402*PCG!$C$5+N2O!AB402*PCG!$C$6+HFC!AB402+PFC!AB402+'SF6'!AB402</f>
        <v>1.2195348722463883</v>
      </c>
      <c r="AC402" s="94">
        <f>+'CO2'!AC402+'abs CO2'!AC402+'CH4'!AC402*PCG!$C$5+N2O!AC402*PCG!$C$6+HFC!AC402+PFC!AC402+'SF6'!AC402</f>
        <v>1.2195348722463883</v>
      </c>
      <c r="AD402" s="94">
        <f>+'CO2'!AD402+'abs CO2'!AD402+'CH4'!AD402*PCG!$C$5+N2O!AD402*PCG!$C$6+HFC!AD402+PFC!AD402+'SF6'!AD402</f>
        <v>0.36326474168838324</v>
      </c>
      <c r="AE402" s="94">
        <f>+'CO2'!AE402+'abs CO2'!AE402+'CH4'!AE402*PCG!$C$5+N2O!AE402*PCG!$C$6+HFC!AE402+PFC!AE402+'SF6'!AE402</f>
        <v>0.36326474168838324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1.1099171954357143E-2</v>
      </c>
      <c r="D403" s="94">
        <f>+'CO2'!D403+'abs CO2'!D403+'CH4'!D403*PCG!$C$5+N2O!D403*PCG!$C$6+HFC!D403+PFC!D403+'SF6'!D403</f>
        <v>1.1099171954357143E-2</v>
      </c>
      <c r="E403" s="94">
        <f>+'CO2'!E403+'abs CO2'!E403+'CH4'!E403*PCG!$C$5+N2O!E403*PCG!$C$6+HFC!E403+PFC!E403+'SF6'!E403</f>
        <v>1.1099171954357143E-2</v>
      </c>
      <c r="F403" s="94">
        <f>+'CO2'!F403+'abs CO2'!F403+'CH4'!F403*PCG!$C$5+N2O!F403*PCG!$C$6+HFC!F403+PFC!F403+'SF6'!F403</f>
        <v>1.1099171954357143E-2</v>
      </c>
      <c r="G403" s="94">
        <f>+'CO2'!G403+'abs CO2'!G403+'CH4'!G403*PCG!$C$5+N2O!G403*PCG!$C$6+HFC!G403+PFC!G403+'SF6'!G403</f>
        <v>1.1099171954357143E-2</v>
      </c>
      <c r="H403" s="94">
        <f>+'CO2'!H403+'abs CO2'!H403+'CH4'!H403*PCG!$C$5+N2O!H403*PCG!$C$6+HFC!H403+PFC!H403+'SF6'!H403</f>
        <v>1.1099171954357143E-2</v>
      </c>
      <c r="I403" s="94">
        <f>+'CO2'!I403+'abs CO2'!I403+'CH4'!I403*PCG!$C$5+N2O!I403*PCG!$C$6+HFC!I403+PFC!I403+'SF6'!I403</f>
        <v>1.1099171954357143E-2</v>
      </c>
      <c r="J403" s="94">
        <f>+'CO2'!J403+'abs CO2'!J403+'CH4'!J403*PCG!$C$5+N2O!J403*PCG!$C$6+HFC!J403+PFC!J403+'SF6'!J403</f>
        <v>1.1099171954357143E-2</v>
      </c>
      <c r="K403" s="94">
        <f>+'CO2'!K403+'abs CO2'!K403+'CH4'!K403*PCG!$C$5+N2O!K403*PCG!$C$6+HFC!K403+PFC!K403+'SF6'!K403</f>
        <v>1.1099171954357143E-2</v>
      </c>
      <c r="L403" s="94">
        <f>+'CO2'!L403+'abs CO2'!L403+'CH4'!L403*PCG!$C$5+N2O!L403*PCG!$C$6+HFC!L403+PFC!L403+'SF6'!L403</f>
        <v>1.1099171954357143E-2</v>
      </c>
      <c r="M403" s="94">
        <f>+'CO2'!M403+'abs CO2'!M403+'CH4'!M403*PCG!$C$5+N2O!M403*PCG!$C$6+HFC!M403+PFC!M403+'SF6'!M403</f>
        <v>1.1099171954357143E-2</v>
      </c>
      <c r="N403" s="94">
        <f>+'CO2'!N403+'abs CO2'!N403+'CH4'!N403*PCG!$C$5+N2O!N403*PCG!$C$6+HFC!N403+PFC!N403+'SF6'!N403</f>
        <v>1.1099171954357143E-2</v>
      </c>
      <c r="O403" s="94">
        <f>+'CO2'!O403+'abs CO2'!O403+'CH4'!O403*PCG!$C$5+N2O!O403*PCG!$C$6+HFC!O403+PFC!O403+'SF6'!O403</f>
        <v>8.792553914459874E-3</v>
      </c>
      <c r="P403" s="94">
        <f>+'CO2'!P403+'abs CO2'!P403+'CH4'!P403*PCG!$C$5+N2O!P403*PCG!$C$6+HFC!P403+PFC!P403+'SF6'!P403</f>
        <v>8.792553914459874E-3</v>
      </c>
      <c r="Q403" s="94">
        <f>+'CO2'!Q403+'abs CO2'!Q403+'CH4'!Q403*PCG!$C$5+N2O!Q403*PCG!$C$6+HFC!Q403+PFC!Q403+'SF6'!Q403</f>
        <v>8.792553914459874E-3</v>
      </c>
      <c r="R403" s="94">
        <f>+'CO2'!R403+'abs CO2'!R403+'CH4'!R403*PCG!$C$5+N2O!R403*PCG!$C$6+HFC!R403+PFC!R403+'SF6'!R403</f>
        <v>8.792553914459874E-3</v>
      </c>
      <c r="S403" s="94">
        <f>+'CO2'!S403+'abs CO2'!S403+'CH4'!S403*PCG!$C$5+N2O!S403*PCG!$C$6+HFC!S403+PFC!S403+'SF6'!S403</f>
        <v>8.792553914459874E-3</v>
      </c>
      <c r="T403" s="94">
        <f>+'CO2'!T403+'abs CO2'!T403+'CH4'!T403*PCG!$C$5+N2O!T403*PCG!$C$6+HFC!T403+PFC!T403+'SF6'!T403</f>
        <v>8.792553914459874E-3</v>
      </c>
      <c r="U403" s="94">
        <f>+'CO2'!U403+'abs CO2'!U403+'CH4'!U403*PCG!$C$5+N2O!U403*PCG!$C$6+HFC!U403+PFC!U403+'SF6'!U403</f>
        <v>5.6272345052543211E-3</v>
      </c>
      <c r="V403" s="94">
        <f>+'CO2'!V403+'abs CO2'!V403+'CH4'!V403*PCG!$C$5+N2O!V403*PCG!$C$6+HFC!V403+PFC!V403+'SF6'!V403</f>
        <v>5.6272345052543211E-3</v>
      </c>
      <c r="W403" s="94">
        <f>+'CO2'!W403+'abs CO2'!W403+'CH4'!W403*PCG!$C$5+N2O!W403*PCG!$C$6+HFC!W403+PFC!W403+'SF6'!W403</f>
        <v>5.6272345052543211E-3</v>
      </c>
      <c r="X403" s="94">
        <f>+'CO2'!X403+'abs CO2'!X403+'CH4'!X403*PCG!$C$5+N2O!X403*PCG!$C$6+HFC!X403+PFC!X403+'SF6'!X403</f>
        <v>5.6272345052543211E-3</v>
      </c>
      <c r="Y403" s="94">
        <f>+'CO2'!Y403+'abs CO2'!Y403+'CH4'!Y403*PCG!$C$5+N2O!Y403*PCG!$C$6+HFC!Y403+PFC!Y403+'SF6'!Y403</f>
        <v>5.6272345052543211E-3</v>
      </c>
      <c r="Z403" s="94">
        <f>+'CO2'!Z403+'abs CO2'!Z403+'CH4'!Z403*PCG!$C$5+N2O!Z403*PCG!$C$6+HFC!Z403+PFC!Z403+'SF6'!Z403</f>
        <v>5.6272345052543211E-3</v>
      </c>
      <c r="AA403" s="94">
        <f>+'CO2'!AA403+'abs CO2'!AA403+'CH4'!AA403*PCG!$C$5+N2O!AA403*PCG!$C$6+HFC!AA403+PFC!AA403+'SF6'!AA403</f>
        <v>2.5158849833333339E-3</v>
      </c>
      <c r="AB403" s="94">
        <f>+'CO2'!AB403+'abs CO2'!AB403+'CH4'!AB403*PCG!$C$5+N2O!AB403*PCG!$C$6+HFC!AB403+PFC!AB403+'SF6'!AB403</f>
        <v>2.5158849833333339E-3</v>
      </c>
      <c r="AC403" s="94">
        <f>+'CO2'!AC403+'abs CO2'!AC403+'CH4'!AC403*PCG!$C$5+N2O!AC403*PCG!$C$6+HFC!AC403+PFC!AC403+'SF6'!AC403</f>
        <v>2.5158849833333339E-3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3.2516757391810471</v>
      </c>
      <c r="D404" s="94">
        <f>+'CO2'!D404+'abs CO2'!D404+'CH4'!D404*PCG!$C$5+N2O!D404*PCG!$C$6+HFC!D404+PFC!D404+'SF6'!D404</f>
        <v>3.2516757391810471</v>
      </c>
      <c r="E404" s="94">
        <f>+'CO2'!E404+'abs CO2'!E404+'CH4'!E404*PCG!$C$5+N2O!E404*PCG!$C$6+HFC!E404+PFC!E404+'SF6'!E404</f>
        <v>3.2516757391810471</v>
      </c>
      <c r="F404" s="94">
        <f>+'CO2'!F404+'abs CO2'!F404+'CH4'!F404*PCG!$C$5+N2O!F404*PCG!$C$6+HFC!F404+PFC!F404+'SF6'!F404</f>
        <v>3.2516757391810471</v>
      </c>
      <c r="G404" s="94">
        <f>+'CO2'!G404+'abs CO2'!G404+'CH4'!G404*PCG!$C$5+N2O!G404*PCG!$C$6+HFC!G404+PFC!G404+'SF6'!G404</f>
        <v>3.2516757391810471</v>
      </c>
      <c r="H404" s="94">
        <f>+'CO2'!H404+'abs CO2'!H404+'CH4'!H404*PCG!$C$5+N2O!H404*PCG!$C$6+HFC!H404+PFC!H404+'SF6'!H404</f>
        <v>3.2516757391810471</v>
      </c>
      <c r="I404" s="94">
        <f>+'CO2'!I404+'abs CO2'!I404+'CH4'!I404*PCG!$C$5+N2O!I404*PCG!$C$6+HFC!I404+PFC!I404+'SF6'!I404</f>
        <v>3.2516757391810471</v>
      </c>
      <c r="J404" s="94">
        <f>+'CO2'!J404+'abs CO2'!J404+'CH4'!J404*PCG!$C$5+N2O!J404*PCG!$C$6+HFC!J404+PFC!J404+'SF6'!J404</f>
        <v>3.2516757391810471</v>
      </c>
      <c r="K404" s="94">
        <f>+'CO2'!K404+'abs CO2'!K404+'CH4'!K404*PCG!$C$5+N2O!K404*PCG!$C$6+HFC!K404+PFC!K404+'SF6'!K404</f>
        <v>3.2516757391810471</v>
      </c>
      <c r="L404" s="94">
        <f>+'CO2'!L404+'abs CO2'!L404+'CH4'!L404*PCG!$C$5+N2O!L404*PCG!$C$6+HFC!L404+PFC!L404+'SF6'!L404</f>
        <v>3.2516757391810471</v>
      </c>
      <c r="M404" s="94">
        <f>+'CO2'!M404+'abs CO2'!M404+'CH4'!M404*PCG!$C$5+N2O!M404*PCG!$C$6+HFC!M404+PFC!M404+'SF6'!M404</f>
        <v>3.2516757391810471</v>
      </c>
      <c r="N404" s="94">
        <f>+'CO2'!N404+'abs CO2'!N404+'CH4'!N404*PCG!$C$5+N2O!N404*PCG!$C$6+HFC!N404+PFC!N404+'SF6'!N404</f>
        <v>3.2516757391810471</v>
      </c>
      <c r="O404" s="94">
        <f>+'CO2'!O404+'abs CO2'!O404+'CH4'!O404*PCG!$C$5+N2O!O404*PCG!$C$6+HFC!O404+PFC!O404+'SF6'!O404</f>
        <v>2.5836623609385976</v>
      </c>
      <c r="P404" s="94">
        <f>+'CO2'!P404+'abs CO2'!P404+'CH4'!P404*PCG!$C$5+N2O!P404*PCG!$C$6+HFC!P404+PFC!P404+'SF6'!P404</f>
        <v>2.5836623609385976</v>
      </c>
      <c r="Q404" s="94">
        <f>+'CO2'!Q404+'abs CO2'!Q404+'CH4'!Q404*PCG!$C$5+N2O!Q404*PCG!$C$6+HFC!Q404+PFC!Q404+'SF6'!Q404</f>
        <v>2.5836623609385976</v>
      </c>
      <c r="R404" s="94">
        <f>+'CO2'!R404+'abs CO2'!R404+'CH4'!R404*PCG!$C$5+N2O!R404*PCG!$C$6+HFC!R404+PFC!R404+'SF6'!R404</f>
        <v>2.5836623609385976</v>
      </c>
      <c r="S404" s="94">
        <f>+'CO2'!S404+'abs CO2'!S404+'CH4'!S404*PCG!$C$5+N2O!S404*PCG!$C$6+HFC!S404+PFC!S404+'SF6'!S404</f>
        <v>2.5836623609385976</v>
      </c>
      <c r="T404" s="94">
        <f>+'CO2'!T404+'abs CO2'!T404+'CH4'!T404*PCG!$C$5+N2O!T404*PCG!$C$6+HFC!T404+PFC!T404+'SF6'!T404</f>
        <v>2.5836623609385976</v>
      </c>
      <c r="U404" s="94">
        <f>+'CO2'!U404+'abs CO2'!U404+'CH4'!U404*PCG!$C$5+N2O!U404*PCG!$C$6+HFC!U404+PFC!U404+'SF6'!U404</f>
        <v>1.6702761235849481</v>
      </c>
      <c r="V404" s="94">
        <f>+'CO2'!V404+'abs CO2'!V404+'CH4'!V404*PCG!$C$5+N2O!V404*PCG!$C$6+HFC!V404+PFC!V404+'SF6'!V404</f>
        <v>1.6702761235849481</v>
      </c>
      <c r="W404" s="94">
        <f>+'CO2'!W404+'abs CO2'!W404+'CH4'!W404*PCG!$C$5+N2O!W404*PCG!$C$6+HFC!W404+PFC!W404+'SF6'!W404</f>
        <v>1.6702761235849481</v>
      </c>
      <c r="X404" s="94">
        <f>+'CO2'!X404+'abs CO2'!X404+'CH4'!X404*PCG!$C$5+N2O!X404*PCG!$C$6+HFC!X404+PFC!X404+'SF6'!X404</f>
        <v>1.6702761235849481</v>
      </c>
      <c r="Y404" s="94">
        <f>+'CO2'!Y404+'abs CO2'!Y404+'CH4'!Y404*PCG!$C$5+N2O!Y404*PCG!$C$6+HFC!Y404+PFC!Y404+'SF6'!Y404</f>
        <v>1.6702761235849481</v>
      </c>
      <c r="Z404" s="94">
        <f>+'CO2'!Z404+'abs CO2'!Z404+'CH4'!Z404*PCG!$C$5+N2O!Z404*PCG!$C$6+HFC!Z404+PFC!Z404+'SF6'!Z404</f>
        <v>1.6702761235849481</v>
      </c>
      <c r="AA404" s="94">
        <f>+'CO2'!AA404+'abs CO2'!AA404+'CH4'!AA404*PCG!$C$5+N2O!AA404*PCG!$C$6+HFC!AA404+PFC!AA404+'SF6'!AA404</f>
        <v>9.9375860727825005E-2</v>
      </c>
      <c r="AB404" s="94">
        <f>+'CO2'!AB404+'abs CO2'!AB404+'CH4'!AB404*PCG!$C$5+N2O!AB404*PCG!$C$6+HFC!AB404+PFC!AB404+'SF6'!AB404</f>
        <v>9.9375860727825005E-2</v>
      </c>
      <c r="AC404" s="94">
        <f>+'CO2'!AC404+'abs CO2'!AC404+'CH4'!AC404*PCG!$C$5+N2O!AC404*PCG!$C$6+HFC!AC404+PFC!AC404+'SF6'!AC404</f>
        <v>9.9375860727825005E-2</v>
      </c>
      <c r="AD404" s="94">
        <f>+'CO2'!AD404+'abs CO2'!AD404+'CH4'!AD404*PCG!$C$5+N2O!AD404*PCG!$C$6+HFC!AD404+PFC!AD404+'SF6'!AD404</f>
        <v>0.26236313650800003</v>
      </c>
      <c r="AE404" s="94">
        <f>+'CO2'!AE404+'abs CO2'!AE404+'CH4'!AE404*PCG!$C$5+N2O!AE404*PCG!$C$6+HFC!AE404+PFC!AE404+'SF6'!AE404</f>
        <v>0.26236313650800003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1.2399627955714284E-3</v>
      </c>
      <c r="D405" s="94">
        <f>+'CO2'!D405+'abs CO2'!D405+'CH4'!D405*PCG!$C$5+N2O!D405*PCG!$C$6+HFC!D405+PFC!D405+'SF6'!D405</f>
        <v>1.2399627955714284E-3</v>
      </c>
      <c r="E405" s="94">
        <f>+'CO2'!E405+'abs CO2'!E405+'CH4'!E405*PCG!$C$5+N2O!E405*PCG!$C$6+HFC!E405+PFC!E405+'SF6'!E405</f>
        <v>1.2399627955714284E-3</v>
      </c>
      <c r="F405" s="94">
        <f>+'CO2'!F405+'abs CO2'!F405+'CH4'!F405*PCG!$C$5+N2O!F405*PCG!$C$6+HFC!F405+PFC!F405+'SF6'!F405</f>
        <v>1.2399627955714284E-3</v>
      </c>
      <c r="G405" s="94">
        <f>+'CO2'!G405+'abs CO2'!G405+'CH4'!G405*PCG!$C$5+N2O!G405*PCG!$C$6+HFC!G405+PFC!G405+'SF6'!G405</f>
        <v>1.2399627955714284E-3</v>
      </c>
      <c r="H405" s="94">
        <f>+'CO2'!H405+'abs CO2'!H405+'CH4'!H405*PCG!$C$5+N2O!H405*PCG!$C$6+HFC!H405+PFC!H405+'SF6'!H405</f>
        <v>1.2399627955714284E-3</v>
      </c>
      <c r="I405" s="94">
        <f>+'CO2'!I405+'abs CO2'!I405+'CH4'!I405*PCG!$C$5+N2O!I405*PCG!$C$6+HFC!I405+PFC!I405+'SF6'!I405</f>
        <v>1.2399627955714284E-3</v>
      </c>
      <c r="J405" s="94">
        <f>+'CO2'!J405+'abs CO2'!J405+'CH4'!J405*PCG!$C$5+N2O!J405*PCG!$C$6+HFC!J405+PFC!J405+'SF6'!J405</f>
        <v>1.2399627955714284E-3</v>
      </c>
      <c r="K405" s="94">
        <f>+'CO2'!K405+'abs CO2'!K405+'CH4'!K405*PCG!$C$5+N2O!K405*PCG!$C$6+HFC!K405+PFC!K405+'SF6'!K405</f>
        <v>1.2399627955714284E-3</v>
      </c>
      <c r="L405" s="94">
        <f>+'CO2'!L405+'abs CO2'!L405+'CH4'!L405*PCG!$C$5+N2O!L405*PCG!$C$6+HFC!L405+PFC!L405+'SF6'!L405</f>
        <v>1.2399627955714284E-3</v>
      </c>
      <c r="M405" s="94">
        <f>+'CO2'!M405+'abs CO2'!M405+'CH4'!M405*PCG!$C$5+N2O!M405*PCG!$C$6+HFC!M405+PFC!M405+'SF6'!M405</f>
        <v>1.2399627955714284E-3</v>
      </c>
      <c r="N405" s="94">
        <f>+'CO2'!N405+'abs CO2'!N405+'CH4'!N405*PCG!$C$5+N2O!N405*PCG!$C$6+HFC!N405+PFC!N405+'SF6'!N405</f>
        <v>1.2399627955714284E-3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2.3943962335604935E-3</v>
      </c>
      <c r="V405" s="94">
        <f>+'CO2'!V405+'abs CO2'!V405+'CH4'!V405*PCG!$C$5+N2O!V405*PCG!$C$6+HFC!V405+PFC!V405+'SF6'!V405</f>
        <v>2.3943962335604935E-3</v>
      </c>
      <c r="W405" s="94">
        <f>+'CO2'!W405+'abs CO2'!W405+'CH4'!W405*PCG!$C$5+N2O!W405*PCG!$C$6+HFC!W405+PFC!W405+'SF6'!W405</f>
        <v>2.3943962335604935E-3</v>
      </c>
      <c r="X405" s="94">
        <f>+'CO2'!X405+'abs CO2'!X405+'CH4'!X405*PCG!$C$5+N2O!X405*PCG!$C$6+HFC!X405+PFC!X405+'SF6'!X405</f>
        <v>2.3943962335604935E-3</v>
      </c>
      <c r="Y405" s="94">
        <f>+'CO2'!Y405+'abs CO2'!Y405+'CH4'!Y405*PCG!$C$5+N2O!Y405*PCG!$C$6+HFC!Y405+PFC!Y405+'SF6'!Y405</f>
        <v>2.3943962335604935E-3</v>
      </c>
      <c r="Z405" s="94">
        <f>+'CO2'!Z405+'abs CO2'!Z405+'CH4'!Z405*PCG!$C$5+N2O!Z405*PCG!$C$6+HFC!Z405+PFC!Z405+'SF6'!Z405</f>
        <v>2.3943962335604935E-3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6.4270271642427641</v>
      </c>
      <c r="D407" s="33">
        <f t="shared" si="100"/>
        <v>6.5029510106858872</v>
      </c>
      <c r="E407" s="33">
        <f t="shared" si="100"/>
        <v>6.8312374244563632</v>
      </c>
      <c r="F407" s="33">
        <f t="shared" si="100"/>
        <v>7.1595238382268391</v>
      </c>
      <c r="G407" s="33">
        <f t="shared" si="100"/>
        <v>7.4878102519973151</v>
      </c>
      <c r="H407" s="33">
        <f t="shared" si="100"/>
        <v>7.8160966657677893</v>
      </c>
      <c r="I407" s="33">
        <f t="shared" si="100"/>
        <v>8.1443830795382635</v>
      </c>
      <c r="J407" s="33">
        <f t="shared" si="100"/>
        <v>8.472669493308743</v>
      </c>
      <c r="K407" s="33">
        <f t="shared" si="100"/>
        <v>8.8009559070792172</v>
      </c>
      <c r="L407" s="33">
        <f t="shared" si="100"/>
        <v>9.1292423208496896</v>
      </c>
      <c r="M407" s="33">
        <f t="shared" si="100"/>
        <v>9.4575287346201673</v>
      </c>
      <c r="N407" s="33">
        <f t="shared" si="100"/>
        <v>9.7858151483906433</v>
      </c>
      <c r="O407" s="33">
        <f t="shared" si="100"/>
        <v>21.646873386104517</v>
      </c>
      <c r="P407" s="33">
        <f t="shared" si="100"/>
        <v>22.135143956697931</v>
      </c>
      <c r="Q407" s="33">
        <f t="shared" si="100"/>
        <v>22.623414527291335</v>
      </c>
      <c r="R407" s="33">
        <f t="shared" si="100"/>
        <v>23.111685097884749</v>
      </c>
      <c r="S407" s="33">
        <f t="shared" si="100"/>
        <v>23.599955668478156</v>
      </c>
      <c r="T407" s="33">
        <f t="shared" si="100"/>
        <v>24.08822623907157</v>
      </c>
      <c r="U407" s="33">
        <f t="shared" si="100"/>
        <v>45.876315911350325</v>
      </c>
      <c r="V407" s="33">
        <f t="shared" si="100"/>
        <v>46.681737616105764</v>
      </c>
      <c r="W407" s="33">
        <f t="shared" si="100"/>
        <v>47.158872907090739</v>
      </c>
      <c r="X407" s="33">
        <f t="shared" si="100"/>
        <v>47.615572729252854</v>
      </c>
      <c r="Y407" s="33">
        <f t="shared" si="100"/>
        <v>48.092708020237822</v>
      </c>
      <c r="Z407" s="33">
        <f t="shared" si="100"/>
        <v>48.56984331122279</v>
      </c>
      <c r="AA407" s="33">
        <f t="shared" si="100"/>
        <v>16.758859587029725</v>
      </c>
      <c r="AB407" s="33">
        <f t="shared" si="100"/>
        <v>16.747679649656526</v>
      </c>
      <c r="AC407" s="33">
        <f t="shared" si="100"/>
        <v>16.736499712283333</v>
      </c>
      <c r="AD407" s="33">
        <f t="shared" si="100"/>
        <v>60.199826250967213</v>
      </c>
      <c r="AE407" s="33">
        <f t="shared" si="100"/>
        <v>60.336104589624185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6.4270271642427641</v>
      </c>
      <c r="D409" s="33">
        <f t="shared" si="101"/>
        <v>6.5029510106858872</v>
      </c>
      <c r="E409" s="33">
        <f t="shared" si="101"/>
        <v>6.8312374244563632</v>
      </c>
      <c r="F409" s="33">
        <f t="shared" si="101"/>
        <v>7.1595238382268391</v>
      </c>
      <c r="G409" s="33">
        <f t="shared" si="101"/>
        <v>7.4878102519973151</v>
      </c>
      <c r="H409" s="33">
        <f t="shared" si="101"/>
        <v>7.8160966657677893</v>
      </c>
      <c r="I409" s="33">
        <f t="shared" si="101"/>
        <v>8.1443830795382635</v>
      </c>
      <c r="J409" s="33">
        <f t="shared" si="101"/>
        <v>8.472669493308743</v>
      </c>
      <c r="K409" s="33">
        <f t="shared" si="101"/>
        <v>8.8009559070792172</v>
      </c>
      <c r="L409" s="33">
        <f t="shared" si="101"/>
        <v>9.1292423208496896</v>
      </c>
      <c r="M409" s="33">
        <f t="shared" si="101"/>
        <v>9.4575287346201673</v>
      </c>
      <c r="N409" s="33">
        <f t="shared" si="101"/>
        <v>9.7858151483906433</v>
      </c>
      <c r="O409" s="33">
        <f t="shared" si="101"/>
        <v>21.646873386104517</v>
      </c>
      <c r="P409" s="33">
        <f t="shared" si="101"/>
        <v>22.135143956697931</v>
      </c>
      <c r="Q409" s="33">
        <f t="shared" si="101"/>
        <v>22.623414527291335</v>
      </c>
      <c r="R409" s="33">
        <f t="shared" si="101"/>
        <v>23.111685097884749</v>
      </c>
      <c r="S409" s="33">
        <f t="shared" si="101"/>
        <v>23.599955668478156</v>
      </c>
      <c r="T409" s="33">
        <f t="shared" si="101"/>
        <v>24.08822623907157</v>
      </c>
      <c r="U409" s="33">
        <f t="shared" si="101"/>
        <v>45.876315911350325</v>
      </c>
      <c r="V409" s="33">
        <f t="shared" si="101"/>
        <v>46.681737616105764</v>
      </c>
      <c r="W409" s="33">
        <f t="shared" si="101"/>
        <v>47.158872907090739</v>
      </c>
      <c r="X409" s="33">
        <f t="shared" si="101"/>
        <v>47.615572729252854</v>
      </c>
      <c r="Y409" s="33">
        <f t="shared" si="101"/>
        <v>48.092708020237822</v>
      </c>
      <c r="Z409" s="33">
        <f t="shared" si="101"/>
        <v>48.56984331122279</v>
      </c>
      <c r="AA409" s="33">
        <f t="shared" si="101"/>
        <v>16.758859587029725</v>
      </c>
      <c r="AB409" s="33">
        <f t="shared" si="101"/>
        <v>16.747679649656526</v>
      </c>
      <c r="AC409" s="33">
        <f t="shared" si="101"/>
        <v>16.736499712283333</v>
      </c>
      <c r="AD409" s="33">
        <f t="shared" si="101"/>
        <v>60.199826250967213</v>
      </c>
      <c r="AE409" s="33">
        <f t="shared" si="101"/>
        <v>60.336104589624185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2.5188753434855999</v>
      </c>
      <c r="D410" s="94">
        <f>+'CO2'!D410+'abs CO2'!D410+'CH4'!D410*PCG!$C$5+N2O!D410*PCG!$C$6+HFC!D410+PFC!D410+'SF6'!D410</f>
        <v>2.2792288208711207</v>
      </c>
      <c r="E410" s="94">
        <f>+'CO2'!E410+'abs CO2'!E410+'CH4'!E410*PCG!$C$5+N2O!E410*PCG!$C$6+HFC!E410+PFC!E410+'SF6'!E410</f>
        <v>2.2919448655839929</v>
      </c>
      <c r="F410" s="94">
        <f>+'CO2'!F410+'abs CO2'!F410+'CH4'!F410*PCG!$C$5+N2O!F410*PCG!$C$6+HFC!F410+PFC!F410+'SF6'!F410</f>
        <v>2.3046609102968652</v>
      </c>
      <c r="G410" s="94">
        <f>+'CO2'!G410+'abs CO2'!G410+'CH4'!G410*PCG!$C$5+N2O!G410*PCG!$C$6+HFC!G410+PFC!G410+'SF6'!G410</f>
        <v>2.3173769550097374</v>
      </c>
      <c r="H410" s="94">
        <f>+'CO2'!H410+'abs CO2'!H410+'CH4'!H410*PCG!$C$5+N2O!H410*PCG!$C$6+HFC!H410+PFC!H410+'SF6'!H410</f>
        <v>2.3300929997226096</v>
      </c>
      <c r="I410" s="94">
        <f>+'CO2'!I410+'abs CO2'!I410+'CH4'!I410*PCG!$C$5+N2O!I410*PCG!$C$6+HFC!I410+PFC!I410+'SF6'!I410</f>
        <v>2.3428090444354819</v>
      </c>
      <c r="J410" s="94">
        <f>+'CO2'!J410+'abs CO2'!J410+'CH4'!J410*PCG!$C$5+N2O!J410*PCG!$C$6+HFC!J410+PFC!J410+'SF6'!J410</f>
        <v>2.3555250891483541</v>
      </c>
      <c r="K410" s="94">
        <f>+'CO2'!K410+'abs CO2'!K410+'CH4'!K410*PCG!$C$5+N2O!K410*PCG!$C$6+HFC!K410+PFC!K410+'SF6'!K410</f>
        <v>2.3682411338612264</v>
      </c>
      <c r="L410" s="94">
        <f>+'CO2'!L410+'abs CO2'!L410+'CH4'!L410*PCG!$C$5+N2O!L410*PCG!$C$6+HFC!L410+PFC!L410+'SF6'!L410</f>
        <v>2.3809571785740986</v>
      </c>
      <c r="M410" s="94">
        <f>+'CO2'!M410+'abs CO2'!M410+'CH4'!M410*PCG!$C$5+N2O!M410*PCG!$C$6+HFC!M410+PFC!M410+'SF6'!M410</f>
        <v>2.3936732232869709</v>
      </c>
      <c r="N410" s="94">
        <f>+'CO2'!N410+'abs CO2'!N410+'CH4'!N410*PCG!$C$5+N2O!N410*PCG!$C$6+HFC!N410+PFC!N410+'SF6'!N410</f>
        <v>2.4063892679998435</v>
      </c>
      <c r="O410" s="94">
        <f>+'CO2'!O410+'abs CO2'!O410+'CH4'!O410*PCG!$C$5+N2O!O410*PCG!$C$6+HFC!O410+PFC!O410+'SF6'!O410</f>
        <v>12.603995987392008</v>
      </c>
      <c r="P410" s="94">
        <f>+'CO2'!P410+'abs CO2'!P410+'CH4'!P410*PCG!$C$5+N2O!P410*PCG!$C$6+HFC!P410+PFC!P410+'SF6'!P410</f>
        <v>12.667685011837028</v>
      </c>
      <c r="Q410" s="94">
        <f>+'CO2'!Q410+'abs CO2'!Q410+'CH4'!Q410*PCG!$C$5+N2O!Q410*PCG!$C$6+HFC!Q410+PFC!Q410+'SF6'!Q410</f>
        <v>12.731374036282048</v>
      </c>
      <c r="R410" s="94">
        <f>+'CO2'!R410+'abs CO2'!R410+'CH4'!R410*PCG!$C$5+N2O!R410*PCG!$C$6+HFC!R410+PFC!R410+'SF6'!R410</f>
        <v>12.79506306072707</v>
      </c>
      <c r="S410" s="94">
        <f>+'CO2'!S410+'abs CO2'!S410+'CH4'!S410*PCG!$C$5+N2O!S410*PCG!$C$6+HFC!S410+PFC!S410+'SF6'!S410</f>
        <v>12.858752085172091</v>
      </c>
      <c r="T410" s="94">
        <f>+'CO2'!T410+'abs CO2'!T410+'CH4'!T410*PCG!$C$5+N2O!T410*PCG!$C$6+HFC!T410+PFC!T410+'SF6'!T410</f>
        <v>12.922441109617111</v>
      </c>
      <c r="U410" s="94">
        <f>+'CO2'!U410+'abs CO2'!U410+'CH4'!U410*PCG!$C$5+N2O!U410*PCG!$C$6+HFC!U410+PFC!U410+'SF6'!U410</f>
        <v>31.512236685359706</v>
      </c>
      <c r="V410" s="94">
        <f>+'CO2'!V410+'abs CO2'!V410+'CH4'!V410*PCG!$C$5+N2O!V410*PCG!$C$6+HFC!V410+PFC!V410+'SF6'!V410</f>
        <v>31.668780816975378</v>
      </c>
      <c r="W410" s="94">
        <f>+'CO2'!W410+'abs CO2'!W410+'CH4'!W410*PCG!$C$5+N2O!W410*PCG!$C$6+HFC!W410+PFC!W410+'SF6'!W410</f>
        <v>31.812608903878179</v>
      </c>
      <c r="X410" s="94">
        <f>+'CO2'!X410+'abs CO2'!X410+'CH4'!X410*PCG!$C$5+N2O!X410*PCG!$C$6+HFC!X410+PFC!X410+'SF6'!X410</f>
        <v>31.936001521958122</v>
      </c>
      <c r="Y410" s="94">
        <f>+'CO2'!Y410+'abs CO2'!Y410+'CH4'!Y410*PCG!$C$5+N2O!Y410*PCG!$C$6+HFC!Y410+PFC!Y410+'SF6'!Y410</f>
        <v>32.079829608860919</v>
      </c>
      <c r="Z410" s="94">
        <f>+'CO2'!Z410+'abs CO2'!Z410+'CH4'!Z410*PCG!$C$5+N2O!Z410*PCG!$C$6+HFC!Z410+PFC!Z410+'SF6'!Z410</f>
        <v>32.22365769576372</v>
      </c>
      <c r="AA410" s="94">
        <f>+'CO2'!AA410+'abs CO2'!AA410+'CH4'!AA410*PCG!$C$5+N2O!AA410*PCG!$C$6+HFC!AA410+PFC!AA410+'SF6'!AA410</f>
        <v>4.582712983789663</v>
      </c>
      <c r="AB410" s="94">
        <f>+'CO2'!AB410+'abs CO2'!AB410+'CH4'!AB410*PCG!$C$5+N2O!AB410*PCG!$C$6+HFC!AB410+PFC!AB410+'SF6'!AB410</f>
        <v>4.6018187131471784</v>
      </c>
      <c r="AC410" s="94">
        <f>+'CO2'!AC410+'abs CO2'!AC410+'CH4'!AC410*PCG!$C$5+N2O!AC410*PCG!$C$6+HFC!AC410+PFC!AC410+'SF6'!AC410</f>
        <v>4.6209244425046938</v>
      </c>
      <c r="AD410" s="94">
        <f>+'CO2'!AD410+'abs CO2'!AD410+'CH4'!AD410*PCG!$C$5+N2O!AD410*PCG!$C$6+HFC!AD410+PFC!AD410+'SF6'!AD410</f>
        <v>47.664870935856641</v>
      </c>
      <c r="AE410" s="94">
        <f>+'CO2'!AE410+'abs CO2'!AE410+'CH4'!AE410*PCG!$C$5+N2O!AE410*PCG!$C$6+HFC!AE410+PFC!AE410+'SF6'!AE410</f>
        <v>47.795665507985746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0</v>
      </c>
      <c r="D411" s="94">
        <f>+'CO2'!D411+'abs CO2'!D411+'CH4'!D411*PCG!$C$5+N2O!D411*PCG!$C$6+HFC!D411+PFC!D411+'SF6'!D411</f>
        <v>0</v>
      </c>
      <c r="E411" s="94">
        <f>+'CO2'!E411+'abs CO2'!E411+'CH4'!E411*PCG!$C$5+N2O!E411*PCG!$C$6+HFC!E411+PFC!E411+'SF6'!E411</f>
        <v>0</v>
      </c>
      <c r="F411" s="94">
        <f>+'CO2'!F411+'abs CO2'!F411+'CH4'!F411*PCG!$C$5+N2O!F411*PCG!$C$6+HFC!F411+PFC!F411+'SF6'!F411</f>
        <v>0</v>
      </c>
      <c r="G411" s="94">
        <f>+'CO2'!G411+'abs CO2'!G411+'CH4'!G411*PCG!$C$5+N2O!G411*PCG!$C$6+HFC!G411+PFC!G411+'SF6'!G411</f>
        <v>0</v>
      </c>
      <c r="H411" s="94">
        <f>+'CO2'!H411+'abs CO2'!H411+'CH4'!H411*PCG!$C$5+N2O!H411*PCG!$C$6+HFC!H411+PFC!H411+'SF6'!H411</f>
        <v>0</v>
      </c>
      <c r="I411" s="94">
        <f>+'CO2'!I411+'abs CO2'!I411+'CH4'!I411*PCG!$C$5+N2O!I411*PCG!$C$6+HFC!I411+PFC!I411+'SF6'!I411</f>
        <v>0</v>
      </c>
      <c r="J411" s="94">
        <f>+'CO2'!J411+'abs CO2'!J411+'CH4'!J411*PCG!$C$5+N2O!J411*PCG!$C$6+HFC!J411+PFC!J411+'SF6'!J411</f>
        <v>0</v>
      </c>
      <c r="K411" s="94">
        <f>+'CO2'!K411+'abs CO2'!K411+'CH4'!K411*PCG!$C$5+N2O!K411*PCG!$C$6+HFC!K411+PFC!K411+'SF6'!K411</f>
        <v>0</v>
      </c>
      <c r="L411" s="94">
        <f>+'CO2'!L411+'abs CO2'!L411+'CH4'!L411*PCG!$C$5+N2O!L411*PCG!$C$6+HFC!L411+PFC!L411+'SF6'!L411</f>
        <v>0</v>
      </c>
      <c r="M411" s="94">
        <f>+'CO2'!M411+'abs CO2'!M411+'CH4'!M411*PCG!$C$5+N2O!M411*PCG!$C$6+HFC!M411+PFC!M411+'SF6'!M411</f>
        <v>0</v>
      </c>
      <c r="N411" s="94">
        <f>+'CO2'!N411+'abs CO2'!N411+'CH4'!N411*PCG!$C$5+N2O!N411*PCG!$C$6+HFC!N411+PFC!N411+'SF6'!N411</f>
        <v>0</v>
      </c>
      <c r="O411" s="94">
        <f>+'CO2'!O411+'abs CO2'!O411+'CH4'!O411*PCG!$C$5+N2O!O411*PCG!$C$6+HFC!O411+PFC!O411+'SF6'!O411</f>
        <v>2.042432873635968E-2</v>
      </c>
      <c r="P411" s="94">
        <f>+'CO2'!P411+'abs CO2'!P411+'CH4'!P411*PCG!$C$5+N2O!P411*PCG!$C$6+HFC!P411+PFC!P411+'SF6'!P411</f>
        <v>2.1048657472719362E-2</v>
      </c>
      <c r="Q411" s="94">
        <f>+'CO2'!Q411+'abs CO2'!Q411+'CH4'!Q411*PCG!$C$5+N2O!Q411*PCG!$C$6+HFC!Q411+PFC!Q411+'SF6'!Q411</f>
        <v>2.1672986209079041E-2</v>
      </c>
      <c r="R411" s="94">
        <f>+'CO2'!R411+'abs CO2'!R411+'CH4'!R411*PCG!$C$5+N2O!R411*PCG!$C$6+HFC!R411+PFC!R411+'SF6'!R411</f>
        <v>2.2297314945438719E-2</v>
      </c>
      <c r="S411" s="94">
        <f>+'CO2'!S411+'abs CO2'!S411+'CH4'!S411*PCG!$C$5+N2O!S411*PCG!$C$6+HFC!S411+PFC!S411+'SF6'!S411</f>
        <v>2.2921643681798411E-2</v>
      </c>
      <c r="T411" s="94">
        <f>+'CO2'!T411+'abs CO2'!T411+'CH4'!T411*PCG!$C$5+N2O!T411*PCG!$C$6+HFC!T411+PFC!T411+'SF6'!T411</f>
        <v>2.3545972418158079E-2</v>
      </c>
      <c r="U411" s="94">
        <f>+'CO2'!U411+'abs CO2'!U411+'CH4'!U411*PCG!$C$5+N2O!U411*PCG!$C$6+HFC!U411+PFC!U411+'SF6'!U411</f>
        <v>6.1047561372944946E-2</v>
      </c>
      <c r="V411" s="94">
        <f>+'CO2'!V411+'abs CO2'!V411+'CH4'!V411*PCG!$C$5+N2O!V411*PCG!$C$6+HFC!V411+PFC!V411+'SF6'!V411</f>
        <v>6.2799150327731826E-2</v>
      </c>
      <c r="W411" s="94">
        <f>+'CO2'!W411+'abs CO2'!W411+'CH4'!W411*PCG!$C$5+N2O!W411*PCG!$C$6+HFC!W411+PFC!W411+'SF6'!W411</f>
        <v>6.4550739282518699E-2</v>
      </c>
      <c r="X411" s="94">
        <f>+'CO2'!X411+'abs CO2'!X411+'CH4'!X411*PCG!$C$5+N2O!X411*PCG!$C$6+HFC!X411+PFC!X411+'SF6'!X411</f>
        <v>6.6302328237305627E-2</v>
      </c>
      <c r="Y411" s="94">
        <f>+'CO2'!Y411+'abs CO2'!Y411+'CH4'!Y411*PCG!$C$5+N2O!Y411*PCG!$C$6+HFC!Y411+PFC!Y411+'SF6'!Y411</f>
        <v>6.8053917192092458E-2</v>
      </c>
      <c r="Z411" s="94">
        <f>+'CO2'!Z411+'abs CO2'!Z411+'CH4'!Z411*PCG!$C$5+N2O!Z411*PCG!$C$6+HFC!Z411+PFC!Z411+'SF6'!Z411</f>
        <v>6.9805506146879331E-2</v>
      </c>
      <c r="AA411" s="94">
        <f>+'CO2'!AA411+'abs CO2'!AA411+'CH4'!AA411*PCG!$C$5+N2O!AA411*PCG!$C$6+HFC!AA411+PFC!AA411+'SF6'!AA411</f>
        <v>1.425550614687935E-2</v>
      </c>
      <c r="AB411" s="94">
        <f>+'CO2'!AB411+'abs CO2'!AB411+'CH4'!AB411*PCG!$C$5+N2O!AB411*PCG!$C$6+HFC!AB411+PFC!AB411+'SF6'!AB411</f>
        <v>1.425550614687935E-2</v>
      </c>
      <c r="AC411" s="94">
        <f>+'CO2'!AC411+'abs CO2'!AC411+'CH4'!AC411*PCG!$C$5+N2O!AC411*PCG!$C$6+HFC!AC411+PFC!AC411+'SF6'!AC411</f>
        <v>1.425550614687935E-2</v>
      </c>
      <c r="AD411" s="94">
        <f>+'CO2'!AD411+'abs CO2'!AD411+'CH4'!AD411*PCG!$C$5+N2O!AD411*PCG!$C$6+HFC!AD411+PFC!AD411+'SF6'!AD411</f>
        <v>1.425550614687935E-2</v>
      </c>
      <c r="AE411" s="94">
        <f>+'CO2'!AE411+'abs CO2'!AE411+'CH4'!AE411*PCG!$C$5+N2O!AE411*PCG!$C$6+HFC!AE411+PFC!AE411+'SF6'!AE411</f>
        <v>1.425550614687935E-2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3.9081518207571637</v>
      </c>
      <c r="D412" s="94">
        <f>+'CO2'!D412+'abs CO2'!D412+'CH4'!D412*PCG!$C$5+N2O!D412*PCG!$C$6+HFC!D412+PFC!D412+'SF6'!D412</f>
        <v>4.223722189814767</v>
      </c>
      <c r="E412" s="94">
        <f>+'CO2'!E412+'abs CO2'!E412+'CH4'!E412*PCG!$C$5+N2O!E412*PCG!$C$6+HFC!E412+PFC!E412+'SF6'!E412</f>
        <v>4.5392925588723703</v>
      </c>
      <c r="F412" s="94">
        <f>+'CO2'!F412+'abs CO2'!F412+'CH4'!F412*PCG!$C$5+N2O!F412*PCG!$C$6+HFC!F412+PFC!F412+'SF6'!F412</f>
        <v>4.8548629279299735</v>
      </c>
      <c r="G412" s="94">
        <f>+'CO2'!G412+'abs CO2'!G412+'CH4'!G412*PCG!$C$5+N2O!G412*PCG!$C$6+HFC!G412+PFC!G412+'SF6'!G412</f>
        <v>5.1704332969875777</v>
      </c>
      <c r="H412" s="94">
        <f>+'CO2'!H412+'abs CO2'!H412+'CH4'!H412*PCG!$C$5+N2O!H412*PCG!$C$6+HFC!H412+PFC!H412+'SF6'!H412</f>
        <v>5.4860036660451801</v>
      </c>
      <c r="I412" s="94">
        <f>+'CO2'!I412+'abs CO2'!I412+'CH4'!I412*PCG!$C$5+N2O!I412*PCG!$C$6+HFC!I412+PFC!I412+'SF6'!I412</f>
        <v>5.8015740351027816</v>
      </c>
      <c r="J412" s="94">
        <f>+'CO2'!J412+'abs CO2'!J412+'CH4'!J412*PCG!$C$5+N2O!J412*PCG!$C$6+HFC!J412+PFC!J412+'SF6'!J412</f>
        <v>6.1171444041603884</v>
      </c>
      <c r="K412" s="94">
        <f>+'CO2'!K412+'abs CO2'!K412+'CH4'!K412*PCG!$C$5+N2O!K412*PCG!$C$6+HFC!K412+PFC!K412+'SF6'!K412</f>
        <v>6.4327147732179899</v>
      </c>
      <c r="L412" s="94">
        <f>+'CO2'!L412+'abs CO2'!L412+'CH4'!L412*PCG!$C$5+N2O!L412*PCG!$C$6+HFC!L412+PFC!L412+'SF6'!L412</f>
        <v>6.7482851422755914</v>
      </c>
      <c r="M412" s="94">
        <f>+'CO2'!M412+'abs CO2'!M412+'CH4'!M412*PCG!$C$5+N2O!M412*PCG!$C$6+HFC!M412+PFC!M412+'SF6'!M412</f>
        <v>7.0638555113331964</v>
      </c>
      <c r="N412" s="94">
        <f>+'CO2'!N412+'abs CO2'!N412+'CH4'!N412*PCG!$C$5+N2O!N412*PCG!$C$6+HFC!N412+PFC!N412+'SF6'!N412</f>
        <v>7.3794258803907997</v>
      </c>
      <c r="O412" s="94">
        <f>+'CO2'!O412+'abs CO2'!O412+'CH4'!O412*PCG!$C$5+N2O!O412*PCG!$C$6+HFC!O412+PFC!O412+'SF6'!O412</f>
        <v>9.0211486541839108</v>
      </c>
      <c r="P412" s="94">
        <f>+'CO2'!P412+'abs CO2'!P412+'CH4'!P412*PCG!$C$5+N2O!P412*PCG!$C$6+HFC!P412+PFC!P412+'SF6'!P412</f>
        <v>9.4438014558037011</v>
      </c>
      <c r="Q412" s="94">
        <f>+'CO2'!Q412+'abs CO2'!Q412+'CH4'!Q412*PCG!$C$5+N2O!Q412*PCG!$C$6+HFC!Q412+PFC!Q412+'SF6'!Q412</f>
        <v>9.8664542574234879</v>
      </c>
      <c r="R412" s="94">
        <f>+'CO2'!R412+'abs CO2'!R412+'CH4'!R412*PCG!$C$5+N2O!R412*PCG!$C$6+HFC!R412+PFC!R412+'SF6'!R412</f>
        <v>10.28910705904328</v>
      </c>
      <c r="S412" s="94">
        <f>+'CO2'!S412+'abs CO2'!S412+'CH4'!S412*PCG!$C$5+N2O!S412*PCG!$C$6+HFC!S412+PFC!S412+'SF6'!S412</f>
        <v>10.711759860663065</v>
      </c>
      <c r="T412" s="94">
        <f>+'CO2'!T412+'abs CO2'!T412+'CH4'!T412*PCG!$C$5+N2O!T412*PCG!$C$6+HFC!T412+PFC!T412+'SF6'!T412</f>
        <v>11.134412662282859</v>
      </c>
      <c r="U412" s="94">
        <f>+'CO2'!U412+'abs CO2'!U412+'CH4'!U412*PCG!$C$5+N2O!U412*PCG!$C$6+HFC!U412+PFC!U412+'SF6'!U412</f>
        <v>14.291531065382756</v>
      </c>
      <c r="V412" s="94">
        <f>+'CO2'!V412+'abs CO2'!V412+'CH4'!V412*PCG!$C$5+N2O!V412*PCG!$C$6+HFC!V412+PFC!V412+'SF6'!V412</f>
        <v>14.934982945086267</v>
      </c>
      <c r="W412" s="94">
        <f>+'CO2'!W412+'abs CO2'!W412+'CH4'!W412*PCG!$C$5+N2O!W412*PCG!$C$6+HFC!W412+PFC!W412+'SF6'!W412</f>
        <v>15.262864455732172</v>
      </c>
      <c r="X412" s="94">
        <f>+'CO2'!X412+'abs CO2'!X412+'CH4'!X412*PCG!$C$5+N2O!X412*PCG!$C$6+HFC!X412+PFC!X412+'SF6'!X412</f>
        <v>15.590745966378083</v>
      </c>
      <c r="Y412" s="94">
        <f>+'CO2'!Y412+'abs CO2'!Y412+'CH4'!Y412*PCG!$C$5+N2O!Y412*PCG!$C$6+HFC!Y412+PFC!Y412+'SF6'!Y412</f>
        <v>15.918627477023989</v>
      </c>
      <c r="Z412" s="94">
        <f>+'CO2'!Z412+'abs CO2'!Z412+'CH4'!Z412*PCG!$C$5+N2O!Z412*PCG!$C$6+HFC!Z412+PFC!Z412+'SF6'!Z412</f>
        <v>16.246508987669895</v>
      </c>
      <c r="AA412" s="94">
        <f>+'CO2'!AA412+'abs CO2'!AA412+'CH4'!AA412*PCG!$C$5+N2O!AA412*PCG!$C$6+HFC!AA412+PFC!AA412+'SF6'!AA412</f>
        <v>12.131432988344381</v>
      </c>
      <c r="AB412" s="94">
        <f>+'CO2'!AB412+'abs CO2'!AB412+'CH4'!AB412*PCG!$C$5+N2O!AB412*PCG!$C$6+HFC!AB412+PFC!AB412+'SF6'!AB412</f>
        <v>12.100560334507154</v>
      </c>
      <c r="AC412" s="94">
        <f>+'CO2'!AC412+'abs CO2'!AC412+'CH4'!AC412*PCG!$C$5+N2O!AC412*PCG!$C$6+HFC!AC412+PFC!AC412+'SF6'!AC412</f>
        <v>12.069687680669938</v>
      </c>
      <c r="AD412" s="94">
        <f>+'CO2'!AD412+'abs CO2'!AD412+'CH4'!AD412*PCG!$C$5+N2O!AD412*PCG!$C$6+HFC!AD412+PFC!AD412+'SF6'!AD412</f>
        <v>12.489067726001872</v>
      </c>
      <c r="AE412" s="94">
        <f>+'CO2'!AE412+'abs CO2'!AE412+'CH4'!AE412*PCG!$C$5+N2O!AE412*PCG!$C$6+HFC!AE412+PFC!AE412+'SF6'!AE412</f>
        <v>12.494551492529736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0</v>
      </c>
      <c r="D413" s="94">
        <f>+'CO2'!D413+'abs CO2'!D413+'CH4'!D413*PCG!$C$5+N2O!D413*PCG!$C$6+HFC!D413+PFC!D413+'SF6'!D413</f>
        <v>0</v>
      </c>
      <c r="E413" s="94">
        <f>+'CO2'!E413+'abs CO2'!E413+'CH4'!E413*PCG!$C$5+N2O!E413*PCG!$C$6+HFC!E413+PFC!E413+'SF6'!E413</f>
        <v>0</v>
      </c>
      <c r="F413" s="94">
        <f>+'CO2'!F413+'abs CO2'!F413+'CH4'!F413*PCG!$C$5+N2O!F413*PCG!$C$6+HFC!F413+PFC!F413+'SF6'!F413</f>
        <v>0</v>
      </c>
      <c r="G413" s="94">
        <f>+'CO2'!G413+'abs CO2'!G413+'CH4'!G413*PCG!$C$5+N2O!G413*PCG!$C$6+HFC!G413+PFC!G413+'SF6'!G413</f>
        <v>0</v>
      </c>
      <c r="H413" s="94">
        <f>+'CO2'!H413+'abs CO2'!H413+'CH4'!H413*PCG!$C$5+N2O!H413*PCG!$C$6+HFC!H413+PFC!H413+'SF6'!H413</f>
        <v>0</v>
      </c>
      <c r="I413" s="94">
        <f>+'CO2'!I413+'abs CO2'!I413+'CH4'!I413*PCG!$C$5+N2O!I413*PCG!$C$6+HFC!I413+PFC!I413+'SF6'!I413</f>
        <v>0</v>
      </c>
      <c r="J413" s="94">
        <f>+'CO2'!J413+'abs CO2'!J413+'CH4'!J413*PCG!$C$5+N2O!J413*PCG!$C$6+HFC!J413+PFC!J413+'SF6'!J413</f>
        <v>0</v>
      </c>
      <c r="K413" s="94">
        <f>+'CO2'!K413+'abs CO2'!K413+'CH4'!K413*PCG!$C$5+N2O!K413*PCG!$C$6+HFC!K413+PFC!K413+'SF6'!K413</f>
        <v>0</v>
      </c>
      <c r="L413" s="94">
        <f>+'CO2'!L413+'abs CO2'!L413+'CH4'!L413*PCG!$C$5+N2O!L413*PCG!$C$6+HFC!L413+PFC!L413+'SF6'!L413</f>
        <v>0</v>
      </c>
      <c r="M413" s="94">
        <f>+'CO2'!M413+'abs CO2'!M413+'CH4'!M413*PCG!$C$5+N2O!M413*PCG!$C$6+HFC!M413+PFC!M413+'SF6'!M413</f>
        <v>0</v>
      </c>
      <c r="N413" s="94">
        <f>+'CO2'!N413+'abs CO2'!N413+'CH4'!N413*PCG!$C$5+N2O!N413*PCG!$C$6+HFC!N413+PFC!N413+'SF6'!N413</f>
        <v>0</v>
      </c>
      <c r="O413" s="94">
        <f>+'CO2'!O413+'abs CO2'!O413+'CH4'!O413*PCG!$C$5+N2O!O413*PCG!$C$6+HFC!O413+PFC!O413+'SF6'!O413</f>
        <v>1.3044157922399997E-3</v>
      </c>
      <c r="P413" s="94">
        <f>+'CO2'!P413+'abs CO2'!P413+'CH4'!P413*PCG!$C$5+N2O!P413*PCG!$C$6+HFC!P413+PFC!P413+'SF6'!P413</f>
        <v>2.6088315844799994E-3</v>
      </c>
      <c r="Q413" s="94">
        <f>+'CO2'!Q413+'abs CO2'!Q413+'CH4'!Q413*PCG!$C$5+N2O!Q413*PCG!$C$6+HFC!Q413+PFC!Q413+'SF6'!Q413</f>
        <v>3.9132473767199962E-3</v>
      </c>
      <c r="R413" s="94">
        <f>+'CO2'!R413+'abs CO2'!R413+'CH4'!R413*PCG!$C$5+N2O!R413*PCG!$C$6+HFC!R413+PFC!R413+'SF6'!R413</f>
        <v>5.2176631689599988E-3</v>
      </c>
      <c r="S413" s="94">
        <f>+'CO2'!S413+'abs CO2'!S413+'CH4'!S413*PCG!$C$5+N2O!S413*PCG!$C$6+HFC!S413+PFC!S413+'SF6'!S413</f>
        <v>6.5220789612000004E-3</v>
      </c>
      <c r="T413" s="94">
        <f>+'CO2'!T413+'abs CO2'!T413+'CH4'!T413*PCG!$C$5+N2O!T413*PCG!$C$6+HFC!T413+PFC!T413+'SF6'!T413</f>
        <v>7.8264947534399925E-3</v>
      </c>
      <c r="U413" s="94">
        <f>+'CO2'!U413+'abs CO2'!U413+'CH4'!U413*PCG!$C$5+N2O!U413*PCG!$C$6+HFC!U413+PFC!U413+'SF6'!U413</f>
        <v>1.1500599234915988E-2</v>
      </c>
      <c r="V413" s="94">
        <f>+'CO2'!V413+'abs CO2'!V413+'CH4'!V413*PCG!$C$5+N2O!V413*PCG!$C$6+HFC!V413+PFC!V413+'SF6'!V413</f>
        <v>1.5174703716391983E-2</v>
      </c>
      <c r="W413" s="94">
        <f>+'CO2'!W413+'abs CO2'!W413+'CH4'!W413*PCG!$C$5+N2O!W413*PCG!$C$6+HFC!W413+PFC!W413+'SF6'!W413</f>
        <v>1.8848808197867977E-2</v>
      </c>
      <c r="X413" s="94">
        <f>+'CO2'!X413+'abs CO2'!X413+'CH4'!X413*PCG!$C$5+N2O!X413*PCG!$C$6+HFC!X413+PFC!X413+'SF6'!X413</f>
        <v>2.2522912679344004E-2</v>
      </c>
      <c r="Y413" s="94">
        <f>+'CO2'!Y413+'abs CO2'!Y413+'CH4'!Y413*PCG!$C$5+N2O!Y413*PCG!$C$6+HFC!Y413+PFC!Y413+'SF6'!Y413</f>
        <v>2.6197017160819985E-2</v>
      </c>
      <c r="Z413" s="94">
        <f>+'CO2'!Z413+'abs CO2'!Z413+'CH4'!Z413*PCG!$C$5+N2O!Z413*PCG!$C$6+HFC!Z413+PFC!Z413+'SF6'!Z413</f>
        <v>2.987112164229597E-2</v>
      </c>
      <c r="AA413" s="94">
        <f>+'CO2'!AA413+'abs CO2'!AA413+'CH4'!AA413*PCG!$C$5+N2O!AA413*PCG!$C$6+HFC!AA413+PFC!AA413+'SF6'!AA413</f>
        <v>3.0458108748803992E-2</v>
      </c>
      <c r="AB413" s="94">
        <f>+'CO2'!AB413+'abs CO2'!AB413+'CH4'!AB413*PCG!$C$5+N2O!AB413*PCG!$C$6+HFC!AB413+PFC!AB413+'SF6'!AB413</f>
        <v>3.1045095855311965E-2</v>
      </c>
      <c r="AC413" s="94">
        <f>+'CO2'!AC413+'abs CO2'!AC413+'CH4'!AC413*PCG!$C$5+N2O!AC413*PCG!$C$6+HFC!AC413+PFC!AC413+'SF6'!AC413</f>
        <v>3.1632082961819963E-2</v>
      </c>
      <c r="AD413" s="94">
        <f>+'CO2'!AD413+'abs CO2'!AD413+'CH4'!AD413*PCG!$C$5+N2O!AD413*PCG!$C$6+HFC!AD413+PFC!AD413+'SF6'!AD413</f>
        <v>3.1632082961819963E-2</v>
      </c>
      <c r="AE413" s="94">
        <f>+'CO2'!AE413+'abs CO2'!AE413+'CH4'!AE413*PCG!$C$5+N2O!AE413*PCG!$C$6+HFC!AE413+PFC!AE413+'SF6'!AE413</f>
        <v>3.1632082961819963E-2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64.113551252191613</v>
      </c>
      <c r="D415" s="33">
        <f t="shared" si="102"/>
        <v>65.915829237160281</v>
      </c>
      <c r="E415" s="33">
        <f t="shared" si="102"/>
        <v>67.71810722212895</v>
      </c>
      <c r="F415" s="33">
        <f t="shared" si="102"/>
        <v>69.520385207097618</v>
      </c>
      <c r="G415" s="33">
        <f t="shared" si="102"/>
        <v>71.322663192066287</v>
      </c>
      <c r="H415" s="33">
        <f t="shared" si="102"/>
        <v>73.124941177034941</v>
      </c>
      <c r="I415" s="33">
        <f t="shared" si="102"/>
        <v>74.92721916200361</v>
      </c>
      <c r="J415" s="33">
        <f t="shared" si="102"/>
        <v>76.729497146972278</v>
      </c>
      <c r="K415" s="33">
        <f t="shared" si="102"/>
        <v>78.531775131940933</v>
      </c>
      <c r="L415" s="33">
        <f t="shared" si="102"/>
        <v>80.334053116909601</v>
      </c>
      <c r="M415" s="33">
        <f t="shared" si="102"/>
        <v>82.13633110187827</v>
      </c>
      <c r="N415" s="33">
        <f t="shared" si="102"/>
        <v>91.712397631998172</v>
      </c>
      <c r="O415" s="33">
        <f t="shared" si="102"/>
        <v>136.1717434779159</v>
      </c>
      <c r="P415" s="33">
        <f t="shared" si="102"/>
        <v>138.62742286451407</v>
      </c>
      <c r="Q415" s="33">
        <f t="shared" si="102"/>
        <v>141.08310225111225</v>
      </c>
      <c r="R415" s="33">
        <f t="shared" si="102"/>
        <v>143.53878163771043</v>
      </c>
      <c r="S415" s="33">
        <f t="shared" si="102"/>
        <v>145.99446102430861</v>
      </c>
      <c r="T415" s="33">
        <f t="shared" si="102"/>
        <v>148.45014041090678</v>
      </c>
      <c r="U415" s="33">
        <f t="shared" si="102"/>
        <v>234.07798464780592</v>
      </c>
      <c r="V415" s="33">
        <f t="shared" si="102"/>
        <v>237.86978698571889</v>
      </c>
      <c r="W415" s="33">
        <f t="shared" si="102"/>
        <v>239.85931133866316</v>
      </c>
      <c r="X415" s="33">
        <f t="shared" si="102"/>
        <v>222.47262786617412</v>
      </c>
      <c r="Y415" s="33">
        <f t="shared" si="102"/>
        <v>224.46215221911839</v>
      </c>
      <c r="Z415" s="33">
        <f t="shared" si="102"/>
        <v>226.45167657206267</v>
      </c>
      <c r="AA415" s="33">
        <f t="shared" si="102"/>
        <v>93.607835194832376</v>
      </c>
      <c r="AB415" s="33">
        <f t="shared" si="102"/>
        <v>106.10413199520268</v>
      </c>
      <c r="AC415" s="33">
        <f t="shared" si="102"/>
        <v>118.60042879557297</v>
      </c>
      <c r="AD415" s="33">
        <f t="shared" si="102"/>
        <v>96.133572945784366</v>
      </c>
      <c r="AE415" s="33">
        <f t="shared" si="102"/>
        <v>95.014563223052733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64.113551252191613</v>
      </c>
      <c r="D417" s="33">
        <f t="shared" si="103"/>
        <v>65.915829237160281</v>
      </c>
      <c r="E417" s="33">
        <f t="shared" si="103"/>
        <v>67.71810722212895</v>
      </c>
      <c r="F417" s="33">
        <f t="shared" si="103"/>
        <v>69.520385207097618</v>
      </c>
      <c r="G417" s="33">
        <f t="shared" si="103"/>
        <v>71.322663192066287</v>
      </c>
      <c r="H417" s="33">
        <f t="shared" si="103"/>
        <v>73.124941177034941</v>
      </c>
      <c r="I417" s="33">
        <f t="shared" si="103"/>
        <v>74.92721916200361</v>
      </c>
      <c r="J417" s="33">
        <f t="shared" si="103"/>
        <v>76.729497146972278</v>
      </c>
      <c r="K417" s="33">
        <f t="shared" si="103"/>
        <v>78.531775131940933</v>
      </c>
      <c r="L417" s="33">
        <f t="shared" si="103"/>
        <v>80.334053116909601</v>
      </c>
      <c r="M417" s="33">
        <f t="shared" si="103"/>
        <v>82.13633110187827</v>
      </c>
      <c r="N417" s="33">
        <f t="shared" si="103"/>
        <v>91.712397631998172</v>
      </c>
      <c r="O417" s="33">
        <f t="shared" si="103"/>
        <v>136.1717434779159</v>
      </c>
      <c r="P417" s="33">
        <f t="shared" si="103"/>
        <v>138.62742286451407</v>
      </c>
      <c r="Q417" s="33">
        <f t="shared" si="103"/>
        <v>141.08310225111225</v>
      </c>
      <c r="R417" s="33">
        <f t="shared" si="103"/>
        <v>143.53878163771043</v>
      </c>
      <c r="S417" s="33">
        <f t="shared" si="103"/>
        <v>145.99446102430861</v>
      </c>
      <c r="T417" s="33">
        <f t="shared" si="103"/>
        <v>148.45014041090678</v>
      </c>
      <c r="U417" s="33">
        <f t="shared" si="103"/>
        <v>234.07798464780592</v>
      </c>
      <c r="V417" s="33">
        <f t="shared" si="103"/>
        <v>237.86978698571889</v>
      </c>
      <c r="W417" s="33">
        <f t="shared" si="103"/>
        <v>239.85931133866316</v>
      </c>
      <c r="X417" s="33">
        <f t="shared" si="103"/>
        <v>222.47262786617412</v>
      </c>
      <c r="Y417" s="33">
        <f t="shared" si="103"/>
        <v>224.46215221911839</v>
      </c>
      <c r="Z417" s="33">
        <f t="shared" si="103"/>
        <v>226.45167657206267</v>
      </c>
      <c r="AA417" s="33">
        <f t="shared" si="103"/>
        <v>93.607835194832376</v>
      </c>
      <c r="AB417" s="33">
        <f t="shared" si="103"/>
        <v>106.10413199520268</v>
      </c>
      <c r="AC417" s="33">
        <f t="shared" si="103"/>
        <v>118.60042879557297</v>
      </c>
      <c r="AD417" s="33">
        <f t="shared" si="103"/>
        <v>96.133572945784366</v>
      </c>
      <c r="AE417" s="33">
        <f t="shared" si="103"/>
        <v>95.014563223052733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63.713809886099504</v>
      </c>
      <c r="D418" s="94">
        <f>+'CO2'!D418+'abs CO2'!D418+'CH4'!D418*PCG!$C$5+N2O!D418*PCG!$C$6+HFC!D418+PFC!D418+'SF6'!D418</f>
        <v>65.150254004976063</v>
      </c>
      <c r="E418" s="94">
        <f>+'CO2'!E418+'abs CO2'!E418+'CH4'!E418*PCG!$C$5+N2O!E418*PCG!$C$6+HFC!E418+PFC!E418+'SF6'!E418</f>
        <v>66.586698123852614</v>
      </c>
      <c r="F418" s="94">
        <f>+'CO2'!F418+'abs CO2'!F418+'CH4'!F418*PCG!$C$5+N2O!F418*PCG!$C$6+HFC!F418+PFC!F418+'SF6'!F418</f>
        <v>68.023142242729165</v>
      </c>
      <c r="G418" s="94">
        <f>+'CO2'!G418+'abs CO2'!G418+'CH4'!G418*PCG!$C$5+N2O!G418*PCG!$C$6+HFC!G418+PFC!G418+'SF6'!G418</f>
        <v>69.459586361605716</v>
      </c>
      <c r="H418" s="94">
        <f>+'CO2'!H418+'abs CO2'!H418+'CH4'!H418*PCG!$C$5+N2O!H418*PCG!$C$6+HFC!H418+PFC!H418+'SF6'!H418</f>
        <v>70.896030480482267</v>
      </c>
      <c r="I418" s="94">
        <f>+'CO2'!I418+'abs CO2'!I418+'CH4'!I418*PCG!$C$5+N2O!I418*PCG!$C$6+HFC!I418+PFC!I418+'SF6'!I418</f>
        <v>72.332474599358832</v>
      </c>
      <c r="J418" s="94">
        <f>+'CO2'!J418+'abs CO2'!J418+'CH4'!J418*PCG!$C$5+N2O!J418*PCG!$C$6+HFC!J418+PFC!J418+'SF6'!J418</f>
        <v>73.768918718235383</v>
      </c>
      <c r="K418" s="94">
        <f>+'CO2'!K418+'abs CO2'!K418+'CH4'!K418*PCG!$C$5+N2O!K418*PCG!$C$6+HFC!K418+PFC!K418+'SF6'!K418</f>
        <v>75.205362837111934</v>
      </c>
      <c r="L418" s="94">
        <f>+'CO2'!L418+'abs CO2'!L418+'CH4'!L418*PCG!$C$5+N2O!L418*PCG!$C$6+HFC!L418+PFC!L418+'SF6'!L418</f>
        <v>76.641806955988486</v>
      </c>
      <c r="M418" s="94">
        <f>+'CO2'!M418+'abs CO2'!M418+'CH4'!M418*PCG!$C$5+N2O!M418*PCG!$C$6+HFC!M418+PFC!M418+'SF6'!M418</f>
        <v>78.078251074865037</v>
      </c>
      <c r="N418" s="94">
        <f>+'CO2'!N418+'abs CO2'!N418+'CH4'!N418*PCG!$C$5+N2O!N418*PCG!$C$6+HFC!N418+PFC!N418+'SF6'!N418</f>
        <v>87.288483738892836</v>
      </c>
      <c r="O418" s="94">
        <f>+'CO2'!O418+'abs CO2'!O418+'CH4'!O418*PCG!$C$5+N2O!O418*PCG!$C$6+HFC!O418+PFC!O418+'SF6'!O418</f>
        <v>131.43418178203217</v>
      </c>
      <c r="P418" s="94">
        <f>+'CO2'!P418+'abs CO2'!P418+'CH4'!P418*PCG!$C$5+N2O!P418*PCG!$C$6+HFC!P418+PFC!P418+'SF6'!P418</f>
        <v>133.57349086585194</v>
      </c>
      <c r="Q418" s="94">
        <f>+'CO2'!Q418+'abs CO2'!Q418+'CH4'!Q418*PCG!$C$5+N2O!Q418*PCG!$C$6+HFC!Q418+PFC!Q418+'SF6'!Q418</f>
        <v>135.71279994967171</v>
      </c>
      <c r="R418" s="94">
        <f>+'CO2'!R418+'abs CO2'!R418+'CH4'!R418*PCG!$C$5+N2O!R418*PCG!$C$6+HFC!R418+PFC!R418+'SF6'!R418</f>
        <v>137.8521090334915</v>
      </c>
      <c r="S418" s="94">
        <f>+'CO2'!S418+'abs CO2'!S418+'CH4'!S418*PCG!$C$5+N2O!S418*PCG!$C$6+HFC!S418+PFC!S418+'SF6'!S418</f>
        <v>139.99141811731127</v>
      </c>
      <c r="T418" s="94">
        <f>+'CO2'!T418+'abs CO2'!T418+'CH4'!T418*PCG!$C$5+N2O!T418*PCG!$C$6+HFC!T418+PFC!T418+'SF6'!T418</f>
        <v>142.13072720113104</v>
      </c>
      <c r="U418" s="94">
        <f>+'CO2'!U418+'abs CO2'!U418+'CH4'!U418*PCG!$C$5+N2O!U418*PCG!$C$6+HFC!U418+PFC!U418+'SF6'!U418</f>
        <v>227.50114654251274</v>
      </c>
      <c r="V418" s="94">
        <f>+'CO2'!V418+'abs CO2'!V418+'CH4'!V418*PCG!$C$5+N2O!V418*PCG!$C$6+HFC!V418+PFC!V418+'SF6'!V418</f>
        <v>231.03329648490825</v>
      </c>
      <c r="W418" s="94">
        <f>+'CO2'!W418+'abs CO2'!W418+'CH4'!W418*PCG!$C$5+N2O!W418*PCG!$C$6+HFC!W418+PFC!W418+'SF6'!W418</f>
        <v>233.12900230842718</v>
      </c>
      <c r="X418" s="94">
        <f>+'CO2'!X418+'abs CO2'!X418+'CH4'!X418*PCG!$C$5+N2O!X418*PCG!$C$6+HFC!X418+PFC!X418+'SF6'!X418</f>
        <v>215.84850030651279</v>
      </c>
      <c r="Y418" s="94">
        <f>+'CO2'!Y418+'abs CO2'!Y418+'CH4'!Y418*PCG!$C$5+N2O!Y418*PCG!$C$6+HFC!Y418+PFC!Y418+'SF6'!Y418</f>
        <v>217.94420613003172</v>
      </c>
      <c r="Z418" s="94">
        <f>+'CO2'!Z418+'abs CO2'!Z418+'CH4'!Z418*PCG!$C$5+N2O!Z418*PCG!$C$6+HFC!Z418+PFC!Z418+'SF6'!Z418</f>
        <v>220.03991195355064</v>
      </c>
      <c r="AA418" s="94">
        <f>+'CO2'!AA418+'abs CO2'!AA418+'CH4'!AA418*PCG!$C$5+N2O!AA418*PCG!$C$6+HFC!AA418+PFC!AA418+'SF6'!AA418</f>
        <v>51.581386532164899</v>
      </c>
      <c r="AB418" s="94">
        <f>+'CO2'!AB418+'abs CO2'!AB418+'CH4'!AB418*PCG!$C$5+N2O!AB418*PCG!$C$6+HFC!AB418+PFC!AB418+'SF6'!AB418</f>
        <v>51.042424288379749</v>
      </c>
      <c r="AC418" s="94">
        <f>+'CO2'!AC418+'abs CO2'!AC418+'CH4'!AC418*PCG!$C$5+N2O!AC418*PCG!$C$6+HFC!AC418+PFC!AC418+'SF6'!AC418</f>
        <v>50.503462044594599</v>
      </c>
      <c r="AD418" s="94">
        <f>+'CO2'!AD418+'abs CO2'!AD418+'CH4'!AD418*PCG!$C$5+N2O!AD418*PCG!$C$6+HFC!AD418+PFC!AD418+'SF6'!AD418</f>
        <v>49.844406605801403</v>
      </c>
      <c r="AE418" s="94">
        <f>+'CO2'!AE418+'abs CO2'!AE418+'CH4'!AE418*PCG!$C$5+N2O!AE418*PCG!$C$6+HFC!AE418+PFC!AE418+'SF6'!AE418</f>
        <v>48.577472294065196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5.3999351450000004E-2</v>
      </c>
      <c r="D420" s="94">
        <f>+'CO2'!D420+'abs CO2'!D420+'CH4'!D420*PCG!$C$5+N2O!D420*PCG!$C$6+HFC!D420+PFC!D420+'SF6'!D420</f>
        <v>7.4091202900000014E-2</v>
      </c>
      <c r="E420" s="94">
        <f>+'CO2'!E420+'abs CO2'!E420+'CH4'!E420*PCG!$C$5+N2O!E420*PCG!$C$6+HFC!E420+PFC!E420+'SF6'!E420</f>
        <v>9.4183054350000003E-2</v>
      </c>
      <c r="F420" s="94">
        <f>+'CO2'!F420+'abs CO2'!F420+'CH4'!F420*PCG!$C$5+N2O!F420*PCG!$C$6+HFC!F420+PFC!F420+'SF6'!F420</f>
        <v>0.11427490580000002</v>
      </c>
      <c r="G420" s="94">
        <f>+'CO2'!G420+'abs CO2'!G420+'CH4'!G420*PCG!$C$5+N2O!G420*PCG!$C$6+HFC!G420+PFC!G420+'SF6'!G420</f>
        <v>0.13436675725</v>
      </c>
      <c r="H420" s="94">
        <f>+'CO2'!H420+'abs CO2'!H420+'CH4'!H420*PCG!$C$5+N2O!H420*PCG!$C$6+HFC!H420+PFC!H420+'SF6'!H420</f>
        <v>0.1544586087</v>
      </c>
      <c r="I420" s="94">
        <f>+'CO2'!I420+'abs CO2'!I420+'CH4'!I420*PCG!$C$5+N2O!I420*PCG!$C$6+HFC!I420+PFC!I420+'SF6'!I420</f>
        <v>0.17455046015</v>
      </c>
      <c r="J420" s="94">
        <f>+'CO2'!J420+'abs CO2'!J420+'CH4'!J420*PCG!$C$5+N2O!J420*PCG!$C$6+HFC!J420+PFC!J420+'SF6'!J420</f>
        <v>0.19464231160000003</v>
      </c>
      <c r="K420" s="94">
        <f>+'CO2'!K420+'abs CO2'!K420+'CH4'!K420*PCG!$C$5+N2O!K420*PCG!$C$6+HFC!K420+PFC!K420+'SF6'!K420</f>
        <v>0.21473416305000004</v>
      </c>
      <c r="L420" s="94">
        <f>+'CO2'!L420+'abs CO2'!L420+'CH4'!L420*PCG!$C$5+N2O!L420*PCG!$C$6+HFC!L420+PFC!L420+'SF6'!L420</f>
        <v>0.23482601450000007</v>
      </c>
      <c r="M420" s="94">
        <f>+'CO2'!M420+'abs CO2'!M420+'CH4'!M420*PCG!$C$5+N2O!M420*PCG!$C$6+HFC!M420+PFC!M420+'SF6'!M420</f>
        <v>0.25491786595000004</v>
      </c>
      <c r="N420" s="94">
        <f>+'CO2'!N420+'abs CO2'!N420+'CH4'!N420*PCG!$C$5+N2O!N420*PCG!$C$6+HFC!N420+PFC!N420+'SF6'!N420</f>
        <v>0.27500971740000013</v>
      </c>
      <c r="O420" s="94">
        <f>+'CO2'!O420+'abs CO2'!O420+'CH4'!O420*PCG!$C$5+N2O!O420*PCG!$C$6+HFC!O420+PFC!O420+'SF6'!O420</f>
        <v>0.29076585450000014</v>
      </c>
      <c r="P420" s="94">
        <f>+'CO2'!P420+'abs CO2'!P420+'CH4'!P420*PCG!$C$5+N2O!P420*PCG!$C$6+HFC!P420+PFC!P420+'SF6'!P420</f>
        <v>0.30924449160000012</v>
      </c>
      <c r="Q420" s="94">
        <f>+'CO2'!Q420+'abs CO2'!Q420+'CH4'!Q420*PCG!$C$5+N2O!Q420*PCG!$C$6+HFC!Q420+PFC!Q420+'SF6'!Q420</f>
        <v>0.32772312870000014</v>
      </c>
      <c r="R420" s="94">
        <f>+'CO2'!R420+'abs CO2'!R420+'CH4'!R420*PCG!$C$5+N2O!R420*PCG!$C$6+HFC!R420+PFC!R420+'SF6'!R420</f>
        <v>0.34620176580000017</v>
      </c>
      <c r="S420" s="94">
        <f>+'CO2'!S420+'abs CO2'!S420+'CH4'!S420*PCG!$C$5+N2O!S420*PCG!$C$6+HFC!S420+PFC!S420+'SF6'!S420</f>
        <v>0.3646804029000002</v>
      </c>
      <c r="T420" s="94">
        <f>+'CO2'!T420+'abs CO2'!T420+'CH4'!T420*PCG!$C$5+N2O!T420*PCG!$C$6+HFC!T420+PFC!T420+'SF6'!T420</f>
        <v>0.38315904000000017</v>
      </c>
      <c r="U420" s="94">
        <f>+'CO2'!U420+'abs CO2'!U420+'CH4'!U420*PCG!$C$5+N2O!U420*PCG!$C$6+HFC!U420+PFC!U420+'SF6'!U420</f>
        <v>0.39809027445000023</v>
      </c>
      <c r="V420" s="94">
        <f>+'CO2'!V420+'abs CO2'!V420+'CH4'!V420*PCG!$C$5+N2O!V420*PCG!$C$6+HFC!V420+PFC!V420+'SF6'!V420</f>
        <v>0.41524900890000027</v>
      </c>
      <c r="W420" s="94">
        <f>+'CO2'!W420+'abs CO2'!W420+'CH4'!W420*PCG!$C$5+N2O!W420*PCG!$C$6+HFC!W420+PFC!W420+'SF6'!W420</f>
        <v>0.41231589190000018</v>
      </c>
      <c r="X420" s="94">
        <f>+'CO2'!X420+'abs CO2'!X420+'CH4'!X420*PCG!$C$5+N2O!X420*PCG!$C$6+HFC!X420+PFC!X420+'SF6'!X420</f>
        <v>0.40938277490000019</v>
      </c>
      <c r="Y420" s="94">
        <f>+'CO2'!Y420+'abs CO2'!Y420+'CH4'!Y420*PCG!$C$5+N2O!Y420*PCG!$C$6+HFC!Y420+PFC!Y420+'SF6'!Y420</f>
        <v>0.40644965790000021</v>
      </c>
      <c r="Z420" s="94">
        <f>+'CO2'!Z420+'abs CO2'!Z420+'CH4'!Z420*PCG!$C$5+N2O!Z420*PCG!$C$6+HFC!Z420+PFC!Z420+'SF6'!Z420</f>
        <v>0.40351654090000022</v>
      </c>
      <c r="AA420" s="94">
        <f>+'CO2'!AA420+'abs CO2'!AA420+'CH4'!AA420*PCG!$C$5+N2O!AA420*PCG!$C$6+HFC!AA420+PFC!AA420+'SF6'!AA420</f>
        <v>36.359421619400003</v>
      </c>
      <c r="AB420" s="94">
        <f>+'CO2'!AB420+'abs CO2'!AB420+'CH4'!AB420*PCG!$C$5+N2O!AB420*PCG!$C$6+HFC!AB420+PFC!AB420+'SF6'!AB420</f>
        <v>49.735901697900005</v>
      </c>
      <c r="AC420" s="94">
        <f>+'CO2'!AC420+'abs CO2'!AC420+'CH4'!AC420*PCG!$C$5+N2O!AC420*PCG!$C$6+HFC!AC420+PFC!AC420+'SF6'!AC420</f>
        <v>63.112381776399999</v>
      </c>
      <c r="AD420" s="94">
        <f>+'CO2'!AD420+'abs CO2'!AD420+'CH4'!AD420*PCG!$C$5+N2O!AD420*PCG!$C$6+HFC!AD420+PFC!AD420+'SF6'!AD420</f>
        <v>41.523296401400003</v>
      </c>
      <c r="AE420" s="94">
        <f>+'CO2'!AE420+'abs CO2'!AE420+'CH4'!AE420*PCG!$C$5+N2O!AE420*PCG!$C$6+HFC!AE420+PFC!AE420+'SF6'!AE420</f>
        <v>41.889936026400001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0.34574201464211185</v>
      </c>
      <c r="D421" s="94">
        <f>+'CO2'!D421+'abs CO2'!D421+'CH4'!D421*PCG!$C$5+N2O!D421*PCG!$C$6+HFC!D421+PFC!D421+'SF6'!D421</f>
        <v>0.6914840292842237</v>
      </c>
      <c r="E421" s="94">
        <f>+'CO2'!E421+'abs CO2'!E421+'CH4'!E421*PCG!$C$5+N2O!E421*PCG!$C$6+HFC!E421+PFC!E421+'SF6'!E421</f>
        <v>1.0372260439263357</v>
      </c>
      <c r="F421" s="94">
        <f>+'CO2'!F421+'abs CO2'!F421+'CH4'!F421*PCG!$C$5+N2O!F421*PCG!$C$6+HFC!F421+PFC!F421+'SF6'!F421</f>
        <v>1.3829680585684474</v>
      </c>
      <c r="G421" s="94">
        <f>+'CO2'!G421+'abs CO2'!G421+'CH4'!G421*PCG!$C$5+N2O!G421*PCG!$C$6+HFC!G421+PFC!G421+'SF6'!G421</f>
        <v>1.7287100732105591</v>
      </c>
      <c r="H421" s="94">
        <f>+'CO2'!H421+'abs CO2'!H421+'CH4'!H421*PCG!$C$5+N2O!H421*PCG!$C$6+HFC!H421+PFC!H421+'SF6'!H421</f>
        <v>2.0744520878526713</v>
      </c>
      <c r="I421" s="94">
        <f>+'CO2'!I421+'abs CO2'!I421+'CH4'!I421*PCG!$C$5+N2O!I421*PCG!$C$6+HFC!I421+PFC!I421+'SF6'!I421</f>
        <v>2.4201941024947828</v>
      </c>
      <c r="J421" s="94">
        <f>+'CO2'!J421+'abs CO2'!J421+'CH4'!J421*PCG!$C$5+N2O!J421*PCG!$C$6+HFC!J421+PFC!J421+'SF6'!J421</f>
        <v>2.7659361171368948</v>
      </c>
      <c r="K421" s="94">
        <f>+'CO2'!K421+'abs CO2'!K421+'CH4'!K421*PCG!$C$5+N2O!K421*PCG!$C$6+HFC!K421+PFC!K421+'SF6'!K421</f>
        <v>3.1116781317790059</v>
      </c>
      <c r="L421" s="94">
        <f>+'CO2'!L421+'abs CO2'!L421+'CH4'!L421*PCG!$C$5+N2O!L421*PCG!$C$6+HFC!L421+PFC!L421+'SF6'!L421</f>
        <v>3.4574201464211183</v>
      </c>
      <c r="M421" s="94">
        <f>+'CO2'!M421+'abs CO2'!M421+'CH4'!M421*PCG!$C$5+N2O!M421*PCG!$C$6+HFC!M421+PFC!M421+'SF6'!M421</f>
        <v>3.8031621610632302</v>
      </c>
      <c r="N421" s="94">
        <f>+'CO2'!N421+'abs CO2'!N421+'CH4'!N421*PCG!$C$5+N2O!N421*PCG!$C$6+HFC!N421+PFC!N421+'SF6'!N421</f>
        <v>4.1489041757053418</v>
      </c>
      <c r="O421" s="94">
        <f>+'CO2'!O421+'abs CO2'!O421+'CH4'!O421*PCG!$C$5+N2O!O421*PCG!$C$6+HFC!O421+PFC!O421+'SF6'!O421</f>
        <v>4.4467958413837394</v>
      </c>
      <c r="P421" s="94">
        <f>+'CO2'!P421+'abs CO2'!P421+'CH4'!P421*PCG!$C$5+N2O!P421*PCG!$C$6+HFC!P421+PFC!P421+'SF6'!P421</f>
        <v>4.7446875070621379</v>
      </c>
      <c r="Q421" s="94">
        <f>+'CO2'!Q421+'abs CO2'!Q421+'CH4'!Q421*PCG!$C$5+N2O!Q421*PCG!$C$6+HFC!Q421+PFC!Q421+'SF6'!Q421</f>
        <v>5.0425791727405365</v>
      </c>
      <c r="R421" s="94">
        <f>+'CO2'!R421+'abs CO2'!R421+'CH4'!R421*PCG!$C$5+N2O!R421*PCG!$C$6+HFC!R421+PFC!R421+'SF6'!R421</f>
        <v>5.340470838418935</v>
      </c>
      <c r="S421" s="94">
        <f>+'CO2'!S421+'abs CO2'!S421+'CH4'!S421*PCG!$C$5+N2O!S421*PCG!$C$6+HFC!S421+PFC!S421+'SF6'!S421</f>
        <v>5.6383625040973326</v>
      </c>
      <c r="T421" s="94">
        <f>+'CO2'!T421+'abs CO2'!T421+'CH4'!T421*PCG!$C$5+N2O!T421*PCG!$C$6+HFC!T421+PFC!T421+'SF6'!T421</f>
        <v>5.9362541697757312</v>
      </c>
      <c r="U421" s="94">
        <f>+'CO2'!U421+'abs CO2'!U421+'CH4'!U421*PCG!$C$5+N2O!U421*PCG!$C$6+HFC!U421+PFC!U421+'SF6'!U421</f>
        <v>6.1787478308431893</v>
      </c>
      <c r="V421" s="94">
        <f>+'CO2'!V421+'abs CO2'!V421+'CH4'!V421*PCG!$C$5+N2O!V421*PCG!$C$6+HFC!V421+PFC!V421+'SF6'!V421</f>
        <v>6.4212414919106466</v>
      </c>
      <c r="W421" s="94">
        <f>+'CO2'!W421+'abs CO2'!W421+'CH4'!W421*PCG!$C$5+N2O!W421*PCG!$C$6+HFC!W421+PFC!W421+'SF6'!W421</f>
        <v>6.3179931383359929</v>
      </c>
      <c r="X421" s="94">
        <f>+'CO2'!X421+'abs CO2'!X421+'CH4'!X421*PCG!$C$5+N2O!X421*PCG!$C$6+HFC!X421+PFC!X421+'SF6'!X421</f>
        <v>6.2147447847613382</v>
      </c>
      <c r="Y421" s="94">
        <f>+'CO2'!Y421+'abs CO2'!Y421+'CH4'!Y421*PCG!$C$5+N2O!Y421*PCG!$C$6+HFC!Y421+PFC!Y421+'SF6'!Y421</f>
        <v>6.1114964311866844</v>
      </c>
      <c r="Z421" s="94">
        <f>+'CO2'!Z421+'abs CO2'!Z421+'CH4'!Z421*PCG!$C$5+N2O!Z421*PCG!$C$6+HFC!Z421+PFC!Z421+'SF6'!Z421</f>
        <v>6.0082480776120306</v>
      </c>
      <c r="AA421" s="94">
        <f>+'CO2'!AA421+'abs CO2'!AA421+'CH4'!AA421*PCG!$C$5+N2O!AA421*PCG!$C$6+HFC!AA421+PFC!AA421+'SF6'!AA421</f>
        <v>5.6670270432674741</v>
      </c>
      <c r="AB421" s="94">
        <f>+'CO2'!AB421+'abs CO2'!AB421+'CH4'!AB421*PCG!$C$5+N2O!AB421*PCG!$C$6+HFC!AB421+PFC!AB421+'SF6'!AB421</f>
        <v>5.3258060089229193</v>
      </c>
      <c r="AC421" s="94">
        <f>+'CO2'!AC421+'abs CO2'!AC421+'CH4'!AC421*PCG!$C$5+N2O!AC421*PCG!$C$6+HFC!AC421+PFC!AC421+'SF6'!AC421</f>
        <v>4.9845849745783628</v>
      </c>
      <c r="AD421" s="94">
        <f>+'CO2'!AD421+'abs CO2'!AD421+'CH4'!AD421*PCG!$C$5+N2O!AD421*PCG!$C$6+HFC!AD421+PFC!AD421+'SF6'!AD421</f>
        <v>4.755310717382951</v>
      </c>
      <c r="AE421" s="94">
        <f>+'CO2'!AE421+'abs CO2'!AE421+'CH4'!AE421*PCG!$C$5+N2O!AE421*PCG!$C$6+HFC!AE421+PFC!AE421+'SF6'!AE421</f>
        <v>4.52603646018754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1.05592212E-2</v>
      </c>
      <c r="AE422" s="94">
        <f>+'CO2'!AE422+'abs CO2'!AE422+'CH4'!AE422*PCG!$C$5+N2O!AE422*PCG!$C$6+HFC!AE422+PFC!AE422+'SF6'!AE422</f>
        <v>2.11184424E-2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-109.49028573306728</v>
      </c>
      <c r="D423" s="94">
        <f>+'CO2'!D423+'abs CO2'!D423+'CH4'!D423*PCG!$C$5+N2O!D423*PCG!$C$6+HFC!D423+PFC!D423+'SF6'!D423</f>
        <v>-95.551988544591978</v>
      </c>
      <c r="E423" s="94">
        <f>+'CO2'!E423+'abs CO2'!E423+'CH4'!E423*PCG!$C$5+N2O!E423*PCG!$C$6+HFC!E423+PFC!E423+'SF6'!E423</f>
        <v>-77.986294293649507</v>
      </c>
      <c r="F423" s="94">
        <f>+'CO2'!F423+'abs CO2'!F423+'CH4'!F423*PCG!$C$5+N2O!F423*PCG!$C$6+HFC!F423+PFC!F423+'SF6'!F423</f>
        <v>-88.862811988182628</v>
      </c>
      <c r="G423" s="94">
        <f>+'CO2'!G423+'abs CO2'!G423+'CH4'!G423*PCG!$C$5+N2O!G423*PCG!$C$6+HFC!G423+PFC!G423+'SF6'!G423</f>
        <v>-92.443413074868033</v>
      </c>
      <c r="H423" s="94">
        <f>+'CO2'!H423+'abs CO2'!H423+'CH4'!H423*PCG!$C$5+N2O!H423*PCG!$C$6+HFC!H423+PFC!H423+'SF6'!H423</f>
        <v>-155.94410630906489</v>
      </c>
      <c r="I423" s="94">
        <f>+'CO2'!I423+'abs CO2'!I423+'CH4'!I423*PCG!$C$5+N2O!I423*PCG!$C$6+HFC!I423+PFC!I423+'SF6'!I423</f>
        <v>-136.53116385648082</v>
      </c>
      <c r="J423" s="94">
        <f>+'CO2'!J423+'abs CO2'!J423+'CH4'!J423*PCG!$C$5+N2O!J423*PCG!$C$6+HFC!J423+PFC!J423+'SF6'!J423</f>
        <v>-186.18493798104748</v>
      </c>
      <c r="K423" s="94">
        <f>+'CO2'!K423+'abs CO2'!K423+'CH4'!K423*PCG!$C$5+N2O!K423*PCG!$C$6+HFC!K423+PFC!K423+'SF6'!K423</f>
        <v>-137.457009620821</v>
      </c>
      <c r="L423" s="94">
        <f>+'CO2'!L423+'abs CO2'!L423+'CH4'!L423*PCG!$C$5+N2O!L423*PCG!$C$6+HFC!L423+PFC!L423+'SF6'!L423</f>
        <v>-125.04907391745023</v>
      </c>
      <c r="M423" s="94">
        <f>+'CO2'!M423+'abs CO2'!M423+'CH4'!M423*PCG!$C$5+N2O!M423*PCG!$C$6+HFC!M423+PFC!M423+'SF6'!M423</f>
        <v>-150.11577139497899</v>
      </c>
      <c r="N423" s="94">
        <f>+'CO2'!N423+'abs CO2'!N423+'CH4'!N423*PCG!$C$5+N2O!N423*PCG!$C$6+HFC!N423+PFC!N423+'SF6'!N423</f>
        <v>-174.9263442915364</v>
      </c>
      <c r="O423" s="94">
        <f>+'CO2'!O423+'abs CO2'!O423+'CH4'!O423*PCG!$C$5+N2O!O423*PCG!$C$6+HFC!O423+PFC!O423+'SF6'!O423</f>
        <v>-161.25009656778124</v>
      </c>
      <c r="P423" s="94">
        <f>+'CO2'!P423+'abs CO2'!P423+'CH4'!P423*PCG!$C$5+N2O!P423*PCG!$C$6+HFC!P423+PFC!P423+'SF6'!P423</f>
        <v>-142.55567653690375</v>
      </c>
      <c r="Q423" s="94">
        <f>+'CO2'!Q423+'abs CO2'!Q423+'CH4'!Q423*PCG!$C$5+N2O!Q423*PCG!$C$6+HFC!Q423+PFC!Q423+'SF6'!Q423</f>
        <v>-285.73261591986795</v>
      </c>
      <c r="R423" s="94">
        <f>+'CO2'!R423+'abs CO2'!R423+'CH4'!R423*PCG!$C$5+N2O!R423*PCG!$C$6+HFC!R423+PFC!R423+'SF6'!R423</f>
        <v>-251.13532290724993</v>
      </c>
      <c r="S423" s="94">
        <f>+'CO2'!S423+'abs CO2'!S423+'CH4'!S423*PCG!$C$5+N2O!S423*PCG!$C$6+HFC!S423+PFC!S423+'SF6'!S423</f>
        <v>-269.65607649819827</v>
      </c>
      <c r="T423" s="94">
        <f>+'CO2'!T423+'abs CO2'!T423+'CH4'!T423*PCG!$C$5+N2O!T423*PCG!$C$6+HFC!T423+PFC!T423+'SF6'!T423</f>
        <v>-199.9053423695737</v>
      </c>
      <c r="U423" s="94">
        <f>+'CO2'!U423+'abs CO2'!U423+'CH4'!U423*PCG!$C$5+N2O!U423*PCG!$C$6+HFC!U423+PFC!U423+'SF6'!U423</f>
        <v>-256.51755796612355</v>
      </c>
      <c r="V423" s="94">
        <f>+'CO2'!V423+'abs CO2'!V423+'CH4'!V423*PCG!$C$5+N2O!V423*PCG!$C$6+HFC!V423+PFC!V423+'SF6'!V423</f>
        <v>-253.53415632578339</v>
      </c>
      <c r="W423" s="94">
        <f>+'CO2'!W423+'abs CO2'!W423+'CH4'!W423*PCG!$C$5+N2O!W423*PCG!$C$6+HFC!W423+PFC!W423+'SF6'!W423</f>
        <v>-229.16726593774337</v>
      </c>
      <c r="X423" s="94">
        <f>+'CO2'!X423+'abs CO2'!X423+'CH4'!X423*PCG!$C$5+N2O!X423*PCG!$C$6+HFC!X423+PFC!X423+'SF6'!X423</f>
        <v>-199.73793749117687</v>
      </c>
      <c r="Y423" s="94">
        <f>+'CO2'!Y423+'abs CO2'!Y423+'CH4'!Y423*PCG!$C$5+N2O!Y423*PCG!$C$6+HFC!Y423+PFC!Y423+'SF6'!Y423</f>
        <v>-202.39582275823699</v>
      </c>
      <c r="Z423" s="94">
        <f>+'CO2'!Z423+'abs CO2'!Z423+'CH4'!Z423*PCG!$C$5+N2O!Z423*PCG!$C$6+HFC!Z423+PFC!Z423+'SF6'!Z423</f>
        <v>-155.37192044919124</v>
      </c>
      <c r="AA423" s="94">
        <f>+'CO2'!AA423+'abs CO2'!AA423+'CH4'!AA423*PCG!$C$5+N2O!AA423*PCG!$C$6+HFC!AA423+PFC!AA423+'SF6'!AA423</f>
        <v>-223.10380930702129</v>
      </c>
      <c r="AB423" s="94">
        <f>+'CO2'!AB423+'abs CO2'!AB423+'CH4'!AB423*PCG!$C$5+N2O!AB423*PCG!$C$6+HFC!AB423+PFC!AB423+'SF6'!AB423</f>
        <v>-261.99964731828476</v>
      </c>
      <c r="AC423" s="94">
        <f>+'CO2'!AC423+'abs CO2'!AC423+'CH4'!AC423*PCG!$C$5+N2O!AC423*PCG!$C$6+HFC!AC423+PFC!AC423+'SF6'!AC423</f>
        <v>-306.63859605438245</v>
      </c>
      <c r="AD423" s="94">
        <f>+'CO2'!AD423+'abs CO2'!AD423+'CH4'!AD423*PCG!$C$5+N2O!AD423*PCG!$C$6+HFC!AD423+PFC!AD423+'SF6'!AD423</f>
        <v>-326.59534569705278</v>
      </c>
      <c r="AE423" s="94">
        <f>+'CO2'!AE423+'abs CO2'!AE423+'CH4'!AE423*PCG!$C$5+N2O!AE423*PCG!$C$6+HFC!AE423+PFC!AE423+'SF6'!AE423</f>
        <v>-398.23577299980138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79.085391941846282</v>
      </c>
      <c r="D425" s="32">
        <f t="shared" ref="D425:AE425" si="104">+D426+D430+D431+D434</f>
        <v>76.996836771476836</v>
      </c>
      <c r="E425" s="32">
        <f t="shared" si="104"/>
        <v>79.024642602511562</v>
      </c>
      <c r="F425" s="32">
        <f t="shared" si="104"/>
        <v>80.938922968457859</v>
      </c>
      <c r="G425" s="32">
        <f t="shared" si="104"/>
        <v>82.911383495039487</v>
      </c>
      <c r="H425" s="32">
        <f t="shared" si="104"/>
        <v>94.398646322409533</v>
      </c>
      <c r="I425" s="32">
        <f t="shared" si="104"/>
        <v>104.28207466705732</v>
      </c>
      <c r="J425" s="32">
        <f t="shared" si="104"/>
        <v>107.21494799387469</v>
      </c>
      <c r="K425" s="32">
        <f t="shared" si="104"/>
        <v>107.1122598094896</v>
      </c>
      <c r="L425" s="32">
        <f t="shared" si="104"/>
        <v>106.33172194311817</v>
      </c>
      <c r="M425" s="32">
        <f t="shared" si="104"/>
        <v>115.23938904848734</v>
      </c>
      <c r="N425" s="32">
        <f t="shared" si="104"/>
        <v>109.75542332255634</v>
      </c>
      <c r="O425" s="32">
        <f t="shared" si="104"/>
        <v>105.74884522156083</v>
      </c>
      <c r="P425" s="32">
        <f t="shared" si="104"/>
        <v>114.95261984854477</v>
      </c>
      <c r="Q425" s="32">
        <f t="shared" si="104"/>
        <v>160.18540390652217</v>
      </c>
      <c r="R425" s="32">
        <f t="shared" si="104"/>
        <v>153.59302530644067</v>
      </c>
      <c r="S425" s="32">
        <f t="shared" si="104"/>
        <v>186.44765091280146</v>
      </c>
      <c r="T425" s="32">
        <f t="shared" si="104"/>
        <v>186.86628406150652</v>
      </c>
      <c r="U425" s="32">
        <f t="shared" si="104"/>
        <v>172.99759080387219</v>
      </c>
      <c r="V425" s="32">
        <f t="shared" si="104"/>
        <v>160.60119525081168</v>
      </c>
      <c r="W425" s="32">
        <f t="shared" si="104"/>
        <v>186.10704091122165</v>
      </c>
      <c r="X425" s="32">
        <f t="shared" si="104"/>
        <v>208.46063114396372</v>
      </c>
      <c r="Y425" s="32">
        <f t="shared" si="104"/>
        <v>214.32003109209421</v>
      </c>
      <c r="Z425" s="32">
        <f t="shared" si="104"/>
        <v>233.66118459601554</v>
      </c>
      <c r="AA425" s="32">
        <f t="shared" si="104"/>
        <v>279.84999474390224</v>
      </c>
      <c r="AB425" s="32">
        <f t="shared" si="104"/>
        <v>310.29969282258656</v>
      </c>
      <c r="AC425" s="32">
        <f t="shared" si="104"/>
        <v>229.00815830725639</v>
      </c>
      <c r="AD425" s="32">
        <f t="shared" si="104"/>
        <v>212.52966871084499</v>
      </c>
      <c r="AE425" s="32">
        <f t="shared" si="104"/>
        <v>214.25475426633943</v>
      </c>
    </row>
    <row r="426" spans="1:31" x14ac:dyDescent="0.2">
      <c r="A426" s="80" t="s">
        <v>723</v>
      </c>
      <c r="B426" s="4" t="s">
        <v>724</v>
      </c>
      <c r="C426" s="33">
        <f>+C427+C428+C429</f>
        <v>21.445644133046336</v>
      </c>
      <c r="D426" s="33">
        <f t="shared" ref="D426:AE426" si="105">+D427+D428+D429</f>
        <v>22.058616325104644</v>
      </c>
      <c r="E426" s="33">
        <f t="shared" si="105"/>
        <v>24.88222879245858</v>
      </c>
      <c r="F426" s="33">
        <f t="shared" si="105"/>
        <v>28.193360379799447</v>
      </c>
      <c r="G426" s="33">
        <f t="shared" si="105"/>
        <v>31.125827677891216</v>
      </c>
      <c r="H426" s="33">
        <f t="shared" si="105"/>
        <v>34.042979141345327</v>
      </c>
      <c r="I426" s="33">
        <f t="shared" si="105"/>
        <v>37.38436732415505</v>
      </c>
      <c r="J426" s="33">
        <f t="shared" si="105"/>
        <v>40.582686823142247</v>
      </c>
      <c r="K426" s="33">
        <f t="shared" si="105"/>
        <v>43.901108345544273</v>
      </c>
      <c r="L426" s="33">
        <f t="shared" si="105"/>
        <v>47.029626964599515</v>
      </c>
      <c r="M426" s="33">
        <f t="shared" si="105"/>
        <v>49.564623327880923</v>
      </c>
      <c r="N426" s="33">
        <f t="shared" si="105"/>
        <v>51.983902894157254</v>
      </c>
      <c r="O426" s="33">
        <f t="shared" si="105"/>
        <v>53.500036398863045</v>
      </c>
      <c r="P426" s="33">
        <f t="shared" si="105"/>
        <v>56.261147325065821</v>
      </c>
      <c r="Q426" s="33">
        <f t="shared" si="105"/>
        <v>57.327705113750142</v>
      </c>
      <c r="R426" s="33">
        <f t="shared" si="105"/>
        <v>61.779427311546868</v>
      </c>
      <c r="S426" s="33">
        <f t="shared" si="105"/>
        <v>66.196861360177579</v>
      </c>
      <c r="T426" s="33">
        <f t="shared" si="105"/>
        <v>70.662842409009428</v>
      </c>
      <c r="U426" s="33">
        <f t="shared" si="105"/>
        <v>75.92584888755411</v>
      </c>
      <c r="V426" s="33">
        <f t="shared" si="105"/>
        <v>84.117193522949478</v>
      </c>
      <c r="W426" s="33">
        <f t="shared" si="105"/>
        <v>91.358001637236967</v>
      </c>
      <c r="X426" s="33">
        <f t="shared" si="105"/>
        <v>110.63146085259078</v>
      </c>
      <c r="Y426" s="33">
        <f t="shared" si="105"/>
        <v>130.18602694981175</v>
      </c>
      <c r="Z426" s="33">
        <f t="shared" si="105"/>
        <v>152.76215200875373</v>
      </c>
      <c r="AA426" s="33">
        <f t="shared" si="105"/>
        <v>172.99836946102113</v>
      </c>
      <c r="AB426" s="33">
        <f t="shared" si="105"/>
        <v>190.42700943453818</v>
      </c>
      <c r="AC426" s="33">
        <f t="shared" si="105"/>
        <v>99.811751988191872</v>
      </c>
      <c r="AD426" s="33">
        <f t="shared" si="105"/>
        <v>99.337015390293686</v>
      </c>
      <c r="AE426" s="33">
        <f t="shared" si="105"/>
        <v>94.493040247393111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2.0741141856053154</v>
      </c>
      <c r="F427" s="94">
        <f>+'CO2'!F427+'abs CO2'!F427+'CH4'!F427*PCG!$C$5+N2O!F427*PCG!$C$6+HFC!F427+PFC!F427+'SF6'!F427</f>
        <v>4.2597259319820999</v>
      </c>
      <c r="G427" s="94">
        <f>+'CO2'!G427+'abs CO2'!G427+'CH4'!G427*PCG!$C$5+N2O!G427*PCG!$C$6+HFC!G427+PFC!G427+'SF6'!G427</f>
        <v>6.394093568751984</v>
      </c>
      <c r="H427" s="94">
        <f>+'CO2'!H427+'abs CO2'!H427+'CH4'!H427*PCG!$C$5+N2O!H427*PCG!$C$6+HFC!H427+PFC!H427+'SF6'!H427</f>
        <v>8.486734565939738</v>
      </c>
      <c r="I427" s="94">
        <f>+'CO2'!I427+'abs CO2'!I427+'CH4'!I427*PCG!$C$5+N2O!I427*PCG!$C$6+HFC!I427+PFC!I427+'SF6'!I427</f>
        <v>10.806672768369561</v>
      </c>
      <c r="J427" s="94">
        <f>+'CO2'!J427+'abs CO2'!J427+'CH4'!J427*PCG!$C$5+N2O!J427*PCG!$C$6+HFC!J427+PFC!J427+'SF6'!J427</f>
        <v>14.171479365578859</v>
      </c>
      <c r="K427" s="94">
        <f>+'CO2'!K427+'abs CO2'!K427+'CH4'!K427*PCG!$C$5+N2O!K427*PCG!$C$6+HFC!K427+PFC!K427+'SF6'!K427</f>
        <v>17.675291868039576</v>
      </c>
      <c r="L427" s="94">
        <f>+'CO2'!L427+'abs CO2'!L427+'CH4'!L427*PCG!$C$5+N2O!L427*PCG!$C$6+HFC!L427+PFC!L427+'SF6'!L427</f>
        <v>21.202282579938224</v>
      </c>
      <c r="M427" s="94">
        <f>+'CO2'!M427+'abs CO2'!M427+'CH4'!M427*PCG!$C$5+N2O!M427*PCG!$C$6+HFC!M427+PFC!M427+'SF6'!M427</f>
        <v>25.077638339167724</v>
      </c>
      <c r="N427" s="94">
        <f>+'CO2'!N427+'abs CO2'!N427+'CH4'!N427*PCG!$C$5+N2O!N427*PCG!$C$6+HFC!N427+PFC!N427+'SF6'!N427</f>
        <v>28.688003260728568</v>
      </c>
      <c r="O427" s="94">
        <f>+'CO2'!O427+'abs CO2'!O427+'CH4'!O427*PCG!$C$5+N2O!O427*PCG!$C$6+HFC!O427+PFC!O427+'SF6'!O427</f>
        <v>31.589170818861767</v>
      </c>
      <c r="P427" s="94">
        <f>+'CO2'!P427+'abs CO2'!P427+'CH4'!P427*PCG!$C$5+N2O!P427*PCG!$C$6+HFC!P427+PFC!P427+'SF6'!P427</f>
        <v>34.965539337838351</v>
      </c>
      <c r="Q427" s="94">
        <f>+'CO2'!Q427+'abs CO2'!Q427+'CH4'!Q427*PCG!$C$5+N2O!Q427*PCG!$C$6+HFC!Q427+PFC!Q427+'SF6'!Q427</f>
        <v>37.372018949601774</v>
      </c>
      <c r="R427" s="94">
        <f>+'CO2'!R427+'abs CO2'!R427+'CH4'!R427*PCG!$C$5+N2O!R427*PCG!$C$6+HFC!R427+PFC!R427+'SF6'!R427</f>
        <v>42.181006802120649</v>
      </c>
      <c r="S427" s="94">
        <f>+'CO2'!S427+'abs CO2'!S427+'CH4'!S427*PCG!$C$5+N2O!S427*PCG!$C$6+HFC!S427+PFC!S427+'SF6'!S427</f>
        <v>46.897943504355879</v>
      </c>
      <c r="T427" s="94">
        <f>+'CO2'!T427+'abs CO2'!T427+'CH4'!T427*PCG!$C$5+N2O!T427*PCG!$C$6+HFC!T427+PFC!T427+'SF6'!T427</f>
        <v>50.587494079899777</v>
      </c>
      <c r="U427" s="94">
        <f>+'CO2'!U427+'abs CO2'!U427+'CH4'!U427*PCG!$C$5+N2O!U427*PCG!$C$6+HFC!U427+PFC!U427+'SF6'!U427</f>
        <v>55.276820742744704</v>
      </c>
      <c r="V427" s="94">
        <f>+'CO2'!V427+'abs CO2'!V427+'CH4'!V427*PCG!$C$5+N2O!V427*PCG!$C$6+HFC!V427+PFC!V427+'SF6'!V427</f>
        <v>61.285396612186879</v>
      </c>
      <c r="W427" s="94">
        <f>+'CO2'!W427+'abs CO2'!W427+'CH4'!W427*PCG!$C$5+N2O!W427*PCG!$C$6+HFC!W427+PFC!W427+'SF6'!W427</f>
        <v>68.342317476188398</v>
      </c>
      <c r="X427" s="94">
        <f>+'CO2'!X427+'abs CO2'!X427+'CH4'!X427*PCG!$C$5+N2O!X427*PCG!$C$6+HFC!X427+PFC!X427+'SF6'!X427</f>
        <v>84.417908225088226</v>
      </c>
      <c r="Y427" s="94">
        <f>+'CO2'!Y427+'abs CO2'!Y427+'CH4'!Y427*PCG!$C$5+N2O!Y427*PCG!$C$6+HFC!Y427+PFC!Y427+'SF6'!Y427</f>
        <v>100.11586551595192</v>
      </c>
      <c r="Z427" s="94">
        <f>+'CO2'!Z427+'abs CO2'!Z427+'CH4'!Z427*PCG!$C$5+N2O!Z427*PCG!$C$6+HFC!Z427+PFC!Z427+'SF6'!Z427</f>
        <v>120.25931328703545</v>
      </c>
      <c r="AA427" s="94">
        <f>+'CO2'!AA427+'abs CO2'!AA427+'CH4'!AA427*PCG!$C$5+N2O!AA427*PCG!$C$6+HFC!AA427+PFC!AA427+'SF6'!AA427</f>
        <v>136.79751043434268</v>
      </c>
      <c r="AB427" s="94">
        <f>+'CO2'!AB427+'abs CO2'!AB427+'CH4'!AB427*PCG!$C$5+N2O!AB427*PCG!$C$6+HFC!AB427+PFC!AB427+'SF6'!AB427</f>
        <v>153.48353890958495</v>
      </c>
      <c r="AC427" s="94">
        <f>+'CO2'!AC427+'abs CO2'!AC427+'CH4'!AC427*PCG!$C$5+N2O!AC427*PCG!$C$6+HFC!AC427+PFC!AC427+'SF6'!AC427</f>
        <v>80.028856642749773</v>
      </c>
      <c r="AD427" s="94">
        <f>+'CO2'!AD427+'abs CO2'!AD427+'CH4'!AD427*PCG!$C$5+N2O!AD427*PCG!$C$6+HFC!AD427+PFC!AD427+'SF6'!AD427</f>
        <v>80.338743116574278</v>
      </c>
      <c r="AE427" s="94">
        <f>+'CO2'!AE427+'abs CO2'!AE427+'CH4'!AE427*PCG!$C$5+N2O!AE427*PCG!$C$6+HFC!AE427+PFC!AE427+'SF6'!AE427</f>
        <v>78.838145930696328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4.1101134883018702</v>
      </c>
      <c r="D428" s="94">
        <f>+'CO2'!D428+'abs CO2'!D428+'CH4'!D428*PCG!$C$5+N2O!D428*PCG!$C$6+HFC!D428+PFC!D428+'SF6'!D428</f>
        <v>4.2261386729190056</v>
      </c>
      <c r="E428" s="94">
        <f>+'CO2'!E428+'abs CO2'!E428+'CH4'!E428*PCG!$C$5+N2O!E428*PCG!$C$6+HFC!E428+PFC!E428+'SF6'!E428</f>
        <v>4.5597394481447946</v>
      </c>
      <c r="F428" s="94">
        <f>+'CO2'!F428+'abs CO2'!F428+'CH4'!F428*PCG!$C$5+N2O!F428*PCG!$C$6+HFC!F428+PFC!F428+'SF6'!F428</f>
        <v>4.8828431591409798</v>
      </c>
      <c r="G428" s="94">
        <f>+'CO2'!G428+'abs CO2'!G428+'CH4'!G428*PCG!$C$5+N2O!G428*PCG!$C$6+HFC!G428+PFC!G428+'SF6'!G428</f>
        <v>5.1007152642598648</v>
      </c>
      <c r="H428" s="94">
        <f>+'CO2'!H428+'abs CO2'!H428+'CH4'!H428*PCG!$C$5+N2O!H428*PCG!$C$6+HFC!H428+PFC!H428+'SF6'!H428</f>
        <v>5.2688400272054761</v>
      </c>
      <c r="I428" s="94">
        <f>+'CO2'!I428+'abs CO2'!I428+'CH4'!I428*PCG!$C$5+N2O!I428*PCG!$C$6+HFC!I428+PFC!I428+'SF6'!I428</f>
        <v>5.4704265054698169</v>
      </c>
      <c r="J428" s="94">
        <f>+'CO2'!J428+'abs CO2'!J428+'CH4'!J428*PCG!$C$5+N2O!J428*PCG!$C$6+HFC!J428+PFC!J428+'SF6'!J428</f>
        <v>5.4889062151645094</v>
      </c>
      <c r="K428" s="94">
        <f>+'CO2'!K428+'abs CO2'!K428+'CH4'!K428*PCG!$C$5+N2O!K428*PCG!$C$6+HFC!K428+PFC!K428+'SF6'!K428</f>
        <v>5.508409926170434</v>
      </c>
      <c r="L428" s="94">
        <f>+'CO2'!L428+'abs CO2'!L428+'CH4'!L428*PCG!$C$5+N2O!L428*PCG!$C$6+HFC!L428+PFC!L428+'SF6'!L428</f>
        <v>5.537756856588123</v>
      </c>
      <c r="M428" s="94">
        <f>+'CO2'!M428+'abs CO2'!M428+'CH4'!M428*PCG!$C$5+N2O!M428*PCG!$C$6+HFC!M428+PFC!M428+'SF6'!M428</f>
        <v>5.2063158677016617</v>
      </c>
      <c r="N428" s="94">
        <f>+'CO2'!N428+'abs CO2'!N428+'CH4'!N428*PCG!$C$5+N2O!N428*PCG!$C$6+HFC!N428+PFC!N428+'SF6'!N428</f>
        <v>5.0641431611758829</v>
      </c>
      <c r="O428" s="94">
        <f>+'CO2'!O428+'abs CO2'!O428+'CH4'!O428*PCG!$C$5+N2O!O428*PCG!$C$6+HFC!O428+PFC!O428+'SF6'!O428</f>
        <v>4.6954474965813944</v>
      </c>
      <c r="P428" s="94">
        <f>+'CO2'!P428+'abs CO2'!P428+'CH4'!P428*PCG!$C$5+N2O!P428*PCG!$C$6+HFC!P428+PFC!P428+'SF6'!P428</f>
        <v>4.5225602387111667</v>
      </c>
      <c r="Q428" s="94">
        <f>+'CO2'!Q428+'abs CO2'!Q428+'CH4'!Q428*PCG!$C$5+N2O!Q428*PCG!$C$6+HFC!Q428+PFC!Q428+'SF6'!Q428</f>
        <v>4.2239256694482492</v>
      </c>
      <c r="R428" s="94">
        <f>+'CO2'!R428+'abs CO2'!R428+'CH4'!R428*PCG!$C$5+N2O!R428*PCG!$C$6+HFC!R428+PFC!R428+'SF6'!R428</f>
        <v>4.0985768944784677</v>
      </c>
      <c r="S428" s="94">
        <f>+'CO2'!S428+'abs CO2'!S428+'CH4'!S428*PCG!$C$5+N2O!S428*PCG!$C$6+HFC!S428+PFC!S428+'SF6'!S428</f>
        <v>4.0125550834033819</v>
      </c>
      <c r="T428" s="94">
        <f>+'CO2'!T428+'abs CO2'!T428+'CH4'!T428*PCG!$C$5+N2O!T428*PCG!$C$6+HFC!T428+PFC!T428+'SF6'!T428</f>
        <v>4.3236151917993633</v>
      </c>
      <c r="U428" s="94">
        <f>+'CO2'!U428+'abs CO2'!U428+'CH4'!U428*PCG!$C$5+N2O!U428*PCG!$C$6+HFC!U428+PFC!U428+'SF6'!U428</f>
        <v>4.73259180616032</v>
      </c>
      <c r="V428" s="94">
        <f>+'CO2'!V428+'abs CO2'!V428+'CH4'!V428*PCG!$C$5+N2O!V428*PCG!$C$6+HFC!V428+PFC!V428+'SF6'!V428</f>
        <v>4.9309202539454597</v>
      </c>
      <c r="W428" s="94">
        <f>+'CO2'!W428+'abs CO2'!W428+'CH4'!W428*PCG!$C$5+N2O!W428*PCG!$C$6+HFC!W428+PFC!W428+'SF6'!W428</f>
        <v>4.5817463545519495</v>
      </c>
      <c r="X428" s="94">
        <f>+'CO2'!X428+'abs CO2'!X428+'CH4'!X428*PCG!$C$5+N2O!X428*PCG!$C$6+HFC!X428+PFC!X428+'SF6'!X428</f>
        <v>5.0638919835197918</v>
      </c>
      <c r="Y428" s="94">
        <f>+'CO2'!Y428+'abs CO2'!Y428+'CH4'!Y428*PCG!$C$5+N2O!Y428*PCG!$C$6+HFC!Y428+PFC!Y428+'SF6'!Y428</f>
        <v>5.5871895266600564</v>
      </c>
      <c r="Z428" s="94">
        <f>+'CO2'!Z428+'abs CO2'!Z428+'CH4'!Z428*PCG!$C$5+N2O!Z428*PCG!$C$6+HFC!Z428+PFC!Z428+'SF6'!Z428</f>
        <v>6.0327055808744774</v>
      </c>
      <c r="AA428" s="94">
        <f>+'CO2'!AA428+'abs CO2'!AA428+'CH4'!AA428*PCG!$C$5+N2O!AA428*PCG!$C$6+HFC!AA428+PFC!AA428+'SF6'!AA428</f>
        <v>6.4985906257603157</v>
      </c>
      <c r="AB428" s="94">
        <f>+'CO2'!AB428+'abs CO2'!AB428+'CH4'!AB428*PCG!$C$5+N2O!AB428*PCG!$C$6+HFC!AB428+PFC!AB428+'SF6'!AB428</f>
        <v>5.33992405443996</v>
      </c>
      <c r="AC428" s="94">
        <f>+'CO2'!AC428+'abs CO2'!AC428+'CH4'!AC428*PCG!$C$5+N2O!AC428*PCG!$C$6+HFC!AC428+PFC!AC428+'SF6'!AC428</f>
        <v>2.6816036975597686</v>
      </c>
      <c r="AD428" s="94">
        <f>+'CO2'!AD428+'abs CO2'!AD428+'CH4'!AD428*PCG!$C$5+N2O!AD428*PCG!$C$6+HFC!AD428+PFC!AD428+'SF6'!AD428</f>
        <v>2.4311916996758285</v>
      </c>
      <c r="AE428" s="94">
        <f>+'CO2'!AE428+'abs CO2'!AE428+'CH4'!AE428*PCG!$C$5+N2O!AE428*PCG!$C$6+HFC!AE428+PFC!AE428+'SF6'!AE428</f>
        <v>2.5875068668243024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17.335530644744466</v>
      </c>
      <c r="D429" s="94">
        <f>+'CO2'!D429+'abs CO2'!D429+'CH4'!D429*PCG!$C$5+N2O!D429*PCG!$C$6+HFC!D429+PFC!D429+'SF6'!D429</f>
        <v>17.832477652185638</v>
      </c>
      <c r="E429" s="94">
        <f>+'CO2'!E429+'abs CO2'!E429+'CH4'!E429*PCG!$C$5+N2O!E429*PCG!$C$6+HFC!E429+PFC!E429+'SF6'!E429</f>
        <v>18.24837515870847</v>
      </c>
      <c r="F429" s="94">
        <f>+'CO2'!F429+'abs CO2'!F429+'CH4'!F429*PCG!$C$5+N2O!F429*PCG!$C$6+HFC!F429+PFC!F429+'SF6'!F429</f>
        <v>19.050791288676368</v>
      </c>
      <c r="G429" s="94">
        <f>+'CO2'!G429+'abs CO2'!G429+'CH4'!G429*PCG!$C$5+N2O!G429*PCG!$C$6+HFC!G429+PFC!G429+'SF6'!G429</f>
        <v>19.631018844879367</v>
      </c>
      <c r="H429" s="94">
        <f>+'CO2'!H429+'abs CO2'!H429+'CH4'!H429*PCG!$C$5+N2O!H429*PCG!$C$6+HFC!H429+PFC!H429+'SF6'!H429</f>
        <v>20.287404548200115</v>
      </c>
      <c r="I429" s="94">
        <f>+'CO2'!I429+'abs CO2'!I429+'CH4'!I429*PCG!$C$5+N2O!I429*PCG!$C$6+HFC!I429+PFC!I429+'SF6'!I429</f>
        <v>21.107268050315675</v>
      </c>
      <c r="J429" s="94">
        <f>+'CO2'!J429+'abs CO2'!J429+'CH4'!J429*PCG!$C$5+N2O!J429*PCG!$C$6+HFC!J429+PFC!J429+'SF6'!J429</f>
        <v>20.922301242398877</v>
      </c>
      <c r="K429" s="94">
        <f>+'CO2'!K429+'abs CO2'!K429+'CH4'!K429*PCG!$C$5+N2O!K429*PCG!$C$6+HFC!K429+PFC!K429+'SF6'!K429</f>
        <v>20.717406551334268</v>
      </c>
      <c r="L429" s="94">
        <f>+'CO2'!L429+'abs CO2'!L429+'CH4'!L429*PCG!$C$5+N2O!L429*PCG!$C$6+HFC!L429+PFC!L429+'SF6'!L429</f>
        <v>20.289587528073174</v>
      </c>
      <c r="M429" s="94">
        <f>+'CO2'!M429+'abs CO2'!M429+'CH4'!M429*PCG!$C$5+N2O!M429*PCG!$C$6+HFC!M429+PFC!M429+'SF6'!M429</f>
        <v>19.280669121011542</v>
      </c>
      <c r="N429" s="94">
        <f>+'CO2'!N429+'abs CO2'!N429+'CH4'!N429*PCG!$C$5+N2O!N429*PCG!$C$6+HFC!N429+PFC!N429+'SF6'!N429</f>
        <v>18.231756472252801</v>
      </c>
      <c r="O429" s="94">
        <f>+'CO2'!O429+'abs CO2'!O429+'CH4'!O429*PCG!$C$5+N2O!O429*PCG!$C$6+HFC!O429+PFC!O429+'SF6'!O429</f>
        <v>17.215418083419888</v>
      </c>
      <c r="P429" s="94">
        <f>+'CO2'!P429+'abs CO2'!P429+'CH4'!P429*PCG!$C$5+N2O!P429*PCG!$C$6+HFC!P429+PFC!P429+'SF6'!P429</f>
        <v>16.773047748516305</v>
      </c>
      <c r="Q429" s="94">
        <f>+'CO2'!Q429+'abs CO2'!Q429+'CH4'!Q429*PCG!$C$5+N2O!Q429*PCG!$C$6+HFC!Q429+PFC!Q429+'SF6'!Q429</f>
        <v>15.73176049470012</v>
      </c>
      <c r="R429" s="94">
        <f>+'CO2'!R429+'abs CO2'!R429+'CH4'!R429*PCG!$C$5+N2O!R429*PCG!$C$6+HFC!R429+PFC!R429+'SF6'!R429</f>
        <v>15.49984361494775</v>
      </c>
      <c r="S429" s="94">
        <f>+'CO2'!S429+'abs CO2'!S429+'CH4'!S429*PCG!$C$5+N2O!S429*PCG!$C$6+HFC!S429+PFC!S429+'SF6'!S429</f>
        <v>15.286362772418311</v>
      </c>
      <c r="T429" s="94">
        <f>+'CO2'!T429+'abs CO2'!T429+'CH4'!T429*PCG!$C$5+N2O!T429*PCG!$C$6+HFC!T429+PFC!T429+'SF6'!T429</f>
        <v>15.751733137310293</v>
      </c>
      <c r="U429" s="94">
        <f>+'CO2'!U429+'abs CO2'!U429+'CH4'!U429*PCG!$C$5+N2O!U429*PCG!$C$6+HFC!U429+PFC!U429+'SF6'!U429</f>
        <v>15.91643633864909</v>
      </c>
      <c r="V429" s="94">
        <f>+'CO2'!V429+'abs CO2'!V429+'CH4'!V429*PCG!$C$5+N2O!V429*PCG!$C$6+HFC!V429+PFC!V429+'SF6'!V429</f>
        <v>17.900876656817129</v>
      </c>
      <c r="W429" s="94">
        <f>+'CO2'!W429+'abs CO2'!W429+'CH4'!W429*PCG!$C$5+N2O!W429*PCG!$C$6+HFC!W429+PFC!W429+'SF6'!W429</f>
        <v>18.433937806496616</v>
      </c>
      <c r="X429" s="94">
        <f>+'CO2'!X429+'abs CO2'!X429+'CH4'!X429*PCG!$C$5+N2O!X429*PCG!$C$6+HFC!X429+PFC!X429+'SF6'!X429</f>
        <v>21.149660643982752</v>
      </c>
      <c r="Y429" s="94">
        <f>+'CO2'!Y429+'abs CO2'!Y429+'CH4'!Y429*PCG!$C$5+N2O!Y429*PCG!$C$6+HFC!Y429+PFC!Y429+'SF6'!Y429</f>
        <v>24.482971907199779</v>
      </c>
      <c r="Z429" s="94">
        <f>+'CO2'!Z429+'abs CO2'!Z429+'CH4'!Z429*PCG!$C$5+N2O!Z429*PCG!$C$6+HFC!Z429+PFC!Z429+'SF6'!Z429</f>
        <v>26.470133140843803</v>
      </c>
      <c r="AA429" s="94">
        <f>+'CO2'!AA429+'abs CO2'!AA429+'CH4'!AA429*PCG!$C$5+N2O!AA429*PCG!$C$6+HFC!AA429+PFC!AA429+'SF6'!AA429</f>
        <v>29.702268400918108</v>
      </c>
      <c r="AB429" s="94">
        <f>+'CO2'!AB429+'abs CO2'!AB429+'CH4'!AB429*PCG!$C$5+N2O!AB429*PCG!$C$6+HFC!AB429+PFC!AB429+'SF6'!AB429</f>
        <v>31.603546470513262</v>
      </c>
      <c r="AC429" s="94">
        <f>+'CO2'!AC429+'abs CO2'!AC429+'CH4'!AC429*PCG!$C$5+N2O!AC429*PCG!$C$6+HFC!AC429+PFC!AC429+'SF6'!AC429</f>
        <v>17.101291647882334</v>
      </c>
      <c r="AD429" s="94">
        <f>+'CO2'!AD429+'abs CO2'!AD429+'CH4'!AD429*PCG!$C$5+N2O!AD429*PCG!$C$6+HFC!AD429+PFC!AD429+'SF6'!AD429</f>
        <v>16.567080574043587</v>
      </c>
      <c r="AE429" s="94">
        <f>+'CO2'!AE429+'abs CO2'!AE429+'CH4'!AE429*PCG!$C$5+N2O!AE429*PCG!$C$6+HFC!AE429+PFC!AE429+'SF6'!AE429</f>
        <v>13.067387449872484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0</v>
      </c>
      <c r="W430" s="94">
        <f>+'CO2'!W430+'abs CO2'!W430+'CH4'!W430*PCG!$C$5+N2O!W430*PCG!$C$6+HFC!W430+PFC!W430+'SF6'!W430</f>
        <v>0</v>
      </c>
      <c r="X430" s="94">
        <f>+'CO2'!X430+'abs CO2'!X430+'CH4'!X430*PCG!$C$5+N2O!X430*PCG!$C$6+HFC!X430+PFC!X430+'SF6'!X430</f>
        <v>0</v>
      </c>
      <c r="Y430" s="94">
        <f>+'CO2'!Y430+'abs CO2'!Y430+'CH4'!Y430*PCG!$C$5+N2O!Y430*PCG!$C$6+HFC!Y430+PFC!Y430+'SF6'!Y430</f>
        <v>0</v>
      </c>
      <c r="Z430" s="94">
        <f>+'CO2'!Z430+'abs CO2'!Z430+'CH4'!Z430*PCG!$C$5+N2O!Z430*PCG!$C$6+HFC!Z430+PFC!Z430+'SF6'!Z430</f>
        <v>0</v>
      </c>
      <c r="AA430" s="94">
        <f>+'CO2'!AA430+'abs CO2'!AA430+'CH4'!AA430*PCG!$C$5+N2O!AA430*PCG!$C$6+HFC!AA430+PFC!AA430+'SF6'!AA430</f>
        <v>0</v>
      </c>
      <c r="AB430" s="94">
        <f>+'CO2'!AB430+'abs CO2'!AB430+'CH4'!AB430*PCG!$C$5+N2O!AB430*PCG!$C$6+HFC!AB430+PFC!AB430+'SF6'!AB430</f>
        <v>0</v>
      </c>
      <c r="AC430" s="94">
        <f>+'CO2'!AC430+'abs CO2'!AC430+'CH4'!AC430*PCG!$C$5+N2O!AC430*PCG!$C$6+HFC!AC430+PFC!AC430+'SF6'!AC430</f>
        <v>0</v>
      </c>
      <c r="AD430" s="94">
        <f>+'CO2'!AD430+'abs CO2'!AD430+'CH4'!AD430*PCG!$C$5+N2O!AD430*PCG!$C$6+HFC!AD430+PFC!AD430+'SF6'!AD430</f>
        <v>0</v>
      </c>
      <c r="AE430" s="94">
        <f>+'CO2'!AE430+'abs CO2'!AE430+'CH4'!AE430*PCG!$C$5+N2O!AE430*PCG!$C$6+HFC!AE430+PFC!AE430+'SF6'!AE430</f>
        <v>0</v>
      </c>
    </row>
    <row r="431" spans="1:31" x14ac:dyDescent="0.2">
      <c r="A431" s="80" t="s">
        <v>730</v>
      </c>
      <c r="B431" s="4" t="s">
        <v>731</v>
      </c>
      <c r="C431" s="33">
        <f>+C432+C433</f>
        <v>6.2162511789408459</v>
      </c>
      <c r="D431" s="33">
        <f t="shared" ref="D431:AE431" si="106">+D432+D433</f>
        <v>6.3382769514137314</v>
      </c>
      <c r="E431" s="33">
        <f t="shared" si="106"/>
        <v>6.7615409796721417</v>
      </c>
      <c r="F431" s="33">
        <f t="shared" si="106"/>
        <v>6.8349575721381548</v>
      </c>
      <c r="G431" s="33">
        <f t="shared" si="106"/>
        <v>6.8673829663669421</v>
      </c>
      <c r="H431" s="33">
        <f t="shared" si="106"/>
        <v>7.0091343830150921</v>
      </c>
      <c r="I431" s="33">
        <f t="shared" si="106"/>
        <v>7.1569925069506111</v>
      </c>
      <c r="J431" s="33">
        <f t="shared" si="106"/>
        <v>7.3253316575756795</v>
      </c>
      <c r="K431" s="33">
        <f t="shared" si="106"/>
        <v>7.4008509962345368</v>
      </c>
      <c r="L431" s="33">
        <f t="shared" si="106"/>
        <v>7.3257129588910637</v>
      </c>
      <c r="M431" s="33">
        <f t="shared" si="106"/>
        <v>7.4275237499031288</v>
      </c>
      <c r="N431" s="33">
        <f t="shared" si="106"/>
        <v>7.4621085981773927</v>
      </c>
      <c r="O431" s="33">
        <f t="shared" si="106"/>
        <v>9.2555503349645178</v>
      </c>
      <c r="P431" s="33">
        <f t="shared" si="106"/>
        <v>10.329033451134796</v>
      </c>
      <c r="Q431" s="33">
        <f t="shared" si="106"/>
        <v>10.489344748233377</v>
      </c>
      <c r="R431" s="33">
        <f t="shared" si="106"/>
        <v>10.014045647121824</v>
      </c>
      <c r="S431" s="33">
        <f t="shared" si="106"/>
        <v>10.20876317491558</v>
      </c>
      <c r="T431" s="33">
        <f t="shared" si="106"/>
        <v>10.449216254758085</v>
      </c>
      <c r="U431" s="33">
        <f t="shared" si="106"/>
        <v>11.230684545478805</v>
      </c>
      <c r="V431" s="33">
        <f t="shared" si="106"/>
        <v>11.56085762554469</v>
      </c>
      <c r="W431" s="33">
        <f t="shared" si="106"/>
        <v>11.728741743823193</v>
      </c>
      <c r="X431" s="33">
        <f t="shared" si="106"/>
        <v>12.707855203202088</v>
      </c>
      <c r="Y431" s="33">
        <f t="shared" si="106"/>
        <v>13.574508967840252</v>
      </c>
      <c r="Z431" s="33">
        <f t="shared" si="106"/>
        <v>13.946592369880094</v>
      </c>
      <c r="AA431" s="33">
        <f t="shared" si="106"/>
        <v>13.632460055450444</v>
      </c>
      <c r="AB431" s="33">
        <f t="shared" si="106"/>
        <v>14.012027734188759</v>
      </c>
      <c r="AC431" s="33">
        <f t="shared" si="106"/>
        <v>13.631378726861229</v>
      </c>
      <c r="AD431" s="33">
        <f t="shared" si="106"/>
        <v>14.140012878079792</v>
      </c>
      <c r="AE431" s="33">
        <f t="shared" si="106"/>
        <v>15.44315982977853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0</v>
      </c>
      <c r="K432" s="94">
        <f>+'CO2'!K432+'abs CO2'!K432+'CH4'!K432*PCG!$C$5+N2O!K432*PCG!$C$6+HFC!K432+PFC!K432+'SF6'!K432</f>
        <v>0</v>
      </c>
      <c r="L432" s="94">
        <f>+'CO2'!L432+'abs CO2'!L432+'CH4'!L432*PCG!$C$5+N2O!L432*PCG!$C$6+HFC!L432+PFC!L432+'SF6'!L432</f>
        <v>0</v>
      </c>
      <c r="M432" s="94">
        <f>+'CO2'!M432+'abs CO2'!M432+'CH4'!M432*PCG!$C$5+N2O!M432*PCG!$C$6+HFC!M432+PFC!M432+'SF6'!M432</f>
        <v>0</v>
      </c>
      <c r="N432" s="94">
        <f>+'CO2'!N432+'abs CO2'!N432+'CH4'!N432*PCG!$C$5+N2O!N432*PCG!$C$6+HFC!N432+PFC!N432+'SF6'!N432</f>
        <v>0</v>
      </c>
      <c r="O432" s="94">
        <f>+'CO2'!O432+'abs CO2'!O432+'CH4'!O432*PCG!$C$5+N2O!O432*PCG!$C$6+HFC!O432+PFC!O432+'SF6'!O432</f>
        <v>0</v>
      </c>
      <c r="P432" s="94">
        <f>+'CO2'!P432+'abs CO2'!P432+'CH4'!P432*PCG!$C$5+N2O!P432*PCG!$C$6+HFC!P432+PFC!P432+'SF6'!P432</f>
        <v>0</v>
      </c>
      <c r="Q432" s="94">
        <f>+'CO2'!Q432+'abs CO2'!Q432+'CH4'!Q432*PCG!$C$5+N2O!Q432*PCG!$C$6+HFC!Q432+PFC!Q432+'SF6'!Q432</f>
        <v>0</v>
      </c>
      <c r="R432" s="94">
        <f>+'CO2'!R432+'abs CO2'!R432+'CH4'!R432*PCG!$C$5+N2O!R432*PCG!$C$6+HFC!R432+PFC!R432+'SF6'!R432</f>
        <v>0</v>
      </c>
      <c r="S432" s="94">
        <f>+'CO2'!S432+'abs CO2'!S432+'CH4'!S432*PCG!$C$5+N2O!S432*PCG!$C$6+HFC!S432+PFC!S432+'SF6'!S432</f>
        <v>0</v>
      </c>
      <c r="T432" s="94">
        <f>+'CO2'!T432+'abs CO2'!T432+'CH4'!T432*PCG!$C$5+N2O!T432*PCG!$C$6+HFC!T432+PFC!T432+'SF6'!T432</f>
        <v>0</v>
      </c>
      <c r="U432" s="94">
        <f>+'CO2'!U432+'abs CO2'!U432+'CH4'!U432*PCG!$C$5+N2O!U432*PCG!$C$6+HFC!U432+PFC!U432+'SF6'!U432</f>
        <v>0</v>
      </c>
      <c r="V432" s="94">
        <f>+'CO2'!V432+'abs CO2'!V432+'CH4'!V432*PCG!$C$5+N2O!V432*PCG!$C$6+HFC!V432+PFC!V432+'SF6'!V432</f>
        <v>0</v>
      </c>
      <c r="W432" s="94">
        <f>+'CO2'!W432+'abs CO2'!W432+'CH4'!W432*PCG!$C$5+N2O!W432*PCG!$C$6+HFC!W432+PFC!W432+'SF6'!W432</f>
        <v>0</v>
      </c>
      <c r="X432" s="94">
        <f>+'CO2'!X432+'abs CO2'!X432+'CH4'!X432*PCG!$C$5+N2O!X432*PCG!$C$6+HFC!X432+PFC!X432+'SF6'!X432</f>
        <v>0</v>
      </c>
      <c r="Y432" s="94">
        <f>+'CO2'!Y432+'abs CO2'!Y432+'CH4'!Y432*PCG!$C$5+N2O!Y432*PCG!$C$6+HFC!Y432+PFC!Y432+'SF6'!Y432</f>
        <v>0</v>
      </c>
      <c r="Z432" s="94">
        <f>+'CO2'!Z432+'abs CO2'!Z432+'CH4'!Z432*PCG!$C$5+N2O!Z432*PCG!$C$6+HFC!Z432+PFC!Z432+'SF6'!Z432</f>
        <v>0</v>
      </c>
      <c r="AA432" s="94">
        <f>+'CO2'!AA432+'abs CO2'!AA432+'CH4'!AA432*PCG!$C$5+N2O!AA432*PCG!$C$6+HFC!AA432+PFC!AA432+'SF6'!AA432</f>
        <v>0</v>
      </c>
      <c r="AB432" s="94">
        <f>+'CO2'!AB432+'abs CO2'!AB432+'CH4'!AB432*PCG!$C$5+N2O!AB432*PCG!$C$6+HFC!AB432+PFC!AB432+'SF6'!AB432</f>
        <v>0</v>
      </c>
      <c r="AC432" s="94">
        <f>+'CO2'!AC432+'abs CO2'!AC432+'CH4'!AC432*PCG!$C$5+N2O!AC432*PCG!$C$6+HFC!AC432+PFC!AC432+'SF6'!AC432</f>
        <v>0</v>
      </c>
      <c r="AD432" s="94">
        <f>+'CO2'!AD432+'abs CO2'!AD432+'CH4'!AD432*PCG!$C$5+N2O!AD432*PCG!$C$6+HFC!AD432+PFC!AD432+'SF6'!AD432</f>
        <v>0</v>
      </c>
      <c r="AE432" s="94">
        <f>+'CO2'!AE432+'abs CO2'!AE432+'CH4'!AE432*PCG!$C$5+N2O!AE432*PCG!$C$6+HFC!AE432+PFC!AE432+'SF6'!AE432</f>
        <v>0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6.2162511789408459</v>
      </c>
      <c r="D433" s="94">
        <f>+'CO2'!D433+'abs CO2'!D433+'CH4'!D433*PCG!$C$5+N2O!D433*PCG!$C$6+HFC!D433+PFC!D433+'SF6'!D433</f>
        <v>6.3382769514137314</v>
      </c>
      <c r="E433" s="94">
        <f>+'CO2'!E433+'abs CO2'!E433+'CH4'!E433*PCG!$C$5+N2O!E433*PCG!$C$6+HFC!E433+PFC!E433+'SF6'!E433</f>
        <v>6.7615409796721417</v>
      </c>
      <c r="F433" s="94">
        <f>+'CO2'!F433+'abs CO2'!F433+'CH4'!F433*PCG!$C$5+N2O!F433*PCG!$C$6+HFC!F433+PFC!F433+'SF6'!F433</f>
        <v>6.8349575721381548</v>
      </c>
      <c r="G433" s="94">
        <f>+'CO2'!G433+'abs CO2'!G433+'CH4'!G433*PCG!$C$5+N2O!G433*PCG!$C$6+HFC!G433+PFC!G433+'SF6'!G433</f>
        <v>6.8673829663669421</v>
      </c>
      <c r="H433" s="94">
        <f>+'CO2'!H433+'abs CO2'!H433+'CH4'!H433*PCG!$C$5+N2O!H433*PCG!$C$6+HFC!H433+PFC!H433+'SF6'!H433</f>
        <v>7.0091343830150921</v>
      </c>
      <c r="I433" s="94">
        <f>+'CO2'!I433+'abs CO2'!I433+'CH4'!I433*PCG!$C$5+N2O!I433*PCG!$C$6+HFC!I433+PFC!I433+'SF6'!I433</f>
        <v>7.1569925069506111</v>
      </c>
      <c r="J433" s="94">
        <f>+'CO2'!J433+'abs CO2'!J433+'CH4'!J433*PCG!$C$5+N2O!J433*PCG!$C$6+HFC!J433+PFC!J433+'SF6'!J433</f>
        <v>7.3253316575756795</v>
      </c>
      <c r="K433" s="94">
        <f>+'CO2'!K433+'abs CO2'!K433+'CH4'!K433*PCG!$C$5+N2O!K433*PCG!$C$6+HFC!K433+PFC!K433+'SF6'!K433</f>
        <v>7.4008509962345368</v>
      </c>
      <c r="L433" s="94">
        <f>+'CO2'!L433+'abs CO2'!L433+'CH4'!L433*PCG!$C$5+N2O!L433*PCG!$C$6+HFC!L433+PFC!L433+'SF6'!L433</f>
        <v>7.3257129588910637</v>
      </c>
      <c r="M433" s="94">
        <f>+'CO2'!M433+'abs CO2'!M433+'CH4'!M433*PCG!$C$5+N2O!M433*PCG!$C$6+HFC!M433+PFC!M433+'SF6'!M433</f>
        <v>7.4275237499031288</v>
      </c>
      <c r="N433" s="94">
        <f>+'CO2'!N433+'abs CO2'!N433+'CH4'!N433*PCG!$C$5+N2O!N433*PCG!$C$6+HFC!N433+PFC!N433+'SF6'!N433</f>
        <v>7.4621085981773927</v>
      </c>
      <c r="O433" s="94">
        <f>+'CO2'!O433+'abs CO2'!O433+'CH4'!O433*PCG!$C$5+N2O!O433*PCG!$C$6+HFC!O433+PFC!O433+'SF6'!O433</f>
        <v>9.2555503349645178</v>
      </c>
      <c r="P433" s="94">
        <f>+'CO2'!P433+'abs CO2'!P433+'CH4'!P433*PCG!$C$5+N2O!P433*PCG!$C$6+HFC!P433+PFC!P433+'SF6'!P433</f>
        <v>10.329033451134796</v>
      </c>
      <c r="Q433" s="94">
        <f>+'CO2'!Q433+'abs CO2'!Q433+'CH4'!Q433*PCG!$C$5+N2O!Q433*PCG!$C$6+HFC!Q433+PFC!Q433+'SF6'!Q433</f>
        <v>10.489344748233377</v>
      </c>
      <c r="R433" s="94">
        <f>+'CO2'!R433+'abs CO2'!R433+'CH4'!R433*PCG!$C$5+N2O!R433*PCG!$C$6+HFC!R433+PFC!R433+'SF6'!R433</f>
        <v>10.014045647121824</v>
      </c>
      <c r="S433" s="94">
        <f>+'CO2'!S433+'abs CO2'!S433+'CH4'!S433*PCG!$C$5+N2O!S433*PCG!$C$6+HFC!S433+PFC!S433+'SF6'!S433</f>
        <v>10.20876317491558</v>
      </c>
      <c r="T433" s="94">
        <f>+'CO2'!T433+'abs CO2'!T433+'CH4'!T433*PCG!$C$5+N2O!T433*PCG!$C$6+HFC!T433+PFC!T433+'SF6'!T433</f>
        <v>10.449216254758085</v>
      </c>
      <c r="U433" s="94">
        <f>+'CO2'!U433+'abs CO2'!U433+'CH4'!U433*PCG!$C$5+N2O!U433*PCG!$C$6+HFC!U433+PFC!U433+'SF6'!U433</f>
        <v>11.230684545478805</v>
      </c>
      <c r="V433" s="94">
        <f>+'CO2'!V433+'abs CO2'!V433+'CH4'!V433*PCG!$C$5+N2O!V433*PCG!$C$6+HFC!V433+PFC!V433+'SF6'!V433</f>
        <v>11.56085762554469</v>
      </c>
      <c r="W433" s="94">
        <f>+'CO2'!W433+'abs CO2'!W433+'CH4'!W433*PCG!$C$5+N2O!W433*PCG!$C$6+HFC!W433+PFC!W433+'SF6'!W433</f>
        <v>11.728741743823193</v>
      </c>
      <c r="X433" s="94">
        <f>+'CO2'!X433+'abs CO2'!X433+'CH4'!X433*PCG!$C$5+N2O!X433*PCG!$C$6+HFC!X433+PFC!X433+'SF6'!X433</f>
        <v>12.707855203202088</v>
      </c>
      <c r="Y433" s="94">
        <f>+'CO2'!Y433+'abs CO2'!Y433+'CH4'!Y433*PCG!$C$5+N2O!Y433*PCG!$C$6+HFC!Y433+PFC!Y433+'SF6'!Y433</f>
        <v>13.574508967840252</v>
      </c>
      <c r="Z433" s="94">
        <f>+'CO2'!Z433+'abs CO2'!Z433+'CH4'!Z433*PCG!$C$5+N2O!Z433*PCG!$C$6+HFC!Z433+PFC!Z433+'SF6'!Z433</f>
        <v>13.946592369880094</v>
      </c>
      <c r="AA433" s="94">
        <f>+'CO2'!AA433+'abs CO2'!AA433+'CH4'!AA433*PCG!$C$5+N2O!AA433*PCG!$C$6+HFC!AA433+PFC!AA433+'SF6'!AA433</f>
        <v>13.632460055450444</v>
      </c>
      <c r="AB433" s="94">
        <f>+'CO2'!AB433+'abs CO2'!AB433+'CH4'!AB433*PCG!$C$5+N2O!AB433*PCG!$C$6+HFC!AB433+PFC!AB433+'SF6'!AB433</f>
        <v>14.012027734188759</v>
      </c>
      <c r="AC433" s="94">
        <f>+'CO2'!AC433+'abs CO2'!AC433+'CH4'!AC433*PCG!$C$5+N2O!AC433*PCG!$C$6+HFC!AC433+PFC!AC433+'SF6'!AC433</f>
        <v>13.631378726861229</v>
      </c>
      <c r="AD433" s="94">
        <f>+'CO2'!AD433+'abs CO2'!AD433+'CH4'!AD433*PCG!$C$5+N2O!AD433*PCG!$C$6+HFC!AD433+PFC!AD433+'SF6'!AD433</f>
        <v>14.140012878079792</v>
      </c>
      <c r="AE433" s="94">
        <f>+'CO2'!AE433+'abs CO2'!AE433+'CH4'!AE433*PCG!$C$5+N2O!AE433*PCG!$C$6+HFC!AE433+PFC!AE433+'SF6'!AE433</f>
        <v>15.44315982977853</v>
      </c>
    </row>
    <row r="434" spans="1:31" x14ac:dyDescent="0.2">
      <c r="A434" s="80" t="s">
        <v>736</v>
      </c>
      <c r="B434" s="4" t="s">
        <v>737</v>
      </c>
      <c r="C434" s="33">
        <f>+C435+C436</f>
        <v>51.423496629859102</v>
      </c>
      <c r="D434" s="33">
        <f t="shared" ref="D434:AE434" si="107">+D435+D436</f>
        <v>48.599943494958467</v>
      </c>
      <c r="E434" s="33">
        <f t="shared" si="107"/>
        <v>47.380872830380838</v>
      </c>
      <c r="F434" s="33">
        <f t="shared" si="107"/>
        <v>45.910605016520257</v>
      </c>
      <c r="G434" s="33">
        <f t="shared" si="107"/>
        <v>44.918172850781332</v>
      </c>
      <c r="H434" s="33">
        <f t="shared" si="107"/>
        <v>53.346532798049111</v>
      </c>
      <c r="I434" s="33">
        <f t="shared" si="107"/>
        <v>59.74071483595165</v>
      </c>
      <c r="J434" s="33">
        <f t="shared" si="107"/>
        <v>59.30692951315676</v>
      </c>
      <c r="K434" s="33">
        <f t="shared" si="107"/>
        <v>55.810300467710789</v>
      </c>
      <c r="L434" s="33">
        <f t="shared" si="107"/>
        <v>51.976382019627586</v>
      </c>
      <c r="M434" s="33">
        <f t="shared" si="107"/>
        <v>58.247241970703286</v>
      </c>
      <c r="N434" s="33">
        <f t="shared" si="107"/>
        <v>50.309411830221684</v>
      </c>
      <c r="O434" s="33">
        <f t="shared" si="107"/>
        <v>42.993258487733272</v>
      </c>
      <c r="P434" s="33">
        <f t="shared" si="107"/>
        <v>48.362439072344166</v>
      </c>
      <c r="Q434" s="33">
        <f t="shared" si="107"/>
        <v>92.368354044538648</v>
      </c>
      <c r="R434" s="33">
        <f t="shared" si="107"/>
        <v>81.799552347771964</v>
      </c>
      <c r="S434" s="33">
        <f t="shared" si="107"/>
        <v>110.04202637770831</v>
      </c>
      <c r="T434" s="33">
        <f t="shared" si="107"/>
        <v>105.75422539773899</v>
      </c>
      <c r="U434" s="33">
        <f t="shared" si="107"/>
        <v>85.84105737083928</v>
      </c>
      <c r="V434" s="33">
        <f t="shared" si="107"/>
        <v>64.923144102317522</v>
      </c>
      <c r="W434" s="33">
        <f t="shared" si="107"/>
        <v>83.020297530161471</v>
      </c>
      <c r="X434" s="33">
        <f t="shared" si="107"/>
        <v>85.121315088170846</v>
      </c>
      <c r="Y434" s="33">
        <f t="shared" si="107"/>
        <v>70.559495174442205</v>
      </c>
      <c r="Z434" s="33">
        <f t="shared" si="107"/>
        <v>66.952440217381735</v>
      </c>
      <c r="AA434" s="33">
        <f t="shared" si="107"/>
        <v>93.219165227430636</v>
      </c>
      <c r="AB434" s="33">
        <f t="shared" si="107"/>
        <v>105.86065565385961</v>
      </c>
      <c r="AC434" s="33">
        <f t="shared" si="107"/>
        <v>115.56502759220329</v>
      </c>
      <c r="AD434" s="33">
        <f t="shared" si="107"/>
        <v>99.052640442471528</v>
      </c>
      <c r="AE434" s="33">
        <f t="shared" si="107"/>
        <v>104.3185541891678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47.975548373467781</v>
      </c>
      <c r="D435" s="94">
        <f>+'CO2'!D435+'abs CO2'!D435+'CH4'!D435*PCG!$C$5+N2O!D435*PCG!$C$6+HFC!D435+PFC!D435+'SF6'!D435</f>
        <v>44.46201965181848</v>
      </c>
      <c r="E435" s="94">
        <f>+'CO2'!E435+'abs CO2'!E435+'CH4'!E435*PCG!$C$5+N2O!E435*PCG!$C$6+HFC!E435+PFC!E435+'SF6'!E435</f>
        <v>42.065978999848781</v>
      </c>
      <c r="F435" s="94">
        <f>+'CO2'!F435+'abs CO2'!F435+'CH4'!F435*PCG!$C$5+N2O!F435*PCG!$C$6+HFC!F435+PFC!F435+'SF6'!F435</f>
        <v>40.694934494314239</v>
      </c>
      <c r="G435" s="94">
        <f>+'CO2'!G435+'abs CO2'!G435+'CH4'!G435*PCG!$C$5+N2O!G435*PCG!$C$6+HFC!G435+PFC!G435+'SF6'!G435</f>
        <v>39.192090664198346</v>
      </c>
      <c r="H435" s="94">
        <f>+'CO2'!H435+'abs CO2'!H435+'CH4'!H435*PCG!$C$5+N2O!H435*PCG!$C$6+HFC!H435+PFC!H435+'SF6'!H435</f>
        <v>44.088701711417784</v>
      </c>
      <c r="I435" s="94">
        <f>+'CO2'!I435+'abs CO2'!I435+'CH4'!I435*PCG!$C$5+N2O!I435*PCG!$C$6+HFC!I435+PFC!I435+'SF6'!I435</f>
        <v>47.256858557300276</v>
      </c>
      <c r="J435" s="94">
        <f>+'CO2'!J435+'abs CO2'!J435+'CH4'!J435*PCG!$C$5+N2O!J435*PCG!$C$6+HFC!J435+PFC!J435+'SF6'!J435</f>
        <v>43.137849494943978</v>
      </c>
      <c r="K435" s="94">
        <f>+'CO2'!K435+'abs CO2'!K435+'CH4'!K435*PCG!$C$5+N2O!K435*PCG!$C$6+HFC!K435+PFC!K435+'SF6'!K435</f>
        <v>38.691657796939801</v>
      </c>
      <c r="L435" s="94">
        <f>+'CO2'!L435+'abs CO2'!L435+'CH4'!L435*PCG!$C$5+N2O!L435*PCG!$C$6+HFC!L435+PFC!L435+'SF6'!L435</f>
        <v>37.284537766121026</v>
      </c>
      <c r="M435" s="94">
        <f>+'CO2'!M435+'abs CO2'!M435+'CH4'!M435*PCG!$C$5+N2O!M435*PCG!$C$6+HFC!M435+PFC!M435+'SF6'!M435</f>
        <v>38.281082644884918</v>
      </c>
      <c r="N435" s="94">
        <f>+'CO2'!N435+'abs CO2'!N435+'CH4'!N435*PCG!$C$5+N2O!N435*PCG!$C$6+HFC!N435+PFC!N435+'SF6'!N435</f>
        <v>33.894984520117504</v>
      </c>
      <c r="O435" s="94">
        <f>+'CO2'!O435+'abs CO2'!O435+'CH4'!O435*PCG!$C$5+N2O!O435*PCG!$C$6+HFC!O435+PFC!O435+'SF6'!O435</f>
        <v>26.891162039511141</v>
      </c>
      <c r="P435" s="94">
        <f>+'CO2'!P435+'abs CO2'!P435+'CH4'!P435*PCG!$C$5+N2O!P435*PCG!$C$6+HFC!P435+PFC!P435+'SF6'!P435</f>
        <v>33.125413927471641</v>
      </c>
      <c r="Q435" s="94">
        <f>+'CO2'!Q435+'abs CO2'!Q435+'CH4'!Q435*PCG!$C$5+N2O!Q435*PCG!$C$6+HFC!Q435+PFC!Q435+'SF6'!Q435</f>
        <v>72.75952194112034</v>
      </c>
      <c r="R435" s="94">
        <f>+'CO2'!R435+'abs CO2'!R435+'CH4'!R435*PCG!$C$5+N2O!R435*PCG!$C$6+HFC!R435+PFC!R435+'SF6'!R435</f>
        <v>57.977017050886367</v>
      </c>
      <c r="S435" s="94">
        <f>+'CO2'!S435+'abs CO2'!S435+'CH4'!S435*PCG!$C$5+N2O!S435*PCG!$C$6+HFC!S435+PFC!S435+'SF6'!S435</f>
        <v>65.406785652868578</v>
      </c>
      <c r="T435" s="94">
        <f>+'CO2'!T435+'abs CO2'!T435+'CH4'!T435*PCG!$C$5+N2O!T435*PCG!$C$6+HFC!T435+PFC!T435+'SF6'!T435</f>
        <v>57.365838159569705</v>
      </c>
      <c r="U435" s="94">
        <f>+'CO2'!U435+'abs CO2'!U435+'CH4'!U435*PCG!$C$5+N2O!U435*PCG!$C$6+HFC!U435+PFC!U435+'SF6'!U435</f>
        <v>59.013831569719606</v>
      </c>
      <c r="V435" s="94">
        <f>+'CO2'!V435+'abs CO2'!V435+'CH4'!V435*PCG!$C$5+N2O!V435*PCG!$C$6+HFC!V435+PFC!V435+'SF6'!V435</f>
        <v>59.347843190924195</v>
      </c>
      <c r="W435" s="94">
        <f>+'CO2'!W435+'abs CO2'!W435+'CH4'!W435*PCG!$C$5+N2O!W435*PCG!$C$6+HFC!W435+PFC!W435+'SF6'!W435</f>
        <v>59.23257043268886</v>
      </c>
      <c r="X435" s="94">
        <f>+'CO2'!X435+'abs CO2'!X435+'CH4'!X435*PCG!$C$5+N2O!X435*PCG!$C$6+HFC!X435+PFC!X435+'SF6'!X435</f>
        <v>58.587813738969459</v>
      </c>
      <c r="Y435" s="94">
        <f>+'CO2'!Y435+'abs CO2'!Y435+'CH4'!Y435*PCG!$C$5+N2O!Y435*PCG!$C$6+HFC!Y435+PFC!Y435+'SF6'!Y435</f>
        <v>55.398894701643513</v>
      </c>
      <c r="Z435" s="94">
        <f>+'CO2'!Z435+'abs CO2'!Z435+'CH4'!Z435*PCG!$C$5+N2O!Z435*PCG!$C$6+HFC!Z435+PFC!Z435+'SF6'!Z435</f>
        <v>52.987241658094433</v>
      </c>
      <c r="AA435" s="94">
        <f>+'CO2'!AA435+'abs CO2'!AA435+'CH4'!AA435*PCG!$C$5+N2O!AA435*PCG!$C$6+HFC!AA435+PFC!AA435+'SF6'!AA435</f>
        <v>60.564582194425718</v>
      </c>
      <c r="AB435" s="94">
        <f>+'CO2'!AB435+'abs CO2'!AB435+'CH4'!AB435*PCG!$C$5+N2O!AB435*PCG!$C$6+HFC!AB435+PFC!AB435+'SF6'!AB435</f>
        <v>64.41739563878518</v>
      </c>
      <c r="AC435" s="94">
        <f>+'CO2'!AC435+'abs CO2'!AC435+'CH4'!AC435*PCG!$C$5+N2O!AC435*PCG!$C$6+HFC!AC435+PFC!AC435+'SF6'!AC435</f>
        <v>79.926534527359152</v>
      </c>
      <c r="AD435" s="94">
        <f>+'CO2'!AD435+'abs CO2'!AD435+'CH4'!AD435*PCG!$C$5+N2O!AD435*PCG!$C$6+HFC!AD435+PFC!AD435+'SF6'!AD435</f>
        <v>72.036452923488923</v>
      </c>
      <c r="AE435" s="94">
        <f>+'CO2'!AE435+'abs CO2'!AE435+'CH4'!AE435*PCG!$C$5+N2O!AE435*PCG!$C$6+HFC!AE435+PFC!AE435+'SF6'!AE435</f>
        <v>69.01297638530329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3.4479482563913186</v>
      </c>
      <c r="D436" s="94">
        <f>+'CO2'!D436+'abs CO2'!D436+'CH4'!D436*PCG!$C$5+N2O!D436*PCG!$C$6+HFC!D436+PFC!D436+'SF6'!D436</f>
        <v>4.1379238431399843</v>
      </c>
      <c r="E436" s="94">
        <f>+'CO2'!E436+'abs CO2'!E436+'CH4'!E436*PCG!$C$5+N2O!E436*PCG!$C$6+HFC!E436+PFC!E436+'SF6'!E436</f>
        <v>5.3148938305320543</v>
      </c>
      <c r="F436" s="94">
        <f>+'CO2'!F436+'abs CO2'!F436+'CH4'!F436*PCG!$C$5+N2O!F436*PCG!$C$6+HFC!F436+PFC!F436+'SF6'!F436</f>
        <v>5.2156705222060165</v>
      </c>
      <c r="G436" s="94">
        <f>+'CO2'!G436+'abs CO2'!G436+'CH4'!G436*PCG!$C$5+N2O!G436*PCG!$C$6+HFC!G436+PFC!G436+'SF6'!G436</f>
        <v>5.726082186582989</v>
      </c>
      <c r="H436" s="94">
        <f>+'CO2'!H436+'abs CO2'!H436+'CH4'!H436*PCG!$C$5+N2O!H436*PCG!$C$6+HFC!H436+PFC!H436+'SF6'!H436</f>
        <v>9.2578310866313256</v>
      </c>
      <c r="I436" s="94">
        <f>+'CO2'!I436+'abs CO2'!I436+'CH4'!I436*PCG!$C$5+N2O!I436*PCG!$C$6+HFC!I436+PFC!I436+'SF6'!I436</f>
        <v>12.483856278651373</v>
      </c>
      <c r="J436" s="94">
        <f>+'CO2'!J436+'abs CO2'!J436+'CH4'!J436*PCG!$C$5+N2O!J436*PCG!$C$6+HFC!J436+PFC!J436+'SF6'!J436</f>
        <v>16.169080018212785</v>
      </c>
      <c r="K436" s="94">
        <f>+'CO2'!K436+'abs CO2'!K436+'CH4'!K436*PCG!$C$5+N2O!K436*PCG!$C$6+HFC!K436+PFC!K436+'SF6'!K436</f>
        <v>17.118642670770985</v>
      </c>
      <c r="L436" s="94">
        <f>+'CO2'!L436+'abs CO2'!L436+'CH4'!L436*PCG!$C$5+N2O!L436*PCG!$C$6+HFC!L436+PFC!L436+'SF6'!L436</f>
        <v>14.691844253506559</v>
      </c>
      <c r="M436" s="94">
        <f>+'CO2'!M436+'abs CO2'!M436+'CH4'!M436*PCG!$C$5+N2O!M436*PCG!$C$6+HFC!M436+PFC!M436+'SF6'!M436</f>
        <v>19.966159325818371</v>
      </c>
      <c r="N436" s="94">
        <f>+'CO2'!N436+'abs CO2'!N436+'CH4'!N436*PCG!$C$5+N2O!N436*PCG!$C$6+HFC!N436+PFC!N436+'SF6'!N436</f>
        <v>16.41442731010418</v>
      </c>
      <c r="O436" s="94">
        <f>+'CO2'!O436+'abs CO2'!O436+'CH4'!O436*PCG!$C$5+N2O!O436*PCG!$C$6+HFC!O436+PFC!O436+'SF6'!O436</f>
        <v>16.102096448222127</v>
      </c>
      <c r="P436" s="94">
        <f>+'CO2'!P436+'abs CO2'!P436+'CH4'!P436*PCG!$C$5+N2O!P436*PCG!$C$6+HFC!P436+PFC!P436+'SF6'!P436</f>
        <v>15.237025144872526</v>
      </c>
      <c r="Q436" s="94">
        <f>+'CO2'!Q436+'abs CO2'!Q436+'CH4'!Q436*PCG!$C$5+N2O!Q436*PCG!$C$6+HFC!Q436+PFC!Q436+'SF6'!Q436</f>
        <v>19.608832103418308</v>
      </c>
      <c r="R436" s="94">
        <f>+'CO2'!R436+'abs CO2'!R436+'CH4'!R436*PCG!$C$5+N2O!R436*PCG!$C$6+HFC!R436+PFC!R436+'SF6'!R436</f>
        <v>23.822535296885594</v>
      </c>
      <c r="S436" s="94">
        <f>+'CO2'!S436+'abs CO2'!S436+'CH4'!S436*PCG!$C$5+N2O!S436*PCG!$C$6+HFC!S436+PFC!S436+'SF6'!S436</f>
        <v>44.635240724839733</v>
      </c>
      <c r="T436" s="94">
        <f>+'CO2'!T436+'abs CO2'!T436+'CH4'!T436*PCG!$C$5+N2O!T436*PCG!$C$6+HFC!T436+PFC!T436+'SF6'!T436</f>
        <v>48.388387238169287</v>
      </c>
      <c r="U436" s="94">
        <f>+'CO2'!U436+'abs CO2'!U436+'CH4'!U436*PCG!$C$5+N2O!U436*PCG!$C$6+HFC!U436+PFC!U436+'SF6'!U436</f>
        <v>26.827225801119681</v>
      </c>
      <c r="V436" s="94">
        <f>+'CO2'!V436+'abs CO2'!V436+'CH4'!V436*PCG!$C$5+N2O!V436*PCG!$C$6+HFC!V436+PFC!V436+'SF6'!V436</f>
        <v>5.5753009113933301</v>
      </c>
      <c r="W436" s="94">
        <f>+'CO2'!W436+'abs CO2'!W436+'CH4'!W436*PCG!$C$5+N2O!W436*PCG!$C$6+HFC!W436+PFC!W436+'SF6'!W436</f>
        <v>23.787727097472615</v>
      </c>
      <c r="X436" s="94">
        <f>+'CO2'!X436+'abs CO2'!X436+'CH4'!X436*PCG!$C$5+N2O!X436*PCG!$C$6+HFC!X436+PFC!X436+'SF6'!X436</f>
        <v>26.533501349201387</v>
      </c>
      <c r="Y436" s="94">
        <f>+'CO2'!Y436+'abs CO2'!Y436+'CH4'!Y436*PCG!$C$5+N2O!Y436*PCG!$C$6+HFC!Y436+PFC!Y436+'SF6'!Y436</f>
        <v>15.160600472798686</v>
      </c>
      <c r="Z436" s="94">
        <f>+'CO2'!Z436+'abs CO2'!Z436+'CH4'!Z436*PCG!$C$5+N2O!Z436*PCG!$C$6+HFC!Z436+PFC!Z436+'SF6'!Z436</f>
        <v>13.965198559287298</v>
      </c>
      <c r="AA436" s="94">
        <f>+'CO2'!AA436+'abs CO2'!AA436+'CH4'!AA436*PCG!$C$5+N2O!AA436*PCG!$C$6+HFC!AA436+PFC!AA436+'SF6'!AA436</f>
        <v>32.654583033004918</v>
      </c>
      <c r="AB436" s="94">
        <f>+'CO2'!AB436+'abs CO2'!AB436+'CH4'!AB436*PCG!$C$5+N2O!AB436*PCG!$C$6+HFC!AB436+PFC!AB436+'SF6'!AB436</f>
        <v>41.443260015074429</v>
      </c>
      <c r="AC436" s="94">
        <f>+'CO2'!AC436+'abs CO2'!AC436+'CH4'!AC436*PCG!$C$5+N2O!AC436*PCG!$C$6+HFC!AC436+PFC!AC436+'SF6'!AC436</f>
        <v>35.638493064844141</v>
      </c>
      <c r="AD436" s="94">
        <f>+'CO2'!AD436+'abs CO2'!AD436+'CH4'!AD436*PCG!$C$5+N2O!AD436*PCG!$C$6+HFC!AD436+PFC!AD436+'SF6'!AD436</f>
        <v>27.016187518982608</v>
      </c>
      <c r="AE436" s="94">
        <f>+'CO2'!AE436+'abs CO2'!AE436+'CH4'!AE436*PCG!$C$5+N2O!AE436*PCG!$C$6+HFC!AE436+PFC!AE436+'SF6'!AE436</f>
        <v>35.305577803864516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  <c r="AE445" s="102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-8928.7347013788876</v>
      </c>
      <c r="D455" s="28">
        <f t="shared" si="110"/>
        <v>-8911.3105287349554</v>
      </c>
      <c r="E455" s="28">
        <f t="shared" si="110"/>
        <v>-8955.5287812815077</v>
      </c>
      <c r="F455" s="28">
        <f t="shared" si="110"/>
        <v>-9096.667034855398</v>
      </c>
      <c r="G455" s="28">
        <f t="shared" si="110"/>
        <v>-9331.4251341043164</v>
      </c>
      <c r="H455" s="28">
        <f t="shared" si="110"/>
        <v>-9030.0444155754303</v>
      </c>
      <c r="I455" s="28">
        <f t="shared" si="110"/>
        <v>-4953.5410199972966</v>
      </c>
      <c r="J455" s="28">
        <f t="shared" si="110"/>
        <v>-8881.8566715177949</v>
      </c>
      <c r="K455" s="28">
        <f t="shared" si="110"/>
        <v>5893.3157563805507</v>
      </c>
      <c r="L455" s="28">
        <f t="shared" si="110"/>
        <v>-9522.0645287546904</v>
      </c>
      <c r="M455" s="28">
        <f t="shared" si="110"/>
        <v>-10025.333522285238</v>
      </c>
      <c r="N455" s="28">
        <f t="shared" si="110"/>
        <v>-10331.830311254402</v>
      </c>
      <c r="O455" s="28">
        <f t="shared" si="110"/>
        <v>-9315.4930196248079</v>
      </c>
      <c r="P455" s="28">
        <f t="shared" si="110"/>
        <v>-10865.179593271319</v>
      </c>
      <c r="Q455" s="28">
        <f t="shared" si="110"/>
        <v>-10118.726521811837</v>
      </c>
      <c r="R455" s="28">
        <f t="shared" si="110"/>
        <v>-10293.069057280798</v>
      </c>
      <c r="S455" s="28">
        <f t="shared" si="110"/>
        <v>-10373.266006782513</v>
      </c>
      <c r="T455" s="28">
        <f t="shared" si="110"/>
        <v>-10495.743449748265</v>
      </c>
      <c r="U455" s="28">
        <f t="shared" si="110"/>
        <v>-6969.7520859613214</v>
      </c>
      <c r="V455" s="28">
        <f t="shared" si="110"/>
        <v>-7761.7706644538821</v>
      </c>
      <c r="W455" s="28">
        <f t="shared" si="110"/>
        <v>-9036.5122478063968</v>
      </c>
      <c r="X455" s="28">
        <f t="shared" si="110"/>
        <v>-8509.5870982490542</v>
      </c>
      <c r="Y455" s="28">
        <f t="shared" si="110"/>
        <v>-8548.53364075012</v>
      </c>
      <c r="Z455" s="28">
        <f t="shared" si="110"/>
        <v>-8737.3791809924496</v>
      </c>
      <c r="AA455" s="28">
        <f t="shared" si="110"/>
        <v>-8494.2217018864576</v>
      </c>
      <c r="AB455" s="28">
        <f t="shared" si="110"/>
        <v>-7832.8441956907891</v>
      </c>
      <c r="AC455" s="28">
        <f t="shared" si="110"/>
        <v>-7478.96523732888</v>
      </c>
      <c r="AD455" s="28">
        <f t="shared" si="110"/>
        <v>-6223.2972055644696</v>
      </c>
      <c r="AE455" s="28">
        <f t="shared" si="110"/>
        <v>-5293.7573192964937</v>
      </c>
    </row>
    <row r="456" spans="1:31" x14ac:dyDescent="0.2">
      <c r="A456" s="6" t="s">
        <v>19</v>
      </c>
      <c r="B456" s="7" t="s">
        <v>20</v>
      </c>
      <c r="C456" s="28">
        <f>+C457+C463+C467</f>
        <v>857.96563818715185</v>
      </c>
      <c r="D456" s="28">
        <f t="shared" ref="D456:AE456" si="111">+D457+D463+D467</f>
        <v>921.38927657044303</v>
      </c>
      <c r="E456" s="28">
        <f t="shared" si="111"/>
        <v>1041.6457702856101</v>
      </c>
      <c r="F456" s="28">
        <f t="shared" si="111"/>
        <v>1158.4826281550993</v>
      </c>
      <c r="G456" s="28">
        <f t="shared" si="111"/>
        <v>1171.4240988890319</v>
      </c>
      <c r="H456" s="28">
        <f t="shared" si="111"/>
        <v>1227.8901199615443</v>
      </c>
      <c r="I456" s="28">
        <f t="shared" si="111"/>
        <v>1423.3887821119638</v>
      </c>
      <c r="J456" s="28">
        <f t="shared" si="111"/>
        <v>1640.5208027947003</v>
      </c>
      <c r="K456" s="28">
        <f t="shared" si="111"/>
        <v>1844.2399393946646</v>
      </c>
      <c r="L456" s="28">
        <f t="shared" si="111"/>
        <v>1548.8731379499156</v>
      </c>
      <c r="M456" s="28">
        <f t="shared" si="111"/>
        <v>1739.2185869296877</v>
      </c>
      <c r="N456" s="28">
        <f t="shared" si="111"/>
        <v>1496.2519923517123</v>
      </c>
      <c r="O456" s="28">
        <f t="shared" si="111"/>
        <v>1501.3075668548145</v>
      </c>
      <c r="P456" s="28">
        <f t="shared" si="111"/>
        <v>1357.066049766685</v>
      </c>
      <c r="Q456" s="28">
        <f t="shared" si="111"/>
        <v>1480.18229860869</v>
      </c>
      <c r="R456" s="28">
        <f t="shared" si="111"/>
        <v>1488.505009796979</v>
      </c>
      <c r="S456" s="28">
        <f t="shared" si="111"/>
        <v>1459.8634380943508</v>
      </c>
      <c r="T456" s="28">
        <f t="shared" si="111"/>
        <v>1605.8533337721688</v>
      </c>
      <c r="U456" s="28">
        <f t="shared" si="111"/>
        <v>1800.7214333581373</v>
      </c>
      <c r="V456" s="28">
        <f t="shared" si="111"/>
        <v>1783.9477103918962</v>
      </c>
      <c r="W456" s="28">
        <f t="shared" si="111"/>
        <v>1875.8522924249637</v>
      </c>
      <c r="X456" s="28">
        <f t="shared" si="111"/>
        <v>2243.0477778871987</v>
      </c>
      <c r="Y456" s="28">
        <f t="shared" si="111"/>
        <v>1993.5234284848725</v>
      </c>
      <c r="Z456" s="28">
        <f t="shared" si="111"/>
        <v>2035.2040801805379</v>
      </c>
      <c r="AA456" s="28">
        <f t="shared" si="111"/>
        <v>1990.275352860634</v>
      </c>
      <c r="AB456" s="28">
        <f t="shared" si="111"/>
        <v>2217.6227814126191</v>
      </c>
      <c r="AC456" s="28">
        <f t="shared" si="111"/>
        <v>2455.4112115657413</v>
      </c>
      <c r="AD456" s="28">
        <f t="shared" si="111"/>
        <v>2536.5299145634044</v>
      </c>
      <c r="AE456" s="28">
        <f t="shared" si="111"/>
        <v>2695.6782940620096</v>
      </c>
    </row>
    <row r="457" spans="1:31" x14ac:dyDescent="0.2">
      <c r="A457" s="8" t="s">
        <v>23</v>
      </c>
      <c r="B457" s="4" t="s">
        <v>24</v>
      </c>
      <c r="C457" s="21">
        <f>+C458+C459+C460+C461+C462</f>
        <v>791.57853510022107</v>
      </c>
      <c r="D457" s="21">
        <f t="shared" ref="D457:AE457" si="112">+D458+D459+D460+D461+D462</f>
        <v>851.59315567661645</v>
      </c>
      <c r="E457" s="21">
        <f t="shared" si="112"/>
        <v>961.99178441201525</v>
      </c>
      <c r="F457" s="21">
        <f t="shared" si="112"/>
        <v>1066.6853947719956</v>
      </c>
      <c r="G457" s="21">
        <f t="shared" si="112"/>
        <v>1095.2053128126372</v>
      </c>
      <c r="H457" s="21">
        <f t="shared" si="112"/>
        <v>1155.2624209887028</v>
      </c>
      <c r="I457" s="21">
        <f t="shared" si="112"/>
        <v>1349.8809071119638</v>
      </c>
      <c r="J457" s="21">
        <f t="shared" si="112"/>
        <v>1580.8504277947004</v>
      </c>
      <c r="K457" s="21">
        <f t="shared" si="112"/>
        <v>1787.1251848219574</v>
      </c>
      <c r="L457" s="21">
        <f t="shared" si="112"/>
        <v>1505.4028879499156</v>
      </c>
      <c r="M457" s="21">
        <f t="shared" si="112"/>
        <v>1672.3065869296877</v>
      </c>
      <c r="N457" s="21">
        <f t="shared" si="112"/>
        <v>1485.0026173517122</v>
      </c>
      <c r="O457" s="21">
        <f t="shared" si="112"/>
        <v>1501.3075668548145</v>
      </c>
      <c r="P457" s="21">
        <f t="shared" si="112"/>
        <v>1357.066049766685</v>
      </c>
      <c r="Q457" s="21">
        <f t="shared" si="112"/>
        <v>1480.18229860869</v>
      </c>
      <c r="R457" s="21">
        <f t="shared" si="112"/>
        <v>1488.505009796979</v>
      </c>
      <c r="S457" s="21">
        <f t="shared" si="112"/>
        <v>1459.8634380943508</v>
      </c>
      <c r="T457" s="21">
        <f t="shared" si="112"/>
        <v>1605.8533337721688</v>
      </c>
      <c r="U457" s="21">
        <f t="shared" si="112"/>
        <v>1800.7214333581373</v>
      </c>
      <c r="V457" s="21">
        <f t="shared" si="112"/>
        <v>1783.9477103918962</v>
      </c>
      <c r="W457" s="21">
        <f t="shared" si="112"/>
        <v>1875.8522924249637</v>
      </c>
      <c r="X457" s="21">
        <f t="shared" si="112"/>
        <v>2243.0477778871987</v>
      </c>
      <c r="Y457" s="21">
        <f t="shared" si="112"/>
        <v>1993.5234284848725</v>
      </c>
      <c r="Z457" s="21">
        <f t="shared" si="112"/>
        <v>2035.2040801805379</v>
      </c>
      <c r="AA457" s="21">
        <f t="shared" si="112"/>
        <v>1990.275352860634</v>
      </c>
      <c r="AB457" s="21">
        <f t="shared" si="112"/>
        <v>2217.6227814126191</v>
      </c>
      <c r="AC457" s="21">
        <f t="shared" si="112"/>
        <v>2455.4112115657413</v>
      </c>
      <c r="AD457" s="21">
        <f t="shared" si="112"/>
        <v>2536.5299145634044</v>
      </c>
      <c r="AE457" s="21">
        <f t="shared" si="112"/>
        <v>2695.6519838849927</v>
      </c>
    </row>
    <row r="458" spans="1:31" x14ac:dyDescent="0.2">
      <c r="A458" s="8" t="s">
        <v>25</v>
      </c>
      <c r="B458" s="4" t="s">
        <v>26</v>
      </c>
      <c r="C458" s="37">
        <f>+C8</f>
        <v>26.793479615296143</v>
      </c>
      <c r="D458" s="37">
        <f t="shared" ref="D458:AE458" si="113">+D8</f>
        <v>33.363294668502519</v>
      </c>
      <c r="E458" s="37">
        <f t="shared" si="113"/>
        <v>62.426438881935063</v>
      </c>
      <c r="F458" s="37">
        <f t="shared" si="113"/>
        <v>83.414297475395045</v>
      </c>
      <c r="G458" s="37">
        <f t="shared" si="113"/>
        <v>59.685876794999778</v>
      </c>
      <c r="H458" s="37">
        <f t="shared" si="113"/>
        <v>60.754288380408191</v>
      </c>
      <c r="I458" s="37">
        <f t="shared" si="113"/>
        <v>77.396324020215289</v>
      </c>
      <c r="J458" s="37">
        <f t="shared" si="113"/>
        <v>60.168500281285901</v>
      </c>
      <c r="K458" s="37">
        <f t="shared" si="113"/>
        <v>378.99299227938161</v>
      </c>
      <c r="L458" s="37">
        <f t="shared" si="113"/>
        <v>136.95858568646</v>
      </c>
      <c r="M458" s="37">
        <f t="shared" si="113"/>
        <v>192.51684766758439</v>
      </c>
      <c r="N458" s="37">
        <f t="shared" si="113"/>
        <v>29.240526856977869</v>
      </c>
      <c r="O458" s="37">
        <f t="shared" si="113"/>
        <v>0</v>
      </c>
      <c r="P458" s="37">
        <f t="shared" si="113"/>
        <v>0</v>
      </c>
      <c r="Q458" s="37">
        <f t="shared" si="113"/>
        <v>0</v>
      </c>
      <c r="R458" s="37">
        <f t="shared" si="113"/>
        <v>5.1772035746664997</v>
      </c>
      <c r="S458" s="37">
        <f t="shared" si="113"/>
        <v>25.956417370330776</v>
      </c>
      <c r="T458" s="37">
        <f t="shared" si="113"/>
        <v>77.681460712904297</v>
      </c>
      <c r="U458" s="37">
        <f t="shared" si="113"/>
        <v>70.454273839502434</v>
      </c>
      <c r="V458" s="37">
        <f t="shared" si="113"/>
        <v>83.158551429108883</v>
      </c>
      <c r="W458" s="37">
        <f t="shared" si="113"/>
        <v>77.374200445006935</v>
      </c>
      <c r="X458" s="37">
        <f t="shared" si="113"/>
        <v>230.93866548823834</v>
      </c>
      <c r="Y458" s="37">
        <f t="shared" si="113"/>
        <v>135.57200290776859</v>
      </c>
      <c r="Z458" s="37">
        <f t="shared" si="113"/>
        <v>50.502603332450683</v>
      </c>
      <c r="AA458" s="37">
        <f t="shared" si="113"/>
        <v>43.017979363634389</v>
      </c>
      <c r="AB458" s="37">
        <f t="shared" si="113"/>
        <v>80.607969538619457</v>
      </c>
      <c r="AC458" s="37">
        <f t="shared" si="113"/>
        <v>34.878138359058021</v>
      </c>
      <c r="AD458" s="37">
        <f t="shared" si="113"/>
        <v>10.29951430670158</v>
      </c>
      <c r="AE458" s="37">
        <f t="shared" si="113"/>
        <v>0</v>
      </c>
    </row>
    <row r="459" spans="1:31" x14ac:dyDescent="0.2">
      <c r="A459" s="8" t="s">
        <v>43</v>
      </c>
      <c r="B459" s="4" t="s">
        <v>44</v>
      </c>
      <c r="C459" s="37">
        <f>+C17</f>
        <v>54.667951225140918</v>
      </c>
      <c r="D459" s="37">
        <f t="shared" ref="D459:AE459" si="114">+D17</f>
        <v>48.949384480919406</v>
      </c>
      <c r="E459" s="37">
        <f t="shared" si="114"/>
        <v>59.854604574940417</v>
      </c>
      <c r="F459" s="37">
        <f t="shared" si="114"/>
        <v>69.085028471582419</v>
      </c>
      <c r="G459" s="37">
        <f t="shared" si="114"/>
        <v>66.105845700956309</v>
      </c>
      <c r="H459" s="37">
        <f t="shared" si="114"/>
        <v>83.602576789838338</v>
      </c>
      <c r="I459" s="37">
        <f t="shared" si="114"/>
        <v>106.90509517620779</v>
      </c>
      <c r="J459" s="37">
        <f t="shared" si="114"/>
        <v>203.20409284689055</v>
      </c>
      <c r="K459" s="37">
        <f t="shared" si="114"/>
        <v>156.1768735768685</v>
      </c>
      <c r="L459" s="37">
        <f t="shared" si="114"/>
        <v>150.57177842149642</v>
      </c>
      <c r="M459" s="37">
        <f t="shared" si="114"/>
        <v>136.16914751792552</v>
      </c>
      <c r="N459" s="37">
        <f t="shared" si="114"/>
        <v>160.12658273097691</v>
      </c>
      <c r="O459" s="37">
        <f t="shared" si="114"/>
        <v>130.71962722314484</v>
      </c>
      <c r="P459" s="37">
        <f t="shared" si="114"/>
        <v>136.94613816664673</v>
      </c>
      <c r="Q459" s="37">
        <f t="shared" si="114"/>
        <v>126.74661036861293</v>
      </c>
      <c r="R459" s="37">
        <f t="shared" si="114"/>
        <v>113.37704735281808</v>
      </c>
      <c r="S459" s="37">
        <f t="shared" si="114"/>
        <v>123.39825835422977</v>
      </c>
      <c r="T459" s="37">
        <f t="shared" si="114"/>
        <v>141.01011644370666</v>
      </c>
      <c r="U459" s="37">
        <f t="shared" si="114"/>
        <v>195.93984076344114</v>
      </c>
      <c r="V459" s="37">
        <f t="shared" si="114"/>
        <v>153.18476123325354</v>
      </c>
      <c r="W459" s="37">
        <f t="shared" si="114"/>
        <v>110.76192041996515</v>
      </c>
      <c r="X459" s="37">
        <f t="shared" si="114"/>
        <v>166.32769630737903</v>
      </c>
      <c r="Y459" s="37">
        <f t="shared" si="114"/>
        <v>169.56761754857209</v>
      </c>
      <c r="Z459" s="37">
        <f t="shared" si="114"/>
        <v>173.78264778111438</v>
      </c>
      <c r="AA459" s="37">
        <f t="shared" si="114"/>
        <v>243.39972884502279</v>
      </c>
      <c r="AB459" s="37">
        <f t="shared" si="114"/>
        <v>232.34993585373562</v>
      </c>
      <c r="AC459" s="37">
        <f t="shared" si="114"/>
        <v>272.8756864723685</v>
      </c>
      <c r="AD459" s="37">
        <f t="shared" si="114"/>
        <v>263.63784736633431</v>
      </c>
      <c r="AE459" s="37">
        <f t="shared" si="114"/>
        <v>260.09968499672732</v>
      </c>
    </row>
    <row r="460" spans="1:31" x14ac:dyDescent="0.2">
      <c r="A460" s="9" t="s">
        <v>71</v>
      </c>
      <c r="B460" s="4" t="s">
        <v>72</v>
      </c>
      <c r="C460" s="37">
        <f>+C31</f>
        <v>439.77173444357118</v>
      </c>
      <c r="D460" s="37">
        <f t="shared" ref="D460:AE460" si="115">+D31</f>
        <v>447.5387188148614</v>
      </c>
      <c r="E460" s="37">
        <f t="shared" si="115"/>
        <v>490.46635251051839</v>
      </c>
      <c r="F460" s="37">
        <f t="shared" si="115"/>
        <v>554.97254956589211</v>
      </c>
      <c r="G460" s="37">
        <f t="shared" si="115"/>
        <v>600.88498503938524</v>
      </c>
      <c r="H460" s="37">
        <f t="shared" si="115"/>
        <v>673.58466587655221</v>
      </c>
      <c r="I460" s="37">
        <f t="shared" si="115"/>
        <v>731.98527656067927</v>
      </c>
      <c r="J460" s="37">
        <f t="shared" si="115"/>
        <v>778.64212638987715</v>
      </c>
      <c r="K460" s="37">
        <f t="shared" si="115"/>
        <v>808.70394131268438</v>
      </c>
      <c r="L460" s="37">
        <f t="shared" si="115"/>
        <v>823.9751126548623</v>
      </c>
      <c r="M460" s="37">
        <f t="shared" si="115"/>
        <v>841.69267434069809</v>
      </c>
      <c r="N460" s="37">
        <f t="shared" si="115"/>
        <v>812.73808309234187</v>
      </c>
      <c r="O460" s="37">
        <f t="shared" si="115"/>
        <v>857.28889534996779</v>
      </c>
      <c r="P460" s="37">
        <f t="shared" si="115"/>
        <v>829.2032624421372</v>
      </c>
      <c r="Q460" s="37">
        <f t="shared" si="115"/>
        <v>837.50823558775767</v>
      </c>
      <c r="R460" s="37">
        <f t="shared" si="115"/>
        <v>943.32274265660567</v>
      </c>
      <c r="S460" s="37">
        <f t="shared" si="115"/>
        <v>956.52266842948154</v>
      </c>
      <c r="T460" s="37">
        <f t="shared" si="115"/>
        <v>1030.4918929432954</v>
      </c>
      <c r="U460" s="37">
        <f t="shared" si="115"/>
        <v>1163.7138422123946</v>
      </c>
      <c r="V460" s="37">
        <f t="shared" si="115"/>
        <v>1151.7982025752503</v>
      </c>
      <c r="W460" s="37">
        <f t="shared" si="115"/>
        <v>1114.8159359709932</v>
      </c>
      <c r="X460" s="37">
        <f t="shared" si="115"/>
        <v>1159.2509122444121</v>
      </c>
      <c r="Y460" s="37">
        <f t="shared" si="115"/>
        <v>1191.1377650714376</v>
      </c>
      <c r="Z460" s="37">
        <f t="shared" si="115"/>
        <v>1285.7392925160289</v>
      </c>
      <c r="AA460" s="37">
        <f t="shared" si="115"/>
        <v>1229.9002934055584</v>
      </c>
      <c r="AB460" s="37">
        <f t="shared" si="115"/>
        <v>1380.7973357511573</v>
      </c>
      <c r="AC460" s="37">
        <f t="shared" si="115"/>
        <v>1545.7983864491912</v>
      </c>
      <c r="AD460" s="37">
        <f t="shared" si="115"/>
        <v>1681.9877576795443</v>
      </c>
      <c r="AE460" s="37">
        <f t="shared" si="115"/>
        <v>1814.0667693867406</v>
      </c>
    </row>
    <row r="461" spans="1:31" x14ac:dyDescent="0.2">
      <c r="A461" s="8" t="s">
        <v>115</v>
      </c>
      <c r="B461" s="4" t="s">
        <v>116</v>
      </c>
      <c r="C461" s="37">
        <f>+C53</f>
        <v>270.34536981621284</v>
      </c>
      <c r="D461" s="37">
        <f t="shared" ref="D461:AE461" si="116">+D53</f>
        <v>321.74175771233308</v>
      </c>
      <c r="E461" s="37">
        <f t="shared" si="116"/>
        <v>349.24438844462139</v>
      </c>
      <c r="F461" s="37">
        <f t="shared" si="116"/>
        <v>359.21351925912597</v>
      </c>
      <c r="G461" s="37">
        <f t="shared" si="116"/>
        <v>368.52860527729592</v>
      </c>
      <c r="H461" s="37">
        <f t="shared" si="116"/>
        <v>337.32088994190417</v>
      </c>
      <c r="I461" s="37">
        <f t="shared" si="116"/>
        <v>433.59421135486156</v>
      </c>
      <c r="J461" s="37">
        <f t="shared" si="116"/>
        <v>538.83570827664664</v>
      </c>
      <c r="K461" s="37">
        <f t="shared" si="116"/>
        <v>443.25137765302293</v>
      </c>
      <c r="L461" s="37">
        <f t="shared" si="116"/>
        <v>393.89741118709685</v>
      </c>
      <c r="M461" s="37">
        <f t="shared" si="116"/>
        <v>501.92791740347974</v>
      </c>
      <c r="N461" s="37">
        <f t="shared" si="116"/>
        <v>482.89742467141537</v>
      </c>
      <c r="O461" s="37">
        <f t="shared" si="116"/>
        <v>513.29904428170187</v>
      </c>
      <c r="P461" s="37">
        <f t="shared" si="116"/>
        <v>390.91664915790096</v>
      </c>
      <c r="Q461" s="37">
        <f t="shared" si="116"/>
        <v>515.92745265231952</v>
      </c>
      <c r="R461" s="37">
        <f t="shared" si="116"/>
        <v>426.62801621288872</v>
      </c>
      <c r="S461" s="37">
        <f t="shared" si="116"/>
        <v>353.98609394030871</v>
      </c>
      <c r="T461" s="37">
        <f t="shared" si="116"/>
        <v>356.66986367226235</v>
      </c>
      <c r="U461" s="37">
        <f t="shared" si="116"/>
        <v>370.61347654279916</v>
      </c>
      <c r="V461" s="37">
        <f t="shared" si="116"/>
        <v>395.8061951542835</v>
      </c>
      <c r="W461" s="37">
        <f t="shared" si="116"/>
        <v>571.72944237915954</v>
      </c>
      <c r="X461" s="37">
        <f t="shared" si="116"/>
        <v>685.325817994521</v>
      </c>
      <c r="Y461" s="37">
        <f t="shared" si="116"/>
        <v>490.23571858680964</v>
      </c>
      <c r="Z461" s="37">
        <f t="shared" si="116"/>
        <v>516.78421732134802</v>
      </c>
      <c r="AA461" s="37">
        <f t="shared" si="116"/>
        <v>465.92221389605243</v>
      </c>
      <c r="AB461" s="37">
        <f t="shared" si="116"/>
        <v>517.07187240906205</v>
      </c>
      <c r="AC461" s="37">
        <f t="shared" si="116"/>
        <v>601.32930991481999</v>
      </c>
      <c r="AD461" s="37">
        <f t="shared" si="116"/>
        <v>579.79006793844303</v>
      </c>
      <c r="AE461" s="37">
        <f t="shared" si="116"/>
        <v>621.17751840555252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1.1707932098388778</v>
      </c>
      <c r="X462" s="37">
        <f t="shared" si="117"/>
        <v>1.2046858526482656</v>
      </c>
      <c r="Y462" s="37">
        <f t="shared" si="117"/>
        <v>7.0103243702847582</v>
      </c>
      <c r="Z462" s="37">
        <f t="shared" si="117"/>
        <v>8.3953192295960442</v>
      </c>
      <c r="AA462" s="37">
        <f t="shared" si="117"/>
        <v>8.0351373503660781</v>
      </c>
      <c r="AB462" s="37">
        <f t="shared" si="117"/>
        <v>6.7956678600442819</v>
      </c>
      <c r="AC462" s="37">
        <f t="shared" si="117"/>
        <v>0.52969037030353616</v>
      </c>
      <c r="AD462" s="37">
        <f t="shared" si="117"/>
        <v>0.81472727238135723</v>
      </c>
      <c r="AE462" s="37">
        <f t="shared" si="117"/>
        <v>0.30801109597266729</v>
      </c>
    </row>
    <row r="463" spans="1:31" x14ac:dyDescent="0.2">
      <c r="A463" s="9" t="s">
        <v>142</v>
      </c>
      <c r="B463" s="4" t="s">
        <v>143</v>
      </c>
      <c r="C463" s="21">
        <f>+C464+C465+C466</f>
        <v>66.387103086930793</v>
      </c>
      <c r="D463" s="21">
        <f t="shared" ref="D463:AE463" si="118">+D464+D465+D466</f>
        <v>69.796120893826554</v>
      </c>
      <c r="E463" s="21">
        <f t="shared" si="118"/>
        <v>79.653985873594806</v>
      </c>
      <c r="F463" s="21">
        <f t="shared" si="118"/>
        <v>91.797233383103674</v>
      </c>
      <c r="G463" s="21">
        <f t="shared" si="118"/>
        <v>76.218786076394736</v>
      </c>
      <c r="H463" s="21">
        <f t="shared" si="118"/>
        <v>72.627698972841529</v>
      </c>
      <c r="I463" s="21">
        <f t="shared" si="118"/>
        <v>73.507874999999999</v>
      </c>
      <c r="J463" s="21">
        <f t="shared" si="118"/>
        <v>59.670374999999993</v>
      </c>
      <c r="K463" s="21">
        <f t="shared" si="118"/>
        <v>57.11475457270712</v>
      </c>
      <c r="L463" s="21">
        <f t="shared" si="118"/>
        <v>43.470250000000007</v>
      </c>
      <c r="M463" s="21">
        <f t="shared" si="118"/>
        <v>66.912000000000006</v>
      </c>
      <c r="N463" s="21">
        <f t="shared" si="118"/>
        <v>11.249374999999999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</v>
      </c>
      <c r="W463" s="21">
        <f t="shared" si="118"/>
        <v>0</v>
      </c>
      <c r="X463" s="21">
        <f t="shared" si="118"/>
        <v>0</v>
      </c>
      <c r="Y463" s="21">
        <f t="shared" si="118"/>
        <v>0</v>
      </c>
      <c r="Z463" s="21">
        <f t="shared" si="118"/>
        <v>0</v>
      </c>
      <c r="AA463" s="21">
        <f t="shared" si="118"/>
        <v>0</v>
      </c>
      <c r="AB463" s="21">
        <f t="shared" si="118"/>
        <v>0</v>
      </c>
      <c r="AC463" s="21">
        <f t="shared" si="118"/>
        <v>0</v>
      </c>
      <c r="AD463" s="21">
        <f t="shared" si="118"/>
        <v>0</v>
      </c>
      <c r="AE463" s="21">
        <f t="shared" si="118"/>
        <v>2.6310177017060191E-2</v>
      </c>
    </row>
    <row r="464" spans="1:31" x14ac:dyDescent="0.2">
      <c r="A464" s="9" t="s">
        <v>144</v>
      </c>
      <c r="B464" s="4" t="s">
        <v>145</v>
      </c>
      <c r="C464" s="37">
        <f>+C68</f>
        <v>66.387103086930793</v>
      </c>
      <c r="D464" s="37">
        <f t="shared" ref="D464:AE464" si="119">+D68</f>
        <v>69.796120893826554</v>
      </c>
      <c r="E464" s="37">
        <f t="shared" si="119"/>
        <v>79.653985873594806</v>
      </c>
      <c r="F464" s="37">
        <f t="shared" si="119"/>
        <v>91.797233383103674</v>
      </c>
      <c r="G464" s="37">
        <f t="shared" si="119"/>
        <v>76.218786076394736</v>
      </c>
      <c r="H464" s="37">
        <f t="shared" si="119"/>
        <v>72.627698972841529</v>
      </c>
      <c r="I464" s="37">
        <f t="shared" si="119"/>
        <v>73.507874999999999</v>
      </c>
      <c r="J464" s="37">
        <f t="shared" si="119"/>
        <v>59.670374999999993</v>
      </c>
      <c r="K464" s="37">
        <f t="shared" si="119"/>
        <v>57.11475457270712</v>
      </c>
      <c r="L464" s="37">
        <f t="shared" si="119"/>
        <v>43.470250000000007</v>
      </c>
      <c r="M464" s="37">
        <f t="shared" si="119"/>
        <v>66.912000000000006</v>
      </c>
      <c r="N464" s="37">
        <f t="shared" si="119"/>
        <v>11.249374999999999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</v>
      </c>
      <c r="W465" s="37">
        <f t="shared" si="120"/>
        <v>0</v>
      </c>
      <c r="X465" s="37">
        <f t="shared" si="120"/>
        <v>0</v>
      </c>
      <c r="Y465" s="37">
        <f t="shared" si="120"/>
        <v>0</v>
      </c>
      <c r="Z465" s="37">
        <f t="shared" si="120"/>
        <v>0</v>
      </c>
      <c r="AA465" s="37">
        <f t="shared" si="120"/>
        <v>0</v>
      </c>
      <c r="AB465" s="37">
        <f t="shared" si="120"/>
        <v>0</v>
      </c>
      <c r="AC465" s="37">
        <f t="shared" si="120"/>
        <v>0</v>
      </c>
      <c r="AD465" s="37">
        <f t="shared" si="120"/>
        <v>0</v>
      </c>
      <c r="AE465" s="37">
        <f t="shared" si="120"/>
        <v>2.6310177017060191E-2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2.02575410329827</v>
      </c>
      <c r="D471" s="28">
        <f t="shared" ref="D471:AE471" si="126">+D472+D478+D489+D497+D502+D508+D515+D520</f>
        <v>2.0183238641787011</v>
      </c>
      <c r="E471" s="28">
        <f t="shared" si="126"/>
        <v>2.1232395425276507</v>
      </c>
      <c r="F471" s="28">
        <f t="shared" si="126"/>
        <v>2.1379204024264742</v>
      </c>
      <c r="G471" s="28">
        <f t="shared" si="126"/>
        <v>2.4656487211043694</v>
      </c>
      <c r="H471" s="28">
        <f t="shared" si="126"/>
        <v>2.7987078772504241</v>
      </c>
      <c r="I471" s="28">
        <f t="shared" si="126"/>
        <v>3.513324787971337</v>
      </c>
      <c r="J471" s="28">
        <f t="shared" si="126"/>
        <v>4.9721985763557246</v>
      </c>
      <c r="K471" s="28">
        <f t="shared" si="126"/>
        <v>5.0833798553549983</v>
      </c>
      <c r="L471" s="28">
        <f t="shared" si="126"/>
        <v>9.5212389848389929</v>
      </c>
      <c r="M471" s="28">
        <f t="shared" si="126"/>
        <v>13.489416939586755</v>
      </c>
      <c r="N471" s="28">
        <f t="shared" si="126"/>
        <v>27.75129923060452</v>
      </c>
      <c r="O471" s="28">
        <f t="shared" si="126"/>
        <v>28.302314179635925</v>
      </c>
      <c r="P471" s="28">
        <f t="shared" si="126"/>
        <v>31.141269922802429</v>
      </c>
      <c r="Q471" s="28">
        <f t="shared" si="126"/>
        <v>44.412036522497488</v>
      </c>
      <c r="R471" s="28">
        <f t="shared" si="126"/>
        <v>52.506843702578344</v>
      </c>
      <c r="S471" s="28">
        <f t="shared" si="126"/>
        <v>60.770124111441916</v>
      </c>
      <c r="T471" s="28">
        <f t="shared" si="126"/>
        <v>74.080833810359209</v>
      </c>
      <c r="U471" s="28">
        <f t="shared" si="126"/>
        <v>80.847142090298334</v>
      </c>
      <c r="V471" s="28">
        <f t="shared" si="126"/>
        <v>80.717597311841828</v>
      </c>
      <c r="W471" s="28">
        <f t="shared" si="126"/>
        <v>108.19981717740943</v>
      </c>
      <c r="X471" s="28">
        <f t="shared" si="126"/>
        <v>140.5303759535397</v>
      </c>
      <c r="Y471" s="28">
        <f t="shared" si="126"/>
        <v>145.25638224943691</v>
      </c>
      <c r="Z471" s="28">
        <f t="shared" si="126"/>
        <v>171.83789331707854</v>
      </c>
      <c r="AA471" s="28">
        <f t="shared" si="126"/>
        <v>213.30975383973879</v>
      </c>
      <c r="AB471" s="28">
        <f t="shared" si="126"/>
        <v>209.27626220081208</v>
      </c>
      <c r="AC471" s="28">
        <f t="shared" si="126"/>
        <v>263.58471827866668</v>
      </c>
      <c r="AD471" s="28">
        <f t="shared" si="126"/>
        <v>231.85311897580564</v>
      </c>
      <c r="AE471" s="28">
        <f t="shared" si="126"/>
        <v>296.19379624887921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0</v>
      </c>
      <c r="F472" s="21">
        <f t="shared" si="127"/>
        <v>0</v>
      </c>
      <c r="G472" s="21">
        <f t="shared" si="127"/>
        <v>0</v>
      </c>
      <c r="H472" s="21">
        <f t="shared" si="127"/>
        <v>0</v>
      </c>
      <c r="I472" s="21">
        <f t="shared" si="127"/>
        <v>0</v>
      </c>
      <c r="J472" s="21">
        <f t="shared" si="127"/>
        <v>0</v>
      </c>
      <c r="K472" s="21">
        <f t="shared" si="127"/>
        <v>0</v>
      </c>
      <c r="L472" s="21">
        <f t="shared" si="127"/>
        <v>0</v>
      </c>
      <c r="M472" s="21">
        <f t="shared" si="127"/>
        <v>0</v>
      </c>
      <c r="N472" s="21">
        <f t="shared" si="127"/>
        <v>0</v>
      </c>
      <c r="O472" s="21">
        <f t="shared" si="127"/>
        <v>0</v>
      </c>
      <c r="P472" s="21">
        <f t="shared" si="127"/>
        <v>0</v>
      </c>
      <c r="Q472" s="21">
        <f t="shared" si="127"/>
        <v>0</v>
      </c>
      <c r="R472" s="21">
        <f t="shared" si="127"/>
        <v>0</v>
      </c>
      <c r="S472" s="21">
        <f t="shared" si="127"/>
        <v>0</v>
      </c>
      <c r="T472" s="21">
        <f t="shared" si="127"/>
        <v>0</v>
      </c>
      <c r="U472" s="21">
        <f t="shared" si="127"/>
        <v>7.6927530671033173</v>
      </c>
      <c r="V472" s="21">
        <f t="shared" si="127"/>
        <v>6.3241711481298166</v>
      </c>
      <c r="W472" s="21">
        <f t="shared" si="127"/>
        <v>6.6002802845130191</v>
      </c>
      <c r="X472" s="21">
        <f t="shared" si="127"/>
        <v>6.7409442112915023</v>
      </c>
      <c r="Y472" s="21">
        <f t="shared" si="127"/>
        <v>7.2136963860354602</v>
      </c>
      <c r="Z472" s="21">
        <f t="shared" si="127"/>
        <v>6.6129766143149329</v>
      </c>
      <c r="AA472" s="21">
        <f t="shared" si="127"/>
        <v>5.423823339757889</v>
      </c>
      <c r="AB472" s="21">
        <f t="shared" si="127"/>
        <v>5.3790109592049848</v>
      </c>
      <c r="AC472" s="21">
        <f t="shared" si="127"/>
        <v>4.9665417029077101</v>
      </c>
      <c r="AD472" s="21">
        <f t="shared" si="127"/>
        <v>4.769640228410605</v>
      </c>
      <c r="AE472" s="21">
        <f t="shared" si="127"/>
        <v>4.5184194336117267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7.6927530671033173</v>
      </c>
      <c r="V473" s="37">
        <f t="shared" si="129"/>
        <v>6.3241711481298166</v>
      </c>
      <c r="W473" s="37">
        <f t="shared" si="129"/>
        <v>6.6002802845130191</v>
      </c>
      <c r="X473" s="37">
        <f t="shared" si="129"/>
        <v>6.7409442112915023</v>
      </c>
      <c r="Y473" s="37">
        <f t="shared" si="129"/>
        <v>7.2136963860354602</v>
      </c>
      <c r="Z473" s="37">
        <f t="shared" si="129"/>
        <v>6.6129766143149329</v>
      </c>
      <c r="AA473" s="37">
        <f t="shared" si="129"/>
        <v>5.423823339757889</v>
      </c>
      <c r="AB473" s="37">
        <f t="shared" si="129"/>
        <v>5.3790109592049848</v>
      </c>
      <c r="AC473" s="37">
        <f t="shared" si="129"/>
        <v>4.9665417029077101</v>
      </c>
      <c r="AD473" s="37">
        <f t="shared" si="129"/>
        <v>4.769640228410605</v>
      </c>
      <c r="AE473" s="37">
        <f t="shared" si="129"/>
        <v>4.5184194336117267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1.9780062214017837</v>
      </c>
      <c r="D497" s="21">
        <f t="shared" ref="D497:AE497" si="140">+D498+D499+D501</f>
        <v>1.9711731000515251</v>
      </c>
      <c r="E497" s="21">
        <f t="shared" si="140"/>
        <v>2.0726201841917216</v>
      </c>
      <c r="F497" s="21">
        <f t="shared" si="140"/>
        <v>2.0830644620823273</v>
      </c>
      <c r="G497" s="21">
        <f t="shared" si="140"/>
        <v>2.1764998261495214</v>
      </c>
      <c r="H497" s="21">
        <f t="shared" si="140"/>
        <v>2.2103079201456266</v>
      </c>
      <c r="I497" s="21">
        <f t="shared" si="140"/>
        <v>2.2999886217339798</v>
      </c>
      <c r="J497" s="21">
        <f t="shared" si="140"/>
        <v>2.3351577831693446</v>
      </c>
      <c r="K497" s="21">
        <f t="shared" si="140"/>
        <v>2.3516006505321396</v>
      </c>
      <c r="L497" s="21">
        <f t="shared" si="140"/>
        <v>2.1674337061728224</v>
      </c>
      <c r="M497" s="21">
        <f t="shared" si="140"/>
        <v>2.4667632014436309</v>
      </c>
      <c r="N497" s="21">
        <f t="shared" si="140"/>
        <v>2.5194576384656457</v>
      </c>
      <c r="O497" s="21">
        <f t="shared" si="140"/>
        <v>2.6889004413949698</v>
      </c>
      <c r="P497" s="21">
        <f t="shared" si="140"/>
        <v>2.6522464705517326</v>
      </c>
      <c r="Q497" s="21">
        <f t="shared" si="140"/>
        <v>2.7440065972280347</v>
      </c>
      <c r="R497" s="21">
        <f t="shared" si="140"/>
        <v>3.0079737939004318</v>
      </c>
      <c r="S497" s="21">
        <f t="shared" si="140"/>
        <v>3.1859533083278513</v>
      </c>
      <c r="T497" s="21">
        <f t="shared" si="140"/>
        <v>3.3670708879388656</v>
      </c>
      <c r="U497" s="21">
        <f t="shared" si="140"/>
        <v>3.7374456015017183</v>
      </c>
      <c r="V497" s="21">
        <f t="shared" si="140"/>
        <v>3.6959093204633851</v>
      </c>
      <c r="W497" s="21">
        <f t="shared" si="140"/>
        <v>3.9752649570226928</v>
      </c>
      <c r="X497" s="21">
        <f t="shared" si="140"/>
        <v>4.6051257304695739</v>
      </c>
      <c r="Y497" s="21">
        <f t="shared" si="140"/>
        <v>4.7426578465160443</v>
      </c>
      <c r="Z497" s="21">
        <f t="shared" si="140"/>
        <v>4.9236599061861215</v>
      </c>
      <c r="AA497" s="21">
        <f t="shared" si="140"/>
        <v>4.9265001811334947</v>
      </c>
      <c r="AB497" s="21">
        <f t="shared" si="140"/>
        <v>5.1254614311984072</v>
      </c>
      <c r="AC497" s="21">
        <f t="shared" si="140"/>
        <v>5.9042504609588988</v>
      </c>
      <c r="AD497" s="21">
        <f t="shared" si="140"/>
        <v>6.1791385051265539</v>
      </c>
      <c r="AE497" s="21">
        <f t="shared" si="140"/>
        <v>6.7459664151702396</v>
      </c>
    </row>
    <row r="498" spans="1:31" x14ac:dyDescent="0.2">
      <c r="A498" s="9" t="s">
        <v>323</v>
      </c>
      <c r="B498" s="4" t="s">
        <v>324</v>
      </c>
      <c r="C498" s="37">
        <f>+C150</f>
        <v>1.64960362215019</v>
      </c>
      <c r="D498" s="37">
        <f t="shared" ref="D498:AE498" si="141">+D150</f>
        <v>1.6822130946144493</v>
      </c>
      <c r="E498" s="37">
        <f t="shared" si="141"/>
        <v>1.7157398969959712</v>
      </c>
      <c r="F498" s="37">
        <f t="shared" si="141"/>
        <v>1.7502002442946543</v>
      </c>
      <c r="G498" s="37">
        <f t="shared" si="141"/>
        <v>1.7856112293369657</v>
      </c>
      <c r="H498" s="37">
        <f t="shared" si="141"/>
        <v>1.8219908356595709</v>
      </c>
      <c r="I498" s="37">
        <f t="shared" si="141"/>
        <v>1.8593579519410148</v>
      </c>
      <c r="J498" s="37">
        <f t="shared" si="141"/>
        <v>1.8977323880052879</v>
      </c>
      <c r="K498" s="37">
        <f t="shared" si="141"/>
        <v>1.9371348924247334</v>
      </c>
      <c r="L498" s="37">
        <f t="shared" si="141"/>
        <v>2.0557169180240993</v>
      </c>
      <c r="M498" s="37">
        <f t="shared" si="141"/>
        <v>2.0431358812782179</v>
      </c>
      <c r="N498" s="37">
        <f t="shared" si="141"/>
        <v>2.0867645072656478</v>
      </c>
      <c r="O498" s="37">
        <f t="shared" si="141"/>
        <v>2.2126408385158638</v>
      </c>
      <c r="P498" s="37">
        <f t="shared" si="141"/>
        <v>2.1978487516253979</v>
      </c>
      <c r="Q498" s="37">
        <f t="shared" si="141"/>
        <v>2.2674251808698394</v>
      </c>
      <c r="R498" s="37">
        <f t="shared" si="141"/>
        <v>2.4662847055138086</v>
      </c>
      <c r="S498" s="37">
        <f t="shared" si="141"/>
        <v>2.700319008266582</v>
      </c>
      <c r="T498" s="37">
        <f t="shared" si="141"/>
        <v>2.9078051809804144</v>
      </c>
      <c r="U498" s="37">
        <f t="shared" si="141"/>
        <v>3.2567374547123338</v>
      </c>
      <c r="V498" s="37">
        <f t="shared" si="141"/>
        <v>3.3487458339615643</v>
      </c>
      <c r="W498" s="37">
        <f t="shared" si="141"/>
        <v>3.5084121952970047</v>
      </c>
      <c r="X498" s="37">
        <f t="shared" si="141"/>
        <v>4.157561423939832</v>
      </c>
      <c r="Y498" s="37">
        <f t="shared" si="141"/>
        <v>4.3111301805185427</v>
      </c>
      <c r="Z498" s="37">
        <f t="shared" si="141"/>
        <v>4.3400517333419435</v>
      </c>
      <c r="AA498" s="37">
        <f t="shared" si="141"/>
        <v>4.4233049672425571</v>
      </c>
      <c r="AB498" s="37">
        <f t="shared" si="141"/>
        <v>4.5705159326442173</v>
      </c>
      <c r="AC498" s="37">
        <f t="shared" si="141"/>
        <v>5.3796310531166736</v>
      </c>
      <c r="AD498" s="37">
        <f t="shared" si="141"/>
        <v>5.7620127191522608</v>
      </c>
      <c r="AE498" s="37">
        <f t="shared" si="141"/>
        <v>6.2429987201984183</v>
      </c>
    </row>
    <row r="499" spans="1:31" x14ac:dyDescent="0.2">
      <c r="A499" s="9" t="s">
        <v>325</v>
      </c>
      <c r="B499" s="4" t="s">
        <v>326</v>
      </c>
      <c r="C499" s="37">
        <f>+C151</f>
        <v>0.32840259925159365</v>
      </c>
      <c r="D499" s="37">
        <f t="shared" ref="D499:AE509" si="142">+D151</f>
        <v>0.28896000543707573</v>
      </c>
      <c r="E499" s="37">
        <f t="shared" si="142"/>
        <v>0.35688028719575049</v>
      </c>
      <c r="F499" s="37">
        <f t="shared" si="142"/>
        <v>0.33286421778767322</v>
      </c>
      <c r="G499" s="37">
        <f t="shared" si="142"/>
        <v>0.39088859681255583</v>
      </c>
      <c r="H499" s="37">
        <f t="shared" si="142"/>
        <v>0.38831708448605584</v>
      </c>
      <c r="I499" s="37">
        <f t="shared" si="142"/>
        <v>0.44063066979296478</v>
      </c>
      <c r="J499" s="37">
        <f t="shared" si="142"/>
        <v>0.43742539516405693</v>
      </c>
      <c r="K499" s="37">
        <f t="shared" si="142"/>
        <v>0.41446575810740643</v>
      </c>
      <c r="L499" s="37">
        <f t="shared" si="142"/>
        <v>0.11171678814872296</v>
      </c>
      <c r="M499" s="37">
        <f t="shared" si="142"/>
        <v>0.42362732016541316</v>
      </c>
      <c r="N499" s="37">
        <f t="shared" si="142"/>
        <v>0.43269313119999775</v>
      </c>
      <c r="O499" s="37">
        <f t="shared" si="142"/>
        <v>0.47625960287910585</v>
      </c>
      <c r="P499" s="37">
        <f t="shared" si="142"/>
        <v>0.45439771892633457</v>
      </c>
      <c r="Q499" s="37">
        <f t="shared" si="142"/>
        <v>0.47658141635819534</v>
      </c>
      <c r="R499" s="37">
        <f t="shared" si="142"/>
        <v>0.54168908838662311</v>
      </c>
      <c r="S499" s="37">
        <f t="shared" si="142"/>
        <v>0.48563430006126929</v>
      </c>
      <c r="T499" s="37">
        <f t="shared" si="142"/>
        <v>0.45926570695845137</v>
      </c>
      <c r="U499" s="37">
        <f t="shared" si="142"/>
        <v>0.48070814678938451</v>
      </c>
      <c r="V499" s="37">
        <f t="shared" si="142"/>
        <v>0.34716348650182072</v>
      </c>
      <c r="W499" s="37">
        <f t="shared" si="142"/>
        <v>0.46685276172568813</v>
      </c>
      <c r="X499" s="37">
        <f t="shared" si="142"/>
        <v>0.44756430652974166</v>
      </c>
      <c r="Y499" s="37">
        <f t="shared" si="142"/>
        <v>0.43152766599750131</v>
      </c>
      <c r="Z499" s="37">
        <f t="shared" si="142"/>
        <v>0.58360817284417776</v>
      </c>
      <c r="AA499" s="37">
        <f t="shared" si="142"/>
        <v>0.50319521389093724</v>
      </c>
      <c r="AB499" s="37">
        <f t="shared" si="142"/>
        <v>0.55494549855419006</v>
      </c>
      <c r="AC499" s="37">
        <f t="shared" si="142"/>
        <v>0.52461940784222494</v>
      </c>
      <c r="AD499" s="37">
        <f t="shared" si="142"/>
        <v>0.41712578597429284</v>
      </c>
      <c r="AE499" s="37">
        <f t="shared" si="142"/>
        <v>0.50296769497182114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6.3535071421232027E-4</v>
      </c>
      <c r="D508" s="21">
        <f t="shared" ref="D508:AE508" si="145">+D509+D510+D511+D512+D513+D514</f>
        <v>2.1715747656714524E-3</v>
      </c>
      <c r="E508" s="21">
        <f t="shared" si="145"/>
        <v>4.8962081099846646E-3</v>
      </c>
      <c r="F508" s="21">
        <f t="shared" si="145"/>
        <v>7.7715729146588764E-3</v>
      </c>
      <c r="G508" s="21">
        <f t="shared" si="145"/>
        <v>0.24160858488385004</v>
      </c>
      <c r="H508" s="21">
        <f t="shared" si="145"/>
        <v>0.53915365972293117</v>
      </c>
      <c r="I508" s="21">
        <f t="shared" si="145"/>
        <v>1.1636913501825981</v>
      </c>
      <c r="J508" s="21">
        <f t="shared" si="145"/>
        <v>2.5845777549560705</v>
      </c>
      <c r="K508" s="21">
        <f t="shared" si="145"/>
        <v>2.6815550424806323</v>
      </c>
      <c r="L508" s="21">
        <f t="shared" si="145"/>
        <v>7.30148758015814</v>
      </c>
      <c r="M508" s="21">
        <f t="shared" si="145"/>
        <v>10.966526718064918</v>
      </c>
      <c r="N508" s="21">
        <f t="shared" si="145"/>
        <v>25.180816074431657</v>
      </c>
      <c r="O508" s="21">
        <f t="shared" si="145"/>
        <v>25.559901222919095</v>
      </c>
      <c r="P508" s="21">
        <f t="shared" si="145"/>
        <v>28.429094058158384</v>
      </c>
      <c r="Q508" s="21">
        <f t="shared" si="145"/>
        <v>41.609828072855485</v>
      </c>
      <c r="R508" s="21">
        <f t="shared" si="145"/>
        <v>49.443937123372102</v>
      </c>
      <c r="S508" s="21">
        <f t="shared" si="145"/>
        <v>57.528070439721049</v>
      </c>
      <c r="T508" s="21">
        <f t="shared" si="145"/>
        <v>70.65724612566035</v>
      </c>
      <c r="U508" s="21">
        <f t="shared" si="145"/>
        <v>69.359426004048515</v>
      </c>
      <c r="V508" s="21">
        <f t="shared" si="145"/>
        <v>70.63539581363959</v>
      </c>
      <c r="W508" s="21">
        <f t="shared" si="145"/>
        <v>97.548954277685255</v>
      </c>
      <c r="X508" s="21">
        <f t="shared" si="145"/>
        <v>129.12465283741719</v>
      </c>
      <c r="Y508" s="21">
        <f t="shared" si="145"/>
        <v>133.24268779459459</v>
      </c>
      <c r="Z508" s="21">
        <f t="shared" si="145"/>
        <v>160.24699930899598</v>
      </c>
      <c r="AA508" s="21">
        <f t="shared" si="145"/>
        <v>202.9043885672402</v>
      </c>
      <c r="AB508" s="21">
        <f t="shared" si="145"/>
        <v>198.71372199458227</v>
      </c>
      <c r="AC508" s="21">
        <f t="shared" si="145"/>
        <v>252.66599854307594</v>
      </c>
      <c r="AD508" s="21">
        <f t="shared" si="145"/>
        <v>220.85694579540259</v>
      </c>
      <c r="AE508" s="21">
        <f t="shared" si="145"/>
        <v>284.88713012240055</v>
      </c>
    </row>
    <row r="509" spans="1:31" x14ac:dyDescent="0.2">
      <c r="A509" s="9" t="s">
        <v>343</v>
      </c>
      <c r="B509" s="4" t="s">
        <v>344</v>
      </c>
      <c r="C509" s="37">
        <f t="shared" si="143"/>
        <v>6.3535071421232027E-4</v>
      </c>
      <c r="D509" s="37">
        <f t="shared" si="142"/>
        <v>2.1715747656714524E-3</v>
      </c>
      <c r="E509" s="37">
        <f t="shared" si="142"/>
        <v>4.8962081099846646E-3</v>
      </c>
      <c r="F509" s="37">
        <f t="shared" si="142"/>
        <v>7.7715729146588764E-3</v>
      </c>
      <c r="G509" s="37">
        <f t="shared" si="142"/>
        <v>0.24160858488385004</v>
      </c>
      <c r="H509" s="37">
        <f t="shared" si="142"/>
        <v>0.53915365972293117</v>
      </c>
      <c r="I509" s="37">
        <f t="shared" si="142"/>
        <v>1.1636913501825981</v>
      </c>
      <c r="J509" s="37">
        <f t="shared" si="142"/>
        <v>2.5803871820342072</v>
      </c>
      <c r="K509" s="37">
        <f t="shared" si="142"/>
        <v>2.6669331260307643</v>
      </c>
      <c r="L509" s="37">
        <f t="shared" si="142"/>
        <v>7.2473900994837281</v>
      </c>
      <c r="M509" s="37">
        <f t="shared" si="142"/>
        <v>10.861532034600689</v>
      </c>
      <c r="N509" s="37">
        <f t="shared" si="142"/>
        <v>25.037960313818992</v>
      </c>
      <c r="O509" s="37">
        <f t="shared" si="142"/>
        <v>25.395243047176674</v>
      </c>
      <c r="P509" s="37">
        <f t="shared" si="142"/>
        <v>28.243772727315697</v>
      </c>
      <c r="Q509" s="37">
        <f t="shared" si="142"/>
        <v>41.238689360914968</v>
      </c>
      <c r="R509" s="37">
        <f t="shared" si="142"/>
        <v>48.666870661692109</v>
      </c>
      <c r="S509" s="37">
        <f t="shared" si="142"/>
        <v>56.847886932171562</v>
      </c>
      <c r="T509" s="37">
        <f t="shared" si="142"/>
        <v>70.095693970390329</v>
      </c>
      <c r="U509" s="37">
        <f t="shared" si="142"/>
        <v>67.93996485852594</v>
      </c>
      <c r="V509" s="37">
        <f t="shared" si="142"/>
        <v>68.643868752900232</v>
      </c>
      <c r="W509" s="37">
        <f t="shared" si="142"/>
        <v>93.405816643143609</v>
      </c>
      <c r="X509" s="37">
        <f t="shared" si="142"/>
        <v>126.07917581254969</v>
      </c>
      <c r="Y509" s="37">
        <f t="shared" si="142"/>
        <v>128.00751191656215</v>
      </c>
      <c r="Z509" s="37">
        <f t="shared" si="142"/>
        <v>155.29492567699839</v>
      </c>
      <c r="AA509" s="37">
        <f t="shared" si="142"/>
        <v>196.89062119736596</v>
      </c>
      <c r="AB509" s="37">
        <f t="shared" si="142"/>
        <v>192.59239089255985</v>
      </c>
      <c r="AC509" s="37">
        <f t="shared" si="142"/>
        <v>243.73306735341762</v>
      </c>
      <c r="AD509" s="37">
        <f t="shared" si="142"/>
        <v>212.20907302770752</v>
      </c>
      <c r="AE509" s="37">
        <f t="shared" si="142"/>
        <v>276.88654545443222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3.9460831300686724E-4</v>
      </c>
      <c r="Q510" s="37">
        <f t="shared" si="146"/>
        <v>0.18925522682661841</v>
      </c>
      <c r="R510" s="37">
        <f t="shared" si="146"/>
        <v>0.57007397902243917</v>
      </c>
      <c r="S510" s="37">
        <f t="shared" si="146"/>
        <v>0.4276437114436204</v>
      </c>
      <c r="T510" s="37">
        <f t="shared" si="146"/>
        <v>0.27934373642028826</v>
      </c>
      <c r="U510" s="37">
        <f t="shared" si="146"/>
        <v>0.76524418812784079</v>
      </c>
      <c r="V510" s="37">
        <f t="shared" si="146"/>
        <v>0.98681259943757405</v>
      </c>
      <c r="W510" s="37">
        <f t="shared" si="146"/>
        <v>2.8737313603474632</v>
      </c>
      <c r="X510" s="37">
        <f t="shared" si="146"/>
        <v>1.3856372553325573</v>
      </c>
      <c r="Y510" s="37">
        <f t="shared" si="146"/>
        <v>2.9398077276084118</v>
      </c>
      <c r="Z510" s="37">
        <f t="shared" si="146"/>
        <v>2.0121085258303588</v>
      </c>
      <c r="AA510" s="37">
        <f t="shared" si="146"/>
        <v>2.6615335721858435</v>
      </c>
      <c r="AB510" s="37">
        <f t="shared" si="146"/>
        <v>2.8931645477319576</v>
      </c>
      <c r="AC510" s="37">
        <f t="shared" si="146"/>
        <v>4.6637309719251689</v>
      </c>
      <c r="AD510" s="37">
        <f t="shared" si="146"/>
        <v>4.1262743756417297</v>
      </c>
      <c r="AE510" s="37">
        <f t="shared" si="146"/>
        <v>3.3932190613289461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4.1905729218630425E-3</v>
      </c>
      <c r="K511" s="37">
        <f t="shared" si="147"/>
        <v>1.0053053806874176E-2</v>
      </c>
      <c r="L511" s="37">
        <f t="shared" si="147"/>
        <v>2.1502064454941062E-2</v>
      </c>
      <c r="M511" s="37">
        <f t="shared" si="147"/>
        <v>3.8493550776417182E-2</v>
      </c>
      <c r="N511" s="37">
        <f t="shared" si="147"/>
        <v>6.1275590893289864E-2</v>
      </c>
      <c r="O511" s="37">
        <f t="shared" si="147"/>
        <v>8.5242827167729934E-2</v>
      </c>
      <c r="P511" s="37">
        <f t="shared" si="147"/>
        <v>0.1412996381175381</v>
      </c>
      <c r="Q511" s="37">
        <f t="shared" si="147"/>
        <v>0.15773258415861779</v>
      </c>
      <c r="R511" s="37">
        <f t="shared" si="147"/>
        <v>0.17882671094388397</v>
      </c>
      <c r="S511" s="37">
        <f t="shared" si="146"/>
        <v>0.2146378949662075</v>
      </c>
      <c r="T511" s="37">
        <f t="shared" si="146"/>
        <v>0.25307044124301664</v>
      </c>
      <c r="U511" s="37">
        <f t="shared" si="146"/>
        <v>0.3573287926145044</v>
      </c>
      <c r="V511" s="37">
        <f t="shared" si="146"/>
        <v>0.41239543362668257</v>
      </c>
      <c r="W511" s="37">
        <f t="shared" si="146"/>
        <v>0.53391129300314977</v>
      </c>
      <c r="X511" s="37">
        <f t="shared" si="146"/>
        <v>0.72529979840173664</v>
      </c>
      <c r="Y511" s="37">
        <f t="shared" si="146"/>
        <v>1.1223903861013507</v>
      </c>
      <c r="Z511" s="37">
        <f t="shared" si="146"/>
        <v>1.4085119164703881</v>
      </c>
      <c r="AA511" s="37">
        <f t="shared" si="146"/>
        <v>1.6636244125747557</v>
      </c>
      <c r="AB511" s="37">
        <f t="shared" si="146"/>
        <v>1.8044719719275728</v>
      </c>
      <c r="AC511" s="37">
        <f t="shared" si="146"/>
        <v>2.040164873472881</v>
      </c>
      <c r="AD511" s="37">
        <f t="shared" si="146"/>
        <v>2.0642346407760721</v>
      </c>
      <c r="AE511" s="37">
        <f t="shared" si="146"/>
        <v>2.0177946959213919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0.25482286611246702</v>
      </c>
      <c r="V512" s="37">
        <f t="shared" si="146"/>
        <v>0.54941788318391782</v>
      </c>
      <c r="W512" s="37">
        <f t="shared" si="146"/>
        <v>0.64363577674599648</v>
      </c>
      <c r="X512" s="37">
        <f t="shared" si="146"/>
        <v>0.70183178165870053</v>
      </c>
      <c r="Y512" s="37">
        <f t="shared" si="146"/>
        <v>0.76266970633764308</v>
      </c>
      <c r="Z512" s="37">
        <f t="shared" si="146"/>
        <v>0.86190557133795898</v>
      </c>
      <c r="AA512" s="37">
        <f t="shared" si="146"/>
        <v>0.82713358678318849</v>
      </c>
      <c r="AB512" s="37">
        <f t="shared" si="146"/>
        <v>0.59064023025545798</v>
      </c>
      <c r="AC512" s="37">
        <f t="shared" si="146"/>
        <v>1.0441284382708573</v>
      </c>
      <c r="AD512" s="37">
        <f t="shared" si="146"/>
        <v>1.351579089962244</v>
      </c>
      <c r="AE512" s="37">
        <f t="shared" si="146"/>
        <v>0.9984134242118764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4.5688626429937745E-3</v>
      </c>
      <c r="L513" s="37">
        <f t="shared" si="146"/>
        <v>3.2595416219470687E-2</v>
      </c>
      <c r="M513" s="37">
        <f t="shared" si="146"/>
        <v>6.6501132687811076E-2</v>
      </c>
      <c r="N513" s="37">
        <f t="shared" si="146"/>
        <v>8.1580169719377219E-2</v>
      </c>
      <c r="O513" s="37">
        <f t="shared" si="146"/>
        <v>7.9415348574693137E-2</v>
      </c>
      <c r="P513" s="37">
        <f t="shared" si="146"/>
        <v>4.3627084412142247E-2</v>
      </c>
      <c r="Q513" s="37">
        <f t="shared" si="146"/>
        <v>2.4150900955282353E-2</v>
      </c>
      <c r="R513" s="37">
        <f t="shared" si="146"/>
        <v>2.8165771713670712E-2</v>
      </c>
      <c r="S513" s="37">
        <f t="shared" si="146"/>
        <v>3.7901901139654234E-2</v>
      </c>
      <c r="T513" s="37">
        <f t="shared" si="146"/>
        <v>2.9137977606725728E-2</v>
      </c>
      <c r="U513" s="37">
        <f t="shared" si="146"/>
        <v>4.2065298667766045E-2</v>
      </c>
      <c r="V513" s="37">
        <f t="shared" si="146"/>
        <v>4.2901144491185518E-2</v>
      </c>
      <c r="W513" s="37">
        <f t="shared" si="146"/>
        <v>9.1859204445047873E-2</v>
      </c>
      <c r="X513" s="37">
        <f t="shared" si="146"/>
        <v>0.23270818947448826</v>
      </c>
      <c r="Y513" s="37">
        <f t="shared" si="146"/>
        <v>0.41030805798500658</v>
      </c>
      <c r="Z513" s="37">
        <f t="shared" si="146"/>
        <v>0.66954761835887078</v>
      </c>
      <c r="AA513" s="37">
        <f t="shared" si="146"/>
        <v>0.8614757983304393</v>
      </c>
      <c r="AB513" s="37">
        <f t="shared" si="146"/>
        <v>0.83305435210744849</v>
      </c>
      <c r="AC513" s="37">
        <f t="shared" si="146"/>
        <v>1.1849069059893989</v>
      </c>
      <c r="AD513" s="37">
        <f t="shared" si="146"/>
        <v>1.1057846613149953</v>
      </c>
      <c r="AE513" s="37">
        <f t="shared" si="146"/>
        <v>1.591157486506142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4.7112531182273883E-2</v>
      </c>
      <c r="D515" s="21">
        <f t="shared" ref="D515:AE515" si="148">+D516+D517+D518+D519</f>
        <v>4.4979189361504426E-2</v>
      </c>
      <c r="E515" s="21">
        <f t="shared" si="148"/>
        <v>4.5723150225944503E-2</v>
      </c>
      <c r="F515" s="21">
        <f t="shared" si="148"/>
        <v>4.7084367429488259E-2</v>
      </c>
      <c r="G515" s="21">
        <f t="shared" si="148"/>
        <v>4.7540310070997696E-2</v>
      </c>
      <c r="H515" s="21">
        <f t="shared" si="148"/>
        <v>4.9246297381866339E-2</v>
      </c>
      <c r="I515" s="21">
        <f t="shared" si="148"/>
        <v>4.9644816054758949E-2</v>
      </c>
      <c r="J515" s="21">
        <f t="shared" si="148"/>
        <v>5.2463038230309456E-2</v>
      </c>
      <c r="K515" s="21">
        <f t="shared" si="148"/>
        <v>5.0224162342226548E-2</v>
      </c>
      <c r="L515" s="21">
        <f t="shared" si="148"/>
        <v>5.2317698508029656E-2</v>
      </c>
      <c r="M515" s="21">
        <f t="shared" si="148"/>
        <v>5.6127020078205997E-2</v>
      </c>
      <c r="N515" s="21">
        <f t="shared" si="148"/>
        <v>5.1025517707215494E-2</v>
      </c>
      <c r="O515" s="21">
        <f t="shared" si="148"/>
        <v>5.3512515321858287E-2</v>
      </c>
      <c r="P515" s="21">
        <f t="shared" si="148"/>
        <v>5.9929394092313286E-2</v>
      </c>
      <c r="Q515" s="21">
        <f t="shared" si="148"/>
        <v>5.8201852413964361E-2</v>
      </c>
      <c r="R515" s="21">
        <f t="shared" si="148"/>
        <v>5.4932785305807863E-2</v>
      </c>
      <c r="S515" s="21">
        <f t="shared" si="148"/>
        <v>5.6100363393011082E-2</v>
      </c>
      <c r="T515" s="21">
        <f t="shared" si="148"/>
        <v>5.6516796759991383E-2</v>
      </c>
      <c r="U515" s="21">
        <f t="shared" si="148"/>
        <v>5.7517417644789313E-2</v>
      </c>
      <c r="V515" s="21">
        <f t="shared" si="148"/>
        <v>6.2121029609030161E-2</v>
      </c>
      <c r="W515" s="21">
        <f t="shared" si="148"/>
        <v>7.5317658188462838E-2</v>
      </c>
      <c r="X515" s="21">
        <f t="shared" si="148"/>
        <v>5.9653174361442803E-2</v>
      </c>
      <c r="Y515" s="21">
        <f t="shared" si="148"/>
        <v>5.7340222290793663E-2</v>
      </c>
      <c r="Z515" s="21">
        <f t="shared" si="148"/>
        <v>5.4257487581499106E-2</v>
      </c>
      <c r="AA515" s="21">
        <f t="shared" si="148"/>
        <v>5.5041751607219927E-2</v>
      </c>
      <c r="AB515" s="21">
        <f t="shared" si="148"/>
        <v>5.8067815826395253E-2</v>
      </c>
      <c r="AC515" s="21">
        <f t="shared" si="148"/>
        <v>4.792757172413066E-2</v>
      </c>
      <c r="AD515" s="21">
        <f t="shared" si="148"/>
        <v>4.7394446865898159E-2</v>
      </c>
      <c r="AE515" s="21">
        <f t="shared" si="148"/>
        <v>4.2280277696699085E-2</v>
      </c>
    </row>
    <row r="516" spans="1:31" x14ac:dyDescent="0.2">
      <c r="A516" s="9" t="s">
        <v>360</v>
      </c>
      <c r="B516" s="4" t="s">
        <v>361</v>
      </c>
      <c r="C516" s="37">
        <f t="shared" si="147"/>
        <v>1.6861066771653544E-2</v>
      </c>
      <c r="D516" s="37">
        <f t="shared" si="146"/>
        <v>1.4727724950884084E-2</v>
      </c>
      <c r="E516" s="37">
        <f t="shared" si="146"/>
        <v>1.5471685815324163E-2</v>
      </c>
      <c r="F516" s="37">
        <f t="shared" si="146"/>
        <v>1.6832903018867924E-2</v>
      </c>
      <c r="G516" s="37">
        <f t="shared" si="146"/>
        <v>1.7288845660377358E-2</v>
      </c>
      <c r="H516" s="37">
        <f t="shared" si="146"/>
        <v>1.8994832971246007E-2</v>
      </c>
      <c r="I516" s="37">
        <f t="shared" si="146"/>
        <v>1.939335164413861E-2</v>
      </c>
      <c r="J516" s="37">
        <f t="shared" si="146"/>
        <v>2.2211573819689117E-2</v>
      </c>
      <c r="K516" s="37">
        <f t="shared" si="146"/>
        <v>1.9972697931606213E-2</v>
      </c>
      <c r="L516" s="37">
        <f t="shared" si="146"/>
        <v>2.2066234097409321E-2</v>
      </c>
      <c r="M516" s="37">
        <f t="shared" si="146"/>
        <v>2.5875555667585658E-2</v>
      </c>
      <c r="N516" s="37">
        <f t="shared" si="146"/>
        <v>2.0774053296595155E-2</v>
      </c>
      <c r="O516" s="37">
        <f t="shared" si="146"/>
        <v>2.3261050911237948E-2</v>
      </c>
      <c r="P516" s="37">
        <f t="shared" si="146"/>
        <v>2.9610193295838021E-2</v>
      </c>
      <c r="Q516" s="37">
        <f t="shared" si="146"/>
        <v>2.7827294848143981E-2</v>
      </c>
      <c r="R516" s="37">
        <f t="shared" si="146"/>
        <v>2.4508269590543086E-2</v>
      </c>
      <c r="S516" s="37">
        <f t="shared" si="146"/>
        <v>2.562551444061114E-2</v>
      </c>
      <c r="T516" s="37">
        <f t="shared" si="146"/>
        <v>2.6013374460567822E-2</v>
      </c>
      <c r="U516" s="37">
        <f t="shared" si="146"/>
        <v>2.6976131432176656E-2</v>
      </c>
      <c r="V516" s="37">
        <f t="shared" si="146"/>
        <v>3.1539490296529971E-2</v>
      </c>
      <c r="W516" s="37">
        <f t="shared" si="146"/>
        <v>4.4718726916426511E-2</v>
      </c>
      <c r="X516" s="37">
        <f t="shared" si="146"/>
        <v>2.90549878962536E-2</v>
      </c>
      <c r="Y516" s="37">
        <f t="shared" si="146"/>
        <v>3.1831155286276884E-2</v>
      </c>
      <c r="Z516" s="37">
        <f t="shared" si="146"/>
        <v>3.383127261269147E-2</v>
      </c>
      <c r="AA516" s="37">
        <f t="shared" si="146"/>
        <v>3.3349505136094672E-2</v>
      </c>
      <c r="AB516" s="37">
        <f t="shared" si="146"/>
        <v>3.5126087896360271E-2</v>
      </c>
      <c r="AC516" s="37">
        <f t="shared" si="146"/>
        <v>2.9411993820440428E-2</v>
      </c>
      <c r="AD516" s="37">
        <f t="shared" si="146"/>
        <v>3.2373987827145463E-2</v>
      </c>
      <c r="AE516" s="37">
        <f t="shared" si="146"/>
        <v>3.0760903137940554E-2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3.0251464410620339E-2</v>
      </c>
      <c r="D518" s="37">
        <f t="shared" ref="D518:AE518" si="150">+D182</f>
        <v>3.0251464410620342E-2</v>
      </c>
      <c r="E518" s="37">
        <f t="shared" si="150"/>
        <v>3.0251464410620342E-2</v>
      </c>
      <c r="F518" s="37">
        <f t="shared" si="150"/>
        <v>3.0251464410620335E-2</v>
      </c>
      <c r="G518" s="37">
        <f t="shared" si="150"/>
        <v>3.0251464410620339E-2</v>
      </c>
      <c r="H518" s="37">
        <f t="shared" si="150"/>
        <v>3.0251464410620332E-2</v>
      </c>
      <c r="I518" s="37">
        <f t="shared" si="150"/>
        <v>3.0251464410620339E-2</v>
      </c>
      <c r="J518" s="37">
        <f t="shared" si="150"/>
        <v>3.0251464410620335E-2</v>
      </c>
      <c r="K518" s="37">
        <f t="shared" si="150"/>
        <v>3.0251464410620335E-2</v>
      </c>
      <c r="L518" s="37">
        <f t="shared" si="150"/>
        <v>3.0251464410620339E-2</v>
      </c>
      <c r="M518" s="37">
        <f t="shared" si="150"/>
        <v>3.0251464410620339E-2</v>
      </c>
      <c r="N518" s="37">
        <f t="shared" si="150"/>
        <v>3.0251464410620339E-2</v>
      </c>
      <c r="O518" s="37">
        <f t="shared" si="150"/>
        <v>3.0251464410620339E-2</v>
      </c>
      <c r="P518" s="37">
        <f t="shared" si="150"/>
        <v>3.0319200796475265E-2</v>
      </c>
      <c r="Q518" s="37">
        <f t="shared" si="150"/>
        <v>3.037455756582038E-2</v>
      </c>
      <c r="R518" s="37">
        <f t="shared" si="150"/>
        <v>3.0424515715264777E-2</v>
      </c>
      <c r="S518" s="37">
        <f t="shared" si="150"/>
        <v>3.0474848952399942E-2</v>
      </c>
      <c r="T518" s="37">
        <f t="shared" si="150"/>
        <v>3.0503422299423558E-2</v>
      </c>
      <c r="U518" s="37">
        <f t="shared" si="150"/>
        <v>3.0541286212612657E-2</v>
      </c>
      <c r="V518" s="37">
        <f t="shared" si="150"/>
        <v>3.058153931250019E-2</v>
      </c>
      <c r="W518" s="37">
        <f t="shared" si="150"/>
        <v>3.0598931272036327E-2</v>
      </c>
      <c r="X518" s="37">
        <f t="shared" si="150"/>
        <v>3.0598186465189203E-2</v>
      </c>
      <c r="Y518" s="37">
        <f t="shared" si="150"/>
        <v>2.5509067004516779E-2</v>
      </c>
      <c r="Z518" s="37">
        <f t="shared" si="150"/>
        <v>2.0426214968807633E-2</v>
      </c>
      <c r="AA518" s="37">
        <f t="shared" si="150"/>
        <v>2.1692246471125255E-2</v>
      </c>
      <c r="AB518" s="37">
        <f t="shared" si="150"/>
        <v>2.2941727930034982E-2</v>
      </c>
      <c r="AC518" s="37">
        <f t="shared" si="150"/>
        <v>1.8515577903690229E-2</v>
      </c>
      <c r="AD518" s="37">
        <f t="shared" si="150"/>
        <v>1.5020459038752697E-2</v>
      </c>
      <c r="AE518" s="37">
        <f t="shared" si="150"/>
        <v>1.1519374558758531E-2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1874.9832923649265</v>
      </c>
      <c r="D524" s="28">
        <f t="shared" si="155"/>
        <v>1898.4539684910183</v>
      </c>
      <c r="E524" s="28">
        <f t="shared" si="155"/>
        <v>1960.6079369924714</v>
      </c>
      <c r="F524" s="28">
        <f t="shared" si="155"/>
        <v>2026.4748781902592</v>
      </c>
      <c r="G524" s="28">
        <f t="shared" si="155"/>
        <v>2105.2280497917527</v>
      </c>
      <c r="H524" s="28">
        <f t="shared" si="155"/>
        <v>2138.2268288415435</v>
      </c>
      <c r="I524" s="28">
        <f t="shared" si="155"/>
        <v>2155.0939271469601</v>
      </c>
      <c r="J524" s="28">
        <f t="shared" si="155"/>
        <v>2277.9215921484324</v>
      </c>
      <c r="K524" s="28">
        <f t="shared" si="155"/>
        <v>2303.645773516942</v>
      </c>
      <c r="L524" s="28">
        <f t="shared" si="155"/>
        <v>2295.3976250678647</v>
      </c>
      <c r="M524" s="28">
        <f t="shared" si="155"/>
        <v>2289.8472046063762</v>
      </c>
      <c r="N524" s="28">
        <f t="shared" si="155"/>
        <v>2310.5905599951734</v>
      </c>
      <c r="O524" s="28">
        <f t="shared" si="155"/>
        <v>2336.0694384163567</v>
      </c>
      <c r="P524" s="28">
        <f t="shared" si="155"/>
        <v>2318.7982603292139</v>
      </c>
      <c r="Q524" s="28">
        <f t="shared" si="155"/>
        <v>2351.1238782820114</v>
      </c>
      <c r="R524" s="28">
        <f t="shared" si="155"/>
        <v>2369.9020606958566</v>
      </c>
      <c r="S524" s="28">
        <f t="shared" si="155"/>
        <v>2379.3011853924172</v>
      </c>
      <c r="T524" s="28">
        <f t="shared" si="155"/>
        <v>2406.5489566169567</v>
      </c>
      <c r="U524" s="28">
        <f t="shared" si="155"/>
        <v>2359.2998329716529</v>
      </c>
      <c r="V524" s="28">
        <f t="shared" si="155"/>
        <v>2286.5681777365344</v>
      </c>
      <c r="W524" s="28">
        <f t="shared" si="155"/>
        <v>2241.7528046828124</v>
      </c>
      <c r="X524" s="28">
        <f t="shared" si="155"/>
        <v>2172.3013249251449</v>
      </c>
      <c r="Y524" s="28">
        <f t="shared" si="155"/>
        <v>2271.8155556141619</v>
      </c>
      <c r="Z524" s="28">
        <f t="shared" si="155"/>
        <v>2405.9725682461462</v>
      </c>
      <c r="AA524" s="28">
        <f t="shared" si="155"/>
        <v>2300.7622595906109</v>
      </c>
      <c r="AB524" s="28">
        <f t="shared" si="155"/>
        <v>2201.4455989602629</v>
      </c>
      <c r="AC524" s="28">
        <f t="shared" si="155"/>
        <v>2245.8377339053918</v>
      </c>
      <c r="AD524" s="28">
        <f t="shared" si="155"/>
        <v>2299.4440497904829</v>
      </c>
      <c r="AE524" s="28">
        <f t="shared" si="155"/>
        <v>2367.3525981295647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1312.668675841785</v>
      </c>
      <c r="D525" s="21">
        <f t="shared" si="156"/>
        <v>1330.8814781511669</v>
      </c>
      <c r="E525" s="21">
        <f t="shared" si="156"/>
        <v>1369.4315170204586</v>
      </c>
      <c r="F525" s="21">
        <f t="shared" si="156"/>
        <v>1414.9541124294351</v>
      </c>
      <c r="G525" s="21">
        <f t="shared" si="156"/>
        <v>1461.0390978335274</v>
      </c>
      <c r="H525" s="21">
        <f t="shared" si="156"/>
        <v>1484.3024136902447</v>
      </c>
      <c r="I525" s="21">
        <f t="shared" si="156"/>
        <v>1493.6799254035293</v>
      </c>
      <c r="J525" s="21">
        <f t="shared" si="156"/>
        <v>1587.9066256605274</v>
      </c>
      <c r="K525" s="21">
        <f t="shared" si="156"/>
        <v>1598.081856998911</v>
      </c>
      <c r="L525" s="21">
        <f t="shared" si="156"/>
        <v>1602.4366286402026</v>
      </c>
      <c r="M525" s="21">
        <f t="shared" si="156"/>
        <v>1608.5692953629327</v>
      </c>
      <c r="N525" s="21">
        <f t="shared" si="156"/>
        <v>1629.9934306134589</v>
      </c>
      <c r="O525" s="21">
        <f t="shared" si="156"/>
        <v>1636.3727543273883</v>
      </c>
      <c r="P525" s="21">
        <f t="shared" si="156"/>
        <v>1641.6646532457148</v>
      </c>
      <c r="Q525" s="21">
        <f t="shared" si="156"/>
        <v>1657.1967413275786</v>
      </c>
      <c r="R525" s="21">
        <f t="shared" si="156"/>
        <v>1669.8463739629376</v>
      </c>
      <c r="S525" s="21">
        <f t="shared" si="156"/>
        <v>1685.6792348158097</v>
      </c>
      <c r="T525" s="21">
        <f t="shared" si="156"/>
        <v>1698.0732943390358</v>
      </c>
      <c r="U525" s="21">
        <f t="shared" si="156"/>
        <v>1653.4929968807353</v>
      </c>
      <c r="V525" s="21">
        <f t="shared" si="156"/>
        <v>1588.7044732170793</v>
      </c>
      <c r="W525" s="21">
        <f t="shared" si="156"/>
        <v>1549.4999184974936</v>
      </c>
      <c r="X525" s="21">
        <f t="shared" si="156"/>
        <v>1503.5679047195458</v>
      </c>
      <c r="Y525" s="21">
        <f t="shared" si="156"/>
        <v>1611.7049552413255</v>
      </c>
      <c r="Z525" s="21">
        <f t="shared" si="156"/>
        <v>1719.0279453751202</v>
      </c>
      <c r="AA525" s="21">
        <f t="shared" si="156"/>
        <v>1641.2024636471849</v>
      </c>
      <c r="AB525" s="21">
        <f t="shared" si="156"/>
        <v>1555.0561835606675</v>
      </c>
      <c r="AC525" s="21">
        <f t="shared" si="156"/>
        <v>1578.5217816264749</v>
      </c>
      <c r="AD525" s="21">
        <f t="shared" si="156"/>
        <v>1601.8644878155965</v>
      </c>
      <c r="AE525" s="21">
        <f t="shared" si="156"/>
        <v>1625.3494580442512</v>
      </c>
    </row>
    <row r="526" spans="1:31" x14ac:dyDescent="0.2">
      <c r="A526" s="9" t="s">
        <v>394</v>
      </c>
      <c r="B526" s="4" t="s">
        <v>395</v>
      </c>
      <c r="C526" s="35">
        <f>+C193</f>
        <v>1249.9835145882391</v>
      </c>
      <c r="D526" s="35">
        <f t="shared" ref="D526:AE526" si="157">+D193</f>
        <v>1269.5647613718347</v>
      </c>
      <c r="E526" s="35">
        <f t="shared" si="157"/>
        <v>1309.0552300722766</v>
      </c>
      <c r="F526" s="35">
        <f t="shared" si="157"/>
        <v>1354.4391488496472</v>
      </c>
      <c r="G526" s="35">
        <f t="shared" si="157"/>
        <v>1400.4413166532213</v>
      </c>
      <c r="H526" s="35">
        <f t="shared" si="157"/>
        <v>1425.4534030153138</v>
      </c>
      <c r="I526" s="35">
        <f t="shared" si="157"/>
        <v>1441.0128090444928</v>
      </c>
      <c r="J526" s="35">
        <f t="shared" si="157"/>
        <v>1534.2138006605273</v>
      </c>
      <c r="K526" s="35">
        <f t="shared" si="157"/>
        <v>1543.9258385688984</v>
      </c>
      <c r="L526" s="35">
        <f t="shared" si="157"/>
        <v>1547.7332367079966</v>
      </c>
      <c r="M526" s="35">
        <f t="shared" si="157"/>
        <v>1553.6309212350247</v>
      </c>
      <c r="N526" s="35">
        <f t="shared" si="157"/>
        <v>1574.0288974395369</v>
      </c>
      <c r="O526" s="35">
        <f t="shared" si="157"/>
        <v>1579.9155669827219</v>
      </c>
      <c r="P526" s="35">
        <f t="shared" si="157"/>
        <v>1585.1134146969557</v>
      </c>
      <c r="Q526" s="35">
        <f t="shared" si="157"/>
        <v>1600.2758520822545</v>
      </c>
      <c r="R526" s="35">
        <f t="shared" si="157"/>
        <v>1612.4533032638988</v>
      </c>
      <c r="S526" s="35">
        <f t="shared" si="157"/>
        <v>1627.7791499401835</v>
      </c>
      <c r="T526" s="35">
        <f t="shared" si="157"/>
        <v>1639.9392943390358</v>
      </c>
      <c r="U526" s="35">
        <f t="shared" si="157"/>
        <v>1597.6821736367683</v>
      </c>
      <c r="V526" s="35">
        <f t="shared" si="157"/>
        <v>1535.2198608980227</v>
      </c>
      <c r="W526" s="35">
        <f t="shared" si="157"/>
        <v>1498.250874999354</v>
      </c>
      <c r="X526" s="35">
        <f t="shared" si="157"/>
        <v>1454.7393290888406</v>
      </c>
      <c r="Y526" s="35">
        <f t="shared" si="157"/>
        <v>1565.0921901111883</v>
      </c>
      <c r="Z526" s="35">
        <f t="shared" si="157"/>
        <v>1675.2622699742776</v>
      </c>
      <c r="AA526" s="35">
        <f t="shared" si="157"/>
        <v>1601.0588724635422</v>
      </c>
      <c r="AB526" s="35">
        <f t="shared" si="157"/>
        <v>1518.2169129232275</v>
      </c>
      <c r="AC526" s="35">
        <f t="shared" si="157"/>
        <v>1541.530578315429</v>
      </c>
      <c r="AD526" s="35">
        <f t="shared" si="157"/>
        <v>1564.7935856937474</v>
      </c>
      <c r="AE526" s="35">
        <f t="shared" si="157"/>
        <v>1588.0565930720661</v>
      </c>
    </row>
    <row r="527" spans="1:31" x14ac:dyDescent="0.2">
      <c r="A527" s="9" t="s">
        <v>410</v>
      </c>
      <c r="B527" s="4" t="s">
        <v>411</v>
      </c>
      <c r="C527" s="35">
        <f>+C201</f>
        <v>45.966776396127813</v>
      </c>
      <c r="D527" s="35">
        <f t="shared" ref="D527:AE527" si="158">+D201</f>
        <v>44.891362189960859</v>
      </c>
      <c r="E527" s="35">
        <f t="shared" si="158"/>
        <v>44.318803700566427</v>
      </c>
      <c r="F527" s="35">
        <f t="shared" si="158"/>
        <v>44.51345443784718</v>
      </c>
      <c r="G527" s="35">
        <f t="shared" si="158"/>
        <v>44.285417221427316</v>
      </c>
      <c r="H527" s="35">
        <f t="shared" si="158"/>
        <v>43.241991609124369</v>
      </c>
      <c r="I527" s="35">
        <f t="shared" si="158"/>
        <v>36.715236535964948</v>
      </c>
      <c r="J527" s="35">
        <f t="shared" si="158"/>
        <v>35.525999999999996</v>
      </c>
      <c r="K527" s="35">
        <f t="shared" si="158"/>
        <v>36.002612499999998</v>
      </c>
      <c r="L527" s="35">
        <f t="shared" si="158"/>
        <v>36.479225000000007</v>
      </c>
      <c r="M527" s="35">
        <f t="shared" si="158"/>
        <v>36.955837500000008</v>
      </c>
      <c r="N527" s="35">
        <f t="shared" si="158"/>
        <v>37.432450000000003</v>
      </c>
      <c r="O527" s="35">
        <f t="shared" si="158"/>
        <v>37.909062499999997</v>
      </c>
      <c r="P527" s="35">
        <f t="shared" si="158"/>
        <v>38.385674999999999</v>
      </c>
      <c r="Q527" s="35">
        <f t="shared" si="158"/>
        <v>38.862287500000001</v>
      </c>
      <c r="R527" s="35">
        <f t="shared" si="158"/>
        <v>39.338899999999995</v>
      </c>
      <c r="S527" s="35">
        <f t="shared" si="158"/>
        <v>39.815512499999997</v>
      </c>
      <c r="T527" s="35">
        <f t="shared" si="158"/>
        <v>40.292124999999999</v>
      </c>
      <c r="U527" s="35">
        <f t="shared" si="158"/>
        <v>38.256506848701648</v>
      </c>
      <c r="V527" s="35">
        <f t="shared" si="158"/>
        <v>36.220888697403296</v>
      </c>
      <c r="W527" s="35">
        <f t="shared" si="158"/>
        <v>34.185270546104945</v>
      </c>
      <c r="X527" s="35">
        <f t="shared" si="158"/>
        <v>32.035829337724273</v>
      </c>
      <c r="Y527" s="35">
        <f t="shared" si="158"/>
        <v>29.886388129343604</v>
      </c>
      <c r="Z527" s="35">
        <f t="shared" si="158"/>
        <v>27.736946920962939</v>
      </c>
      <c r="AA527" s="35">
        <f t="shared" si="158"/>
        <v>24.592894270849325</v>
      </c>
      <c r="AB527" s="35">
        <f t="shared" si="158"/>
        <v>21.448841620735713</v>
      </c>
      <c r="AC527" s="35">
        <f t="shared" si="158"/>
        <v>21.809178200901215</v>
      </c>
      <c r="AD527" s="35">
        <f t="shared" si="158"/>
        <v>22.16951478106672</v>
      </c>
      <c r="AE527" s="35">
        <f t="shared" si="158"/>
        <v>22.529851361232225</v>
      </c>
    </row>
    <row r="528" spans="1:31" x14ac:dyDescent="0.2">
      <c r="A528" s="9" t="s">
        <v>412</v>
      </c>
      <c r="B528" s="4" t="s">
        <v>413</v>
      </c>
      <c r="C528" s="35">
        <f>+C202</f>
        <v>2.983379525845669</v>
      </c>
      <c r="D528" s="35">
        <f t="shared" ref="D528:AE528" si="159">+D202</f>
        <v>3.0817364790591495</v>
      </c>
      <c r="E528" s="35">
        <f t="shared" si="159"/>
        <v>3.1381802716640896</v>
      </c>
      <c r="F528" s="35">
        <f t="shared" si="159"/>
        <v>3.1834337427462636</v>
      </c>
      <c r="G528" s="35">
        <f t="shared" si="159"/>
        <v>3.3161073148485718</v>
      </c>
      <c r="H528" s="35">
        <f t="shared" si="159"/>
        <v>3.3103774244715356</v>
      </c>
      <c r="I528" s="35">
        <f t="shared" si="159"/>
        <v>3.4563151659983005</v>
      </c>
      <c r="J528" s="35">
        <f t="shared" si="159"/>
        <v>3.6628499999999997</v>
      </c>
      <c r="K528" s="35">
        <f t="shared" si="159"/>
        <v>3.6194921800126787</v>
      </c>
      <c r="L528" s="35">
        <f t="shared" si="159"/>
        <v>3.6603144322059871</v>
      </c>
      <c r="M528" s="35">
        <f t="shared" si="159"/>
        <v>3.3887453779079562</v>
      </c>
      <c r="N528" s="35">
        <f t="shared" si="159"/>
        <v>3.9083531739220438</v>
      </c>
      <c r="O528" s="35">
        <f t="shared" si="159"/>
        <v>3.8944560946666296</v>
      </c>
      <c r="P528" s="35">
        <f t="shared" si="159"/>
        <v>3.4819560487590788</v>
      </c>
      <c r="Q528" s="35">
        <f t="shared" si="159"/>
        <v>3.345055495324103</v>
      </c>
      <c r="R528" s="35">
        <f t="shared" si="159"/>
        <v>3.3106856990388889</v>
      </c>
      <c r="S528" s="35">
        <f t="shared" si="159"/>
        <v>3.3111486256261591</v>
      </c>
      <c r="T528" s="35">
        <f t="shared" si="159"/>
        <v>3.0385124999999999</v>
      </c>
      <c r="U528" s="35">
        <f t="shared" si="159"/>
        <v>2.9551489869486538</v>
      </c>
      <c r="V528" s="35">
        <f t="shared" si="159"/>
        <v>2.8687513050204663</v>
      </c>
      <c r="W528" s="35">
        <f t="shared" si="159"/>
        <v>2.872995727085264</v>
      </c>
      <c r="X528" s="35">
        <f t="shared" si="159"/>
        <v>2.9701048187574024</v>
      </c>
      <c r="Y528" s="35">
        <f t="shared" si="159"/>
        <v>3.2718712772955594</v>
      </c>
      <c r="Z528" s="35">
        <f t="shared" si="159"/>
        <v>2.9423585071075302</v>
      </c>
      <c r="AA528" s="35">
        <f t="shared" si="159"/>
        <v>2.737597325156786</v>
      </c>
      <c r="AB528" s="35">
        <f t="shared" si="159"/>
        <v>2.8505998142030324</v>
      </c>
      <c r="AC528" s="35">
        <f t="shared" si="159"/>
        <v>2.8308901743136521</v>
      </c>
      <c r="AD528" s="35">
        <f t="shared" si="159"/>
        <v>2.7366966716215595</v>
      </c>
      <c r="AE528" s="35">
        <f t="shared" si="159"/>
        <v>2.7847672084625166</v>
      </c>
    </row>
    <row r="529" spans="1:31" x14ac:dyDescent="0.2">
      <c r="A529" s="9" t="s">
        <v>420</v>
      </c>
      <c r="B529" s="4" t="s">
        <v>421</v>
      </c>
      <c r="C529" s="35">
        <f>+C206</f>
        <v>13.735005331572268</v>
      </c>
      <c r="D529" s="35">
        <f t="shared" ref="D529:AE529" si="160">+D206</f>
        <v>13.343618110312201</v>
      </c>
      <c r="E529" s="35">
        <f t="shared" si="160"/>
        <v>12.919302975951412</v>
      </c>
      <c r="F529" s="35">
        <f t="shared" si="160"/>
        <v>12.81807539919431</v>
      </c>
      <c r="G529" s="35">
        <f t="shared" si="160"/>
        <v>12.99625664403036</v>
      </c>
      <c r="H529" s="35">
        <f t="shared" si="160"/>
        <v>12.296641641335139</v>
      </c>
      <c r="I529" s="35">
        <f t="shared" si="160"/>
        <v>12.4955646570731</v>
      </c>
      <c r="J529" s="35">
        <f t="shared" si="160"/>
        <v>14.503974999999999</v>
      </c>
      <c r="K529" s="35">
        <f t="shared" si="160"/>
        <v>14.53391375</v>
      </c>
      <c r="L529" s="35">
        <f t="shared" si="160"/>
        <v>14.563852499999998</v>
      </c>
      <c r="M529" s="35">
        <f t="shared" si="160"/>
        <v>14.593791250000001</v>
      </c>
      <c r="N529" s="35">
        <f t="shared" si="160"/>
        <v>14.623729999999998</v>
      </c>
      <c r="O529" s="35">
        <f t="shared" si="160"/>
        <v>14.653668749999998</v>
      </c>
      <c r="P529" s="35">
        <f t="shared" si="160"/>
        <v>14.683607499999999</v>
      </c>
      <c r="Q529" s="35">
        <f t="shared" si="160"/>
        <v>14.71354625</v>
      </c>
      <c r="R529" s="35">
        <f t="shared" si="160"/>
        <v>14.743485</v>
      </c>
      <c r="S529" s="35">
        <f t="shared" si="160"/>
        <v>14.773423749999999</v>
      </c>
      <c r="T529" s="35">
        <f t="shared" si="160"/>
        <v>14.803362499999999</v>
      </c>
      <c r="U529" s="35">
        <f t="shared" si="160"/>
        <v>14.599167408316482</v>
      </c>
      <c r="V529" s="35">
        <f t="shared" si="160"/>
        <v>14.394972316632963</v>
      </c>
      <c r="W529" s="35">
        <f t="shared" si="160"/>
        <v>14.190777224949446</v>
      </c>
      <c r="X529" s="35">
        <f t="shared" si="160"/>
        <v>13.822641474223675</v>
      </c>
      <c r="Y529" s="35">
        <f t="shared" si="160"/>
        <v>13.454505723497903</v>
      </c>
      <c r="Z529" s="35">
        <f t="shared" si="160"/>
        <v>13.086369972772131</v>
      </c>
      <c r="AA529" s="35">
        <f t="shared" si="160"/>
        <v>12.813099587636733</v>
      </c>
      <c r="AB529" s="35">
        <f t="shared" si="160"/>
        <v>12.539829202501332</v>
      </c>
      <c r="AC529" s="35">
        <f t="shared" si="160"/>
        <v>12.351134935831006</v>
      </c>
      <c r="AD529" s="35">
        <f t="shared" si="160"/>
        <v>12.164690669160677</v>
      </c>
      <c r="AE529" s="35">
        <f t="shared" si="160"/>
        <v>11.978246402490349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90.93791670396763</v>
      </c>
      <c r="D530" s="21">
        <f t="shared" si="161"/>
        <v>92.946577111335941</v>
      </c>
      <c r="E530" s="21">
        <f t="shared" si="161"/>
        <v>95.199485928326155</v>
      </c>
      <c r="F530" s="21">
        <f t="shared" si="161"/>
        <v>98.013738225094471</v>
      </c>
      <c r="G530" s="21">
        <f t="shared" si="161"/>
        <v>101.84566740440007</v>
      </c>
      <c r="H530" s="21">
        <f t="shared" si="161"/>
        <v>102.87681068386219</v>
      </c>
      <c r="I530" s="21">
        <f t="shared" si="161"/>
        <v>105.75569071648225</v>
      </c>
      <c r="J530" s="21">
        <f t="shared" si="161"/>
        <v>112.35559151352872</v>
      </c>
      <c r="K530" s="21">
        <f t="shared" si="161"/>
        <v>112.11727116373159</v>
      </c>
      <c r="L530" s="21">
        <f t="shared" si="161"/>
        <v>112.6386916175162</v>
      </c>
      <c r="M530" s="21">
        <f t="shared" si="161"/>
        <v>109.31920931405072</v>
      </c>
      <c r="N530" s="21">
        <f t="shared" si="161"/>
        <v>98.157508139150011</v>
      </c>
      <c r="O530" s="21">
        <f t="shared" si="161"/>
        <v>98.110718502125053</v>
      </c>
      <c r="P530" s="21">
        <f t="shared" si="161"/>
        <v>94.94710301081345</v>
      </c>
      <c r="Q530" s="21">
        <f t="shared" si="161"/>
        <v>98.742791570122478</v>
      </c>
      <c r="R530" s="21">
        <f t="shared" si="161"/>
        <v>99.65923767803271</v>
      </c>
      <c r="S530" s="21">
        <f t="shared" si="161"/>
        <v>99.998937114769575</v>
      </c>
      <c r="T530" s="21">
        <f t="shared" si="161"/>
        <v>99.489649639695102</v>
      </c>
      <c r="U530" s="21">
        <f t="shared" si="161"/>
        <v>98.284413811478686</v>
      </c>
      <c r="V530" s="21">
        <f t="shared" si="161"/>
        <v>96.034652988441309</v>
      </c>
      <c r="W530" s="21">
        <f t="shared" si="161"/>
        <v>96.055942503798832</v>
      </c>
      <c r="X530" s="21">
        <f t="shared" si="161"/>
        <v>96.659605152486051</v>
      </c>
      <c r="Y530" s="21">
        <f t="shared" si="161"/>
        <v>103.64121870442828</v>
      </c>
      <c r="Z530" s="21">
        <f t="shared" si="161"/>
        <v>104.50806111596835</v>
      </c>
      <c r="AA530" s="21">
        <f t="shared" si="161"/>
        <v>97.571008338890593</v>
      </c>
      <c r="AB530" s="21">
        <f t="shared" si="161"/>
        <v>93.415334409227924</v>
      </c>
      <c r="AC530" s="21">
        <f t="shared" si="161"/>
        <v>93.963946522613838</v>
      </c>
      <c r="AD530" s="21">
        <f t="shared" si="161"/>
        <v>93.812798710059369</v>
      </c>
      <c r="AE530" s="21">
        <f t="shared" si="161"/>
        <v>95.056458036565459</v>
      </c>
    </row>
    <row r="531" spans="1:31" x14ac:dyDescent="0.2">
      <c r="A531" s="9" t="s">
        <v>441</v>
      </c>
      <c r="B531" s="4" t="s">
        <v>395</v>
      </c>
      <c r="C531" s="35">
        <f>+C217</f>
        <v>46.722969130056867</v>
      </c>
      <c r="D531" s="35">
        <f t="shared" ref="D531:AE531" si="162">+D217</f>
        <v>47.51562108748584</v>
      </c>
      <c r="E531" s="35">
        <f t="shared" si="162"/>
        <v>49.000541574110301</v>
      </c>
      <c r="F531" s="35">
        <f t="shared" si="162"/>
        <v>51.13756484414921</v>
      </c>
      <c r="G531" s="35">
        <f t="shared" si="162"/>
        <v>53.15174924048506</v>
      </c>
      <c r="H531" s="35">
        <f t="shared" si="162"/>
        <v>54.121265683800914</v>
      </c>
      <c r="I531" s="35">
        <f t="shared" si="162"/>
        <v>55.206711833993552</v>
      </c>
      <c r="J531" s="35">
        <f t="shared" si="162"/>
        <v>58.640225622541287</v>
      </c>
      <c r="K531" s="35">
        <f t="shared" si="162"/>
        <v>58.927263081294434</v>
      </c>
      <c r="L531" s="35">
        <f t="shared" si="162"/>
        <v>58.909641130596015</v>
      </c>
      <c r="M531" s="35">
        <f t="shared" si="162"/>
        <v>59.00039070340187</v>
      </c>
      <c r="N531" s="35">
        <f t="shared" si="162"/>
        <v>59.838992295461267</v>
      </c>
      <c r="O531" s="35">
        <f t="shared" si="162"/>
        <v>59.929467906378775</v>
      </c>
      <c r="P531" s="35">
        <f t="shared" si="162"/>
        <v>59.98490241940295</v>
      </c>
      <c r="Q531" s="35">
        <f t="shared" si="162"/>
        <v>60.553346138719512</v>
      </c>
      <c r="R531" s="35">
        <f t="shared" si="162"/>
        <v>60.968090846716123</v>
      </c>
      <c r="S531" s="35">
        <f t="shared" si="162"/>
        <v>61.544479515251822</v>
      </c>
      <c r="T531" s="35">
        <f t="shared" si="162"/>
        <v>61.958099502090107</v>
      </c>
      <c r="U531" s="35">
        <f t="shared" si="162"/>
        <v>61.744483970420355</v>
      </c>
      <c r="V531" s="35">
        <f t="shared" si="162"/>
        <v>60.516238750167034</v>
      </c>
      <c r="W531" s="35">
        <f t="shared" si="162"/>
        <v>60.615565291339273</v>
      </c>
      <c r="X531" s="35">
        <f t="shared" si="162"/>
        <v>60.400396778602769</v>
      </c>
      <c r="Y531" s="35">
        <f t="shared" si="162"/>
        <v>64.002295247894907</v>
      </c>
      <c r="Z531" s="35">
        <f t="shared" si="162"/>
        <v>67.588879303334068</v>
      </c>
      <c r="AA531" s="35">
        <f t="shared" si="162"/>
        <v>63.195686378801568</v>
      </c>
      <c r="AB531" s="35">
        <f t="shared" si="162"/>
        <v>58.343277280541912</v>
      </c>
      <c r="AC531" s="35">
        <f t="shared" si="162"/>
        <v>58.578205211566953</v>
      </c>
      <c r="AD531" s="35">
        <f t="shared" si="162"/>
        <v>58.889302856747193</v>
      </c>
      <c r="AE531" s="35">
        <f t="shared" si="162"/>
        <v>59.200400501927433</v>
      </c>
    </row>
    <row r="532" spans="1:31" x14ac:dyDescent="0.2">
      <c r="A532" s="9" t="s">
        <v>449</v>
      </c>
      <c r="B532" s="4" t="s">
        <v>411</v>
      </c>
      <c r="C532" s="35">
        <f>+C225</f>
        <v>1.3790032918838342</v>
      </c>
      <c r="D532" s="35">
        <f t="shared" ref="D532:AE532" si="163">+D225</f>
        <v>1.3467408656988258</v>
      </c>
      <c r="E532" s="35">
        <f t="shared" si="163"/>
        <v>1.3295641110169927</v>
      </c>
      <c r="F532" s="35">
        <f t="shared" si="163"/>
        <v>1.3354036331354151</v>
      </c>
      <c r="G532" s="35">
        <f t="shared" si="163"/>
        <v>1.3285625166428194</v>
      </c>
      <c r="H532" s="35">
        <f t="shared" si="163"/>
        <v>1.2972597482737311</v>
      </c>
      <c r="I532" s="35">
        <f t="shared" si="163"/>
        <v>1.1014570960789485</v>
      </c>
      <c r="J532" s="35">
        <f t="shared" si="163"/>
        <v>1.0657799999999999</v>
      </c>
      <c r="K532" s="35">
        <f t="shared" si="163"/>
        <v>1.0800783749999998</v>
      </c>
      <c r="L532" s="35">
        <f t="shared" si="163"/>
        <v>1.0943767500000001</v>
      </c>
      <c r="M532" s="35">
        <f t="shared" si="163"/>
        <v>1.1086751250000002</v>
      </c>
      <c r="N532" s="35">
        <f t="shared" si="163"/>
        <v>1.1229734999999998</v>
      </c>
      <c r="O532" s="35">
        <f t="shared" si="163"/>
        <v>1.1372718749999999</v>
      </c>
      <c r="P532" s="35">
        <f t="shared" si="163"/>
        <v>1.15157025</v>
      </c>
      <c r="Q532" s="35">
        <f t="shared" si="163"/>
        <v>1.1658686249999999</v>
      </c>
      <c r="R532" s="35">
        <f t="shared" si="163"/>
        <v>1.180167</v>
      </c>
      <c r="S532" s="35">
        <f t="shared" si="163"/>
        <v>1.1944653749999998</v>
      </c>
      <c r="T532" s="35">
        <f t="shared" si="163"/>
        <v>1.2087637499999997</v>
      </c>
      <c r="U532" s="35">
        <f t="shared" si="163"/>
        <v>1.1476952054610494</v>
      </c>
      <c r="V532" s="35">
        <f t="shared" si="163"/>
        <v>1.0866266609220987</v>
      </c>
      <c r="W532" s="35">
        <f t="shared" si="163"/>
        <v>1.0255581163831484</v>
      </c>
      <c r="X532" s="35">
        <f t="shared" si="163"/>
        <v>0.96107488013172826</v>
      </c>
      <c r="Y532" s="35">
        <f t="shared" si="163"/>
        <v>0.8965916438803081</v>
      </c>
      <c r="Z532" s="35">
        <f t="shared" si="163"/>
        <v>0.83210840762888805</v>
      </c>
      <c r="AA532" s="35">
        <f t="shared" si="163"/>
        <v>0.73778682812547969</v>
      </c>
      <c r="AB532" s="35">
        <f t="shared" si="163"/>
        <v>0.64346524862207133</v>
      </c>
      <c r="AC532" s="35">
        <f t="shared" si="163"/>
        <v>0.65427534602703641</v>
      </c>
      <c r="AD532" s="35">
        <f t="shared" si="163"/>
        <v>0.6650854434320016</v>
      </c>
      <c r="AE532" s="35">
        <f t="shared" si="163"/>
        <v>0.6758955408369669</v>
      </c>
    </row>
    <row r="533" spans="1:31" x14ac:dyDescent="0.2">
      <c r="A533" s="9" t="s">
        <v>450</v>
      </c>
      <c r="B533" s="4" t="s">
        <v>413</v>
      </c>
      <c r="C533" s="35">
        <f>+C226</f>
        <v>36.77251134810124</v>
      </c>
      <c r="D533" s="35">
        <f t="shared" ref="D533:AE533" si="164">+D226</f>
        <v>37.971475816511145</v>
      </c>
      <c r="E533" s="35">
        <f t="shared" si="164"/>
        <v>38.567568295567035</v>
      </c>
      <c r="F533" s="35">
        <f t="shared" si="164"/>
        <v>39.084066246738018</v>
      </c>
      <c r="G533" s="35">
        <f t="shared" si="164"/>
        <v>40.702396702463425</v>
      </c>
      <c r="H533" s="35">
        <f t="shared" si="164"/>
        <v>40.515055678505654</v>
      </c>
      <c r="I533" s="35">
        <f t="shared" si="164"/>
        <v>42.27052122905576</v>
      </c>
      <c r="J533" s="35">
        <f t="shared" si="164"/>
        <v>44.768115946318247</v>
      </c>
      <c r="K533" s="35">
        <f t="shared" si="164"/>
        <v>44.214894863049381</v>
      </c>
      <c r="L533" s="35">
        <f t="shared" si="164"/>
        <v>44.68008160219884</v>
      </c>
      <c r="M533" s="35">
        <f t="shared" si="164"/>
        <v>41.365140295543043</v>
      </c>
      <c r="N533" s="35">
        <f t="shared" si="164"/>
        <v>28.258809171199008</v>
      </c>
      <c r="O533" s="35">
        <f t="shared" si="164"/>
        <v>28.158328254239887</v>
      </c>
      <c r="P533" s="35">
        <f t="shared" si="164"/>
        <v>25.175803502334027</v>
      </c>
      <c r="Q533" s="35">
        <f t="shared" si="164"/>
        <v>28.550425280711124</v>
      </c>
      <c r="R533" s="35">
        <f t="shared" si="164"/>
        <v>29.106052525813944</v>
      </c>
      <c r="S533" s="35">
        <f t="shared" si="164"/>
        <v>28.881326606208361</v>
      </c>
      <c r="T533" s="35">
        <f t="shared" si="164"/>
        <v>28.108910988893872</v>
      </c>
      <c r="U533" s="35">
        <f t="shared" si="164"/>
        <v>27.337725230045827</v>
      </c>
      <c r="V533" s="35">
        <f t="shared" si="164"/>
        <v>26.538470742540454</v>
      </c>
      <c r="W533" s="35">
        <f t="shared" si="164"/>
        <v>26.638238095138917</v>
      </c>
      <c r="X533" s="35">
        <f t="shared" si="164"/>
        <v>27.53862756692887</v>
      </c>
      <c r="Y533" s="35">
        <f t="shared" si="164"/>
        <v>30.33658744409917</v>
      </c>
      <c r="Z533" s="35">
        <f t="shared" si="164"/>
        <v>27.281365487134174</v>
      </c>
      <c r="AA533" s="35">
        <f t="shared" si="164"/>
        <v>25.412776196891102</v>
      </c>
      <c r="AB533" s="35">
        <f t="shared" si="164"/>
        <v>26.492943974472421</v>
      </c>
      <c r="AC533" s="35">
        <f t="shared" si="164"/>
        <v>26.340730364683168</v>
      </c>
      <c r="AD533" s="35">
        <f t="shared" si="164"/>
        <v>25.464283203634601</v>
      </c>
      <c r="AE533" s="35">
        <f t="shared" si="164"/>
        <v>25.911567616467831</v>
      </c>
    </row>
    <row r="534" spans="1:31" x14ac:dyDescent="0.2">
      <c r="A534" s="9" t="s">
        <v>454</v>
      </c>
      <c r="B534" s="4" t="s">
        <v>421</v>
      </c>
      <c r="C534" s="35">
        <f>+C230</f>
        <v>1.5663064889429645</v>
      </c>
      <c r="D534" s="35">
        <f t="shared" ref="D534:AE534" si="165">+D230</f>
        <v>1.5487324384610734</v>
      </c>
      <c r="E534" s="35">
        <f t="shared" si="165"/>
        <v>1.5281582892300056</v>
      </c>
      <c r="F534" s="35">
        <f t="shared" si="165"/>
        <v>1.5370210063583849</v>
      </c>
      <c r="G534" s="35">
        <f t="shared" si="165"/>
        <v>1.5713409716763622</v>
      </c>
      <c r="H534" s="35">
        <f t="shared" si="165"/>
        <v>1.5256839455526015</v>
      </c>
      <c r="I534" s="35">
        <f t="shared" si="165"/>
        <v>1.5618937166638642</v>
      </c>
      <c r="J534" s="35">
        <f t="shared" si="165"/>
        <v>1.7629678886967857</v>
      </c>
      <c r="K534" s="35">
        <f t="shared" si="165"/>
        <v>1.7519868302268569</v>
      </c>
      <c r="L534" s="35">
        <f t="shared" si="165"/>
        <v>1.7410057717569283</v>
      </c>
      <c r="M534" s="35">
        <f t="shared" si="165"/>
        <v>1.7300247132869999</v>
      </c>
      <c r="N534" s="35">
        <f t="shared" si="165"/>
        <v>1.7190436548170711</v>
      </c>
      <c r="O534" s="35">
        <f t="shared" si="165"/>
        <v>1.7080625963471427</v>
      </c>
      <c r="P534" s="35">
        <f t="shared" si="165"/>
        <v>1.6970815378772144</v>
      </c>
      <c r="Q534" s="35">
        <f t="shared" si="165"/>
        <v>1.6861004794072854</v>
      </c>
      <c r="R534" s="35">
        <f t="shared" si="165"/>
        <v>1.675119420937357</v>
      </c>
      <c r="S534" s="35">
        <f t="shared" si="165"/>
        <v>1.6641383624674284</v>
      </c>
      <c r="T534" s="35">
        <f t="shared" si="165"/>
        <v>1.6531573039974996</v>
      </c>
      <c r="U534" s="35">
        <f t="shared" si="165"/>
        <v>1.6215990621508827</v>
      </c>
      <c r="V534" s="35">
        <f t="shared" si="165"/>
        <v>1.5900408203042655</v>
      </c>
      <c r="W534" s="35">
        <f t="shared" si="165"/>
        <v>1.5584825784576481</v>
      </c>
      <c r="X534" s="35">
        <f t="shared" si="165"/>
        <v>1.5438867891973798</v>
      </c>
      <c r="Y534" s="35">
        <f t="shared" si="165"/>
        <v>1.5275199347600681</v>
      </c>
      <c r="Z534" s="35">
        <f t="shared" si="165"/>
        <v>1.5349486766959561</v>
      </c>
      <c r="AA534" s="35">
        <f t="shared" si="165"/>
        <v>1.5054718893406198</v>
      </c>
      <c r="AB534" s="35">
        <f t="shared" si="165"/>
        <v>1.5276132418102417</v>
      </c>
      <c r="AC534" s="35">
        <f t="shared" si="165"/>
        <v>1.5542405166826767</v>
      </c>
      <c r="AD534" s="35">
        <f t="shared" si="165"/>
        <v>1.5823677915551109</v>
      </c>
      <c r="AE534" s="35">
        <f t="shared" si="165"/>
        <v>1.6104950664275455</v>
      </c>
    </row>
    <row r="535" spans="1:31" x14ac:dyDescent="0.2">
      <c r="A535" s="9" t="s">
        <v>464</v>
      </c>
      <c r="B535" s="4" t="s">
        <v>465</v>
      </c>
      <c r="C535" s="35">
        <f>+C240</f>
        <v>4.497126444982726</v>
      </c>
      <c r="D535" s="35">
        <f t="shared" ref="D535:AE535" si="166">+D240</f>
        <v>4.5640069031790684</v>
      </c>
      <c r="E535" s="35">
        <f t="shared" si="166"/>
        <v>4.7736536584018259</v>
      </c>
      <c r="F535" s="35">
        <f t="shared" si="166"/>
        <v>4.9196824947134408</v>
      </c>
      <c r="G535" s="35">
        <f t="shared" si="166"/>
        <v>5.0916179731324069</v>
      </c>
      <c r="H535" s="35">
        <f t="shared" si="166"/>
        <v>5.4175456277292984</v>
      </c>
      <c r="I535" s="35">
        <f t="shared" si="166"/>
        <v>5.6151068406901299</v>
      </c>
      <c r="J535" s="35">
        <f t="shared" si="166"/>
        <v>6.1185020559724022</v>
      </c>
      <c r="K535" s="35">
        <f t="shared" si="166"/>
        <v>6.1430480141609225</v>
      </c>
      <c r="L535" s="35">
        <f t="shared" si="166"/>
        <v>6.2135863629644099</v>
      </c>
      <c r="M535" s="35">
        <f t="shared" si="166"/>
        <v>6.1149784768188233</v>
      </c>
      <c r="N535" s="35">
        <f t="shared" si="166"/>
        <v>7.2176895176726674</v>
      </c>
      <c r="O535" s="35">
        <f t="shared" si="166"/>
        <v>7.1775878701592433</v>
      </c>
      <c r="P535" s="35">
        <f t="shared" si="166"/>
        <v>6.9377453011992616</v>
      </c>
      <c r="Q535" s="35">
        <f t="shared" si="166"/>
        <v>6.7870510462845406</v>
      </c>
      <c r="R535" s="35">
        <f t="shared" si="166"/>
        <v>6.7298078845652842</v>
      </c>
      <c r="S535" s="35">
        <f t="shared" si="166"/>
        <v>6.7145272558419613</v>
      </c>
      <c r="T535" s="35">
        <f t="shared" si="166"/>
        <v>6.5607180947136152</v>
      </c>
      <c r="U535" s="35">
        <f t="shared" si="166"/>
        <v>6.4329103434005717</v>
      </c>
      <c r="V535" s="35">
        <f t="shared" si="166"/>
        <v>6.3032760145074445</v>
      </c>
      <c r="W535" s="35">
        <f t="shared" si="166"/>
        <v>6.218098422479855</v>
      </c>
      <c r="X535" s="35">
        <f t="shared" si="166"/>
        <v>6.2156191376253114</v>
      </c>
      <c r="Y535" s="35">
        <f t="shared" si="166"/>
        <v>6.8782244337938314</v>
      </c>
      <c r="Z535" s="35">
        <f t="shared" si="166"/>
        <v>7.2707592411752353</v>
      </c>
      <c r="AA535" s="35">
        <f t="shared" si="166"/>
        <v>6.7192870457318161</v>
      </c>
      <c r="AB535" s="35">
        <f t="shared" si="166"/>
        <v>6.4080346637812804</v>
      </c>
      <c r="AC535" s="35">
        <f t="shared" si="166"/>
        <v>6.8364950836539942</v>
      </c>
      <c r="AD535" s="35">
        <f t="shared" si="166"/>
        <v>7.2117594146904569</v>
      </c>
      <c r="AE535" s="35">
        <f t="shared" si="166"/>
        <v>7.6580993109056879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448.13379757862185</v>
      </c>
      <c r="D541" s="21">
        <f t="shared" si="172"/>
        <v>450.13061008858767</v>
      </c>
      <c r="E541" s="21">
        <f t="shared" si="172"/>
        <v>469.55367136964639</v>
      </c>
      <c r="F541" s="21">
        <f t="shared" si="172"/>
        <v>486.6953775720682</v>
      </c>
      <c r="G541" s="21">
        <f t="shared" si="172"/>
        <v>515.6002563801585</v>
      </c>
      <c r="H541" s="21">
        <f t="shared" si="172"/>
        <v>522.61056782770629</v>
      </c>
      <c r="I541" s="21">
        <f t="shared" si="172"/>
        <v>521.48075320801092</v>
      </c>
      <c r="J541" s="21">
        <f t="shared" si="172"/>
        <v>546.76416243552137</v>
      </c>
      <c r="K541" s="21">
        <f t="shared" si="172"/>
        <v>558.7771715579438</v>
      </c>
      <c r="L541" s="21">
        <f t="shared" si="172"/>
        <v>544.10271419501692</v>
      </c>
      <c r="M541" s="21">
        <f t="shared" si="172"/>
        <v>531.863004711298</v>
      </c>
      <c r="N541" s="21">
        <f t="shared" si="172"/>
        <v>542.728838473054</v>
      </c>
      <c r="O541" s="21">
        <f t="shared" si="172"/>
        <v>555.6885550117039</v>
      </c>
      <c r="P541" s="21">
        <f t="shared" si="172"/>
        <v>534.91074310503052</v>
      </c>
      <c r="Q541" s="21">
        <f t="shared" si="172"/>
        <v>543.87300233272822</v>
      </c>
      <c r="R541" s="21">
        <f t="shared" si="172"/>
        <v>555.00070953757563</v>
      </c>
      <c r="S541" s="21">
        <f t="shared" si="172"/>
        <v>546.55720256165387</v>
      </c>
      <c r="T541" s="21">
        <f t="shared" si="172"/>
        <v>561.82604133839379</v>
      </c>
      <c r="U541" s="21">
        <f t="shared" si="172"/>
        <v>557.30247942575613</v>
      </c>
      <c r="V541" s="21">
        <f t="shared" si="172"/>
        <v>553.59533715218822</v>
      </c>
      <c r="W541" s="21">
        <f t="shared" si="172"/>
        <v>542.31236996889947</v>
      </c>
      <c r="X541" s="21">
        <f t="shared" si="172"/>
        <v>511.35574147346659</v>
      </c>
      <c r="Y541" s="21">
        <f t="shared" si="172"/>
        <v>497.07287696793816</v>
      </c>
      <c r="Z541" s="21">
        <f t="shared" si="172"/>
        <v>521.80347504645556</v>
      </c>
      <c r="AA541" s="21">
        <f t="shared" si="172"/>
        <v>505.86859320003202</v>
      </c>
      <c r="AB541" s="21">
        <f t="shared" si="172"/>
        <v>495.10705615203619</v>
      </c>
      <c r="AC541" s="21">
        <f t="shared" si="172"/>
        <v>522.86542188768794</v>
      </c>
      <c r="AD541" s="21">
        <f t="shared" si="172"/>
        <v>555.72556791641478</v>
      </c>
      <c r="AE541" s="21">
        <f t="shared" si="172"/>
        <v>600.69376567854238</v>
      </c>
    </row>
    <row r="542" spans="1:31" x14ac:dyDescent="0.2">
      <c r="A542" s="9" t="s">
        <v>488</v>
      </c>
      <c r="B542" s="4" t="s">
        <v>489</v>
      </c>
      <c r="C542" s="35">
        <f>+C258</f>
        <v>359.9027868055195</v>
      </c>
      <c r="D542" s="35">
        <f t="shared" ref="D542:AE542" si="173">+D258</f>
        <v>361.94920043420785</v>
      </c>
      <c r="E542" s="35">
        <f t="shared" si="173"/>
        <v>378.07493079729181</v>
      </c>
      <c r="F542" s="35">
        <f t="shared" si="173"/>
        <v>391.45151736314062</v>
      </c>
      <c r="G542" s="35">
        <f t="shared" si="173"/>
        <v>418.22665726553055</v>
      </c>
      <c r="H542" s="35">
        <f t="shared" si="173"/>
        <v>422.84620488991601</v>
      </c>
      <c r="I542" s="35">
        <f t="shared" si="173"/>
        <v>421.03220024201897</v>
      </c>
      <c r="J542" s="35">
        <f t="shared" si="173"/>
        <v>441.43680868826908</v>
      </c>
      <c r="K542" s="35">
        <f t="shared" si="173"/>
        <v>454.40843039825654</v>
      </c>
      <c r="L542" s="35">
        <f t="shared" si="173"/>
        <v>438.09609663867695</v>
      </c>
      <c r="M542" s="35">
        <f t="shared" si="173"/>
        <v>429.00219711028308</v>
      </c>
      <c r="N542" s="35">
        <f t="shared" si="173"/>
        <v>438.53717226591635</v>
      </c>
      <c r="O542" s="35">
        <f t="shared" si="173"/>
        <v>449.9780668217644</v>
      </c>
      <c r="P542" s="35">
        <f t="shared" si="173"/>
        <v>432.38735858678348</v>
      </c>
      <c r="Q542" s="35">
        <f t="shared" si="173"/>
        <v>436.43174579437328</v>
      </c>
      <c r="R542" s="35">
        <f t="shared" si="173"/>
        <v>450.98940190804512</v>
      </c>
      <c r="S542" s="35">
        <f t="shared" si="173"/>
        <v>441.18281735466019</v>
      </c>
      <c r="T542" s="35">
        <f t="shared" si="173"/>
        <v>453.56150962333572</v>
      </c>
      <c r="U542" s="35">
        <f t="shared" si="173"/>
        <v>448.6109805736541</v>
      </c>
      <c r="V542" s="35">
        <f t="shared" si="173"/>
        <v>444.57398858093654</v>
      </c>
      <c r="W542" s="35">
        <f t="shared" si="173"/>
        <v>436.50400911084137</v>
      </c>
      <c r="X542" s="35">
        <f t="shared" si="173"/>
        <v>411.58956813887903</v>
      </c>
      <c r="Y542" s="35">
        <f t="shared" si="173"/>
        <v>398.45880171384744</v>
      </c>
      <c r="Z542" s="35">
        <f t="shared" si="173"/>
        <v>418.09827901229039</v>
      </c>
      <c r="AA542" s="35">
        <f t="shared" si="173"/>
        <v>404.83244537127547</v>
      </c>
      <c r="AB542" s="35">
        <f t="shared" si="173"/>
        <v>397.04655903921497</v>
      </c>
      <c r="AC542" s="35">
        <f t="shared" si="173"/>
        <v>418.54120835227729</v>
      </c>
      <c r="AD542" s="35">
        <f t="shared" si="173"/>
        <v>445.60895488573362</v>
      </c>
      <c r="AE542" s="35">
        <f t="shared" si="173"/>
        <v>482.25750815562668</v>
      </c>
    </row>
    <row r="543" spans="1:31" x14ac:dyDescent="0.2">
      <c r="A543" s="9" t="s">
        <v>509</v>
      </c>
      <c r="B543" s="4" t="s">
        <v>510</v>
      </c>
      <c r="C543" s="35">
        <f>+C269</f>
        <v>88.231010773102355</v>
      </c>
      <c r="D543" s="35">
        <f t="shared" ref="D543:AE543" si="174">+D269</f>
        <v>88.181409654379792</v>
      </c>
      <c r="E543" s="35">
        <f t="shared" si="174"/>
        <v>91.478740572354582</v>
      </c>
      <c r="F543" s="35">
        <f t="shared" si="174"/>
        <v>95.243860208927572</v>
      </c>
      <c r="G543" s="35">
        <f t="shared" si="174"/>
        <v>97.373599114627964</v>
      </c>
      <c r="H543" s="35">
        <f t="shared" si="174"/>
        <v>99.764362937790224</v>
      </c>
      <c r="I543" s="35">
        <f t="shared" si="174"/>
        <v>100.44855296599195</v>
      </c>
      <c r="J543" s="35">
        <f t="shared" si="174"/>
        <v>105.32735374725225</v>
      </c>
      <c r="K543" s="35">
        <f t="shared" si="174"/>
        <v>104.36874115968727</v>
      </c>
      <c r="L543" s="35">
        <f t="shared" si="174"/>
        <v>106.00661755634002</v>
      </c>
      <c r="M543" s="35">
        <f t="shared" si="174"/>
        <v>102.86080760101488</v>
      </c>
      <c r="N543" s="35">
        <f t="shared" si="174"/>
        <v>104.19166620713764</v>
      </c>
      <c r="O543" s="35">
        <f t="shared" si="174"/>
        <v>105.71048818993947</v>
      </c>
      <c r="P543" s="35">
        <f t="shared" si="174"/>
        <v>102.52338451824704</v>
      </c>
      <c r="Q543" s="35">
        <f t="shared" si="174"/>
        <v>107.44125653835489</v>
      </c>
      <c r="R543" s="35">
        <f t="shared" si="174"/>
        <v>104.01130762953045</v>
      </c>
      <c r="S543" s="35">
        <f t="shared" si="174"/>
        <v>105.37438520699371</v>
      </c>
      <c r="T543" s="35">
        <f t="shared" si="174"/>
        <v>108.26453171505808</v>
      </c>
      <c r="U543" s="35">
        <f t="shared" si="174"/>
        <v>108.69149885210203</v>
      </c>
      <c r="V543" s="35">
        <f t="shared" si="174"/>
        <v>109.02134857125164</v>
      </c>
      <c r="W543" s="35">
        <f t="shared" si="174"/>
        <v>105.80836085805811</v>
      </c>
      <c r="X543" s="35">
        <f t="shared" si="174"/>
        <v>99.766173334587577</v>
      </c>
      <c r="Y543" s="35">
        <f t="shared" si="174"/>
        <v>98.614075254090722</v>
      </c>
      <c r="Z543" s="35">
        <f t="shared" si="174"/>
        <v>103.70519603416513</v>
      </c>
      <c r="AA543" s="35">
        <f t="shared" si="174"/>
        <v>101.03614782875655</v>
      </c>
      <c r="AB543" s="35">
        <f t="shared" si="174"/>
        <v>98.060497112821238</v>
      </c>
      <c r="AC543" s="35">
        <f t="shared" si="174"/>
        <v>104.32421353541061</v>
      </c>
      <c r="AD543" s="35">
        <f t="shared" si="174"/>
        <v>110.11661303068111</v>
      </c>
      <c r="AE543" s="35">
        <f t="shared" si="174"/>
        <v>118.43625752291574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2.8571088685957999</v>
      </c>
      <c r="D545" s="21">
        <f t="shared" si="176"/>
        <v>1.9739372024681876</v>
      </c>
      <c r="E545" s="21">
        <f t="shared" si="176"/>
        <v>2.1272979242890671</v>
      </c>
      <c r="F545" s="21">
        <f t="shared" si="176"/>
        <v>1.7423941514271779</v>
      </c>
      <c r="G545" s="21">
        <f t="shared" si="176"/>
        <v>1.6470992454572337</v>
      </c>
      <c r="H545" s="21">
        <f t="shared" si="176"/>
        <v>1.5745111389191524</v>
      </c>
      <c r="I545" s="21">
        <f t="shared" si="176"/>
        <v>1.2681707717181612</v>
      </c>
      <c r="J545" s="21">
        <f t="shared" si="176"/>
        <v>1.9898688521546397</v>
      </c>
      <c r="K545" s="21">
        <f t="shared" si="176"/>
        <v>1.605047619150114</v>
      </c>
      <c r="L545" s="21">
        <f t="shared" si="176"/>
        <v>1.4908971070903054</v>
      </c>
      <c r="M545" s="21">
        <f t="shared" si="176"/>
        <v>1.3596998179778252</v>
      </c>
      <c r="N545" s="21">
        <f t="shared" si="176"/>
        <v>1.6132397267432064</v>
      </c>
      <c r="O545" s="21">
        <f t="shared" si="176"/>
        <v>1.6643626695620604</v>
      </c>
      <c r="P545" s="21">
        <f t="shared" si="176"/>
        <v>1.6589573910009054</v>
      </c>
      <c r="Q545" s="21">
        <f t="shared" si="176"/>
        <v>1.6388879700168244</v>
      </c>
      <c r="R545" s="21">
        <f t="shared" si="176"/>
        <v>1.6562912558425775</v>
      </c>
      <c r="S545" s="21">
        <f t="shared" si="176"/>
        <v>1.4650178357139207</v>
      </c>
      <c r="T545" s="21">
        <f t="shared" si="176"/>
        <v>1.0134248047184578</v>
      </c>
      <c r="U545" s="21">
        <f t="shared" si="176"/>
        <v>1.2138111888311474</v>
      </c>
      <c r="V545" s="21">
        <f t="shared" si="176"/>
        <v>1.1591138310068032</v>
      </c>
      <c r="W545" s="21">
        <f t="shared" si="176"/>
        <v>1.4126866377903589</v>
      </c>
      <c r="X545" s="21">
        <f t="shared" si="176"/>
        <v>1.5080209629840642</v>
      </c>
      <c r="Y545" s="21">
        <f t="shared" si="176"/>
        <v>0.9297863516213819</v>
      </c>
      <c r="Z545" s="21">
        <f t="shared" si="176"/>
        <v>1.7314997938008423</v>
      </c>
      <c r="AA545" s="21">
        <f t="shared" si="176"/>
        <v>1.0997891630957568</v>
      </c>
      <c r="AB545" s="21">
        <f t="shared" si="176"/>
        <v>1.2129455528870678</v>
      </c>
      <c r="AC545" s="21">
        <f t="shared" si="176"/>
        <v>0.6776063130461718</v>
      </c>
      <c r="AD545" s="21">
        <f t="shared" si="176"/>
        <v>3.5395256176628205E-2</v>
      </c>
      <c r="AE545" s="21">
        <f t="shared" si="176"/>
        <v>2.8251629969999997E-2</v>
      </c>
    </row>
    <row r="546" spans="1:31" x14ac:dyDescent="0.2">
      <c r="A546" s="9" t="s">
        <v>534</v>
      </c>
      <c r="B546" s="4" t="s">
        <v>798</v>
      </c>
      <c r="C546" s="37">
        <f>+C288</f>
        <v>2.8142999966629998</v>
      </c>
      <c r="D546" s="37">
        <f t="shared" ref="D546:AE546" si="177">+D288</f>
        <v>1.9324522585461477</v>
      </c>
      <c r="E546" s="37">
        <f t="shared" si="177"/>
        <v>2.0871262240633071</v>
      </c>
      <c r="F546" s="37">
        <f t="shared" si="177"/>
        <v>1.7035250105832178</v>
      </c>
      <c r="G546" s="37">
        <f t="shared" si="177"/>
        <v>1.6095219796805937</v>
      </c>
      <c r="H546" s="37">
        <f t="shared" si="177"/>
        <v>1.5382150638953525</v>
      </c>
      <c r="I546" s="37">
        <f t="shared" si="177"/>
        <v>1.2319890514111211</v>
      </c>
      <c r="J546" s="37">
        <f t="shared" si="177"/>
        <v>1.9520366077815599</v>
      </c>
      <c r="K546" s="37">
        <f t="shared" si="177"/>
        <v>1.5655818343865939</v>
      </c>
      <c r="L546" s="37">
        <f t="shared" si="177"/>
        <v>1.4499821437509455</v>
      </c>
      <c r="M546" s="37">
        <f t="shared" si="177"/>
        <v>1.3174935365042253</v>
      </c>
      <c r="N546" s="37">
        <f t="shared" si="177"/>
        <v>1.5701325882523465</v>
      </c>
      <c r="O546" s="37">
        <f t="shared" si="177"/>
        <v>1.6211307432032604</v>
      </c>
      <c r="P546" s="37">
        <f t="shared" si="177"/>
        <v>1.6164326946360654</v>
      </c>
      <c r="Q546" s="37">
        <f t="shared" si="177"/>
        <v>1.5977683649174643</v>
      </c>
      <c r="R546" s="37">
        <f t="shared" si="177"/>
        <v>1.6173564207523776</v>
      </c>
      <c r="S546" s="37">
        <f t="shared" si="177"/>
        <v>1.4290474493765608</v>
      </c>
      <c r="T546" s="37">
        <f t="shared" si="177"/>
        <v>0.98147491324909764</v>
      </c>
      <c r="U546" s="37">
        <f t="shared" si="177"/>
        <v>1.1866494930685874</v>
      </c>
      <c r="V546" s="37">
        <f t="shared" si="177"/>
        <v>1.1375600524144431</v>
      </c>
      <c r="W546" s="37">
        <f t="shared" si="177"/>
        <v>1.3975322580639589</v>
      </c>
      <c r="X546" s="37">
        <f t="shared" si="177"/>
        <v>1.4923639836252642</v>
      </c>
      <c r="Y546" s="37">
        <f t="shared" si="177"/>
        <v>0.91362146440318193</v>
      </c>
      <c r="Z546" s="37">
        <f t="shared" si="177"/>
        <v>1.7151846022464423</v>
      </c>
      <c r="AA546" s="37">
        <f t="shared" si="177"/>
        <v>1.0833289754321569</v>
      </c>
      <c r="AB546" s="37">
        <f t="shared" si="177"/>
        <v>1.1963414307596678</v>
      </c>
      <c r="AC546" s="37">
        <f t="shared" si="177"/>
        <v>0.66089859898017178</v>
      </c>
      <c r="AD546" s="37">
        <f t="shared" si="177"/>
        <v>1.2915584158628207E-2</v>
      </c>
      <c r="AE546" s="37">
        <f t="shared" si="177"/>
        <v>0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4.2808871932800002E-2</v>
      </c>
      <c r="D547" s="37">
        <f t="shared" si="178"/>
        <v>4.1484943922039989E-2</v>
      </c>
      <c r="E547" s="37">
        <f t="shared" si="178"/>
        <v>4.0171700225759992E-2</v>
      </c>
      <c r="F547" s="37">
        <f t="shared" si="178"/>
        <v>3.8869140843959989E-2</v>
      </c>
      <c r="G547" s="37">
        <f t="shared" si="178"/>
        <v>3.7577265776639987E-2</v>
      </c>
      <c r="H547" s="37">
        <f t="shared" si="178"/>
        <v>3.6296075023800001E-2</v>
      </c>
      <c r="I547" s="37">
        <f t="shared" si="178"/>
        <v>3.6181720307039977E-2</v>
      </c>
      <c r="J547" s="37">
        <f t="shared" si="178"/>
        <v>3.7832244373079971E-2</v>
      </c>
      <c r="K547" s="37">
        <f t="shared" si="178"/>
        <v>3.9465784763519987E-2</v>
      </c>
      <c r="L547" s="37">
        <f t="shared" si="178"/>
        <v>4.0914963339359983E-2</v>
      </c>
      <c r="M547" s="37">
        <f t="shared" si="178"/>
        <v>4.2206281473599998E-2</v>
      </c>
      <c r="N547" s="37">
        <f t="shared" si="178"/>
        <v>4.3107138490859995E-2</v>
      </c>
      <c r="O547" s="37">
        <f t="shared" si="178"/>
        <v>4.3231926358800007E-2</v>
      </c>
      <c r="P547" s="37">
        <f t="shared" si="178"/>
        <v>4.2524696364839992E-2</v>
      </c>
      <c r="Q547" s="37">
        <f t="shared" si="178"/>
        <v>4.1119605099360003E-2</v>
      </c>
      <c r="R547" s="37">
        <f t="shared" si="178"/>
        <v>3.8934835090200001E-2</v>
      </c>
      <c r="S547" s="37">
        <f t="shared" si="178"/>
        <v>3.5970386337360001E-2</v>
      </c>
      <c r="T547" s="37">
        <f t="shared" si="178"/>
        <v>3.1949891469360003E-2</v>
      </c>
      <c r="U547" s="37">
        <f t="shared" si="178"/>
        <v>2.7161695762559997E-2</v>
      </c>
      <c r="V547" s="37">
        <f t="shared" si="178"/>
        <v>2.1553778592360004E-2</v>
      </c>
      <c r="W547" s="37">
        <f t="shared" si="178"/>
        <v>1.5154379726400002E-2</v>
      </c>
      <c r="X547" s="37">
        <f t="shared" si="178"/>
        <v>1.5656979358799998E-2</v>
      </c>
      <c r="Y547" s="37">
        <f t="shared" si="178"/>
        <v>1.6164887218200003E-2</v>
      </c>
      <c r="Z547" s="37">
        <f t="shared" si="178"/>
        <v>1.6315191554400001E-2</v>
      </c>
      <c r="AA547" s="37">
        <f t="shared" si="178"/>
        <v>1.6460187663599999E-2</v>
      </c>
      <c r="AB547" s="37">
        <f t="shared" si="178"/>
        <v>1.6604122127399999E-2</v>
      </c>
      <c r="AC547" s="37">
        <f t="shared" si="178"/>
        <v>1.6707714065999999E-2</v>
      </c>
      <c r="AD547" s="37">
        <f t="shared" si="178"/>
        <v>2.2479672018E-2</v>
      </c>
      <c r="AE547" s="37">
        <f t="shared" si="178"/>
        <v>2.8251629969999997E-2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9.54206246032137</v>
      </c>
      <c r="D549" s="21">
        <f t="shared" si="180"/>
        <v>10.264532903745701</v>
      </c>
      <c r="E549" s="21">
        <f t="shared" si="180"/>
        <v>10.987003347170035</v>
      </c>
      <c r="F549" s="21">
        <f t="shared" si="180"/>
        <v>11.709473790594368</v>
      </c>
      <c r="G549" s="21">
        <f t="shared" si="180"/>
        <v>12.431944234018697</v>
      </c>
      <c r="H549" s="21">
        <f t="shared" si="180"/>
        <v>12.718206107828339</v>
      </c>
      <c r="I549" s="21">
        <f t="shared" si="180"/>
        <v>14.204041548078383</v>
      </c>
      <c r="J549" s="21">
        <f t="shared" si="180"/>
        <v>15.785297612931636</v>
      </c>
      <c r="K549" s="21">
        <f t="shared" si="180"/>
        <v>18.184444745812442</v>
      </c>
      <c r="L549" s="21">
        <f t="shared" si="180"/>
        <v>17.625552515993615</v>
      </c>
      <c r="M549" s="21">
        <f t="shared" si="180"/>
        <v>19.711174739463857</v>
      </c>
      <c r="N549" s="21">
        <f t="shared" si="180"/>
        <v>20.924379823704719</v>
      </c>
      <c r="O549" s="21">
        <f t="shared" si="180"/>
        <v>24.850256950236936</v>
      </c>
      <c r="P549" s="21">
        <f t="shared" si="180"/>
        <v>24.059628917810311</v>
      </c>
      <c r="Q549" s="21">
        <f t="shared" si="180"/>
        <v>27.603823545929679</v>
      </c>
      <c r="R549" s="21">
        <f t="shared" si="180"/>
        <v>25.195597822206764</v>
      </c>
      <c r="S549" s="21">
        <f t="shared" si="180"/>
        <v>25.998979502679706</v>
      </c>
      <c r="T549" s="21">
        <f t="shared" si="180"/>
        <v>26.758778494437117</v>
      </c>
      <c r="U549" s="21">
        <f t="shared" si="180"/>
        <v>27.474994797495249</v>
      </c>
      <c r="V549" s="21">
        <f t="shared" si="180"/>
        <v>28.147628411837854</v>
      </c>
      <c r="W549" s="21">
        <f t="shared" si="180"/>
        <v>28.776679337481177</v>
      </c>
      <c r="X549" s="21">
        <f t="shared" si="180"/>
        <v>35.726930427390421</v>
      </c>
      <c r="Y549" s="21">
        <f t="shared" si="180"/>
        <v>35.083082943578773</v>
      </c>
      <c r="Z549" s="21">
        <f t="shared" si="180"/>
        <v>33.752065194827814</v>
      </c>
      <c r="AA549" s="21">
        <f t="shared" si="180"/>
        <v>31.057895666030937</v>
      </c>
      <c r="AB549" s="21">
        <f t="shared" si="180"/>
        <v>29.454247561270797</v>
      </c>
      <c r="AC549" s="21">
        <f t="shared" si="180"/>
        <v>27.387127851295045</v>
      </c>
      <c r="AD549" s="21">
        <f t="shared" si="180"/>
        <v>25.320008141319295</v>
      </c>
      <c r="AE549" s="21">
        <f t="shared" si="180"/>
        <v>23.252888431343543</v>
      </c>
    </row>
    <row r="550" spans="1:31" x14ac:dyDescent="0.2">
      <c r="A550" s="9" t="s">
        <v>539</v>
      </c>
      <c r="B550" s="4" t="s">
        <v>540</v>
      </c>
      <c r="C550" s="35">
        <f>+C292</f>
        <v>9.54206246032137</v>
      </c>
      <c r="D550" s="35">
        <f t="shared" ref="D550:AE550" si="181">+D292</f>
        <v>10.264532903745701</v>
      </c>
      <c r="E550" s="35">
        <f t="shared" si="181"/>
        <v>10.987003347170035</v>
      </c>
      <c r="F550" s="35">
        <f t="shared" si="181"/>
        <v>11.709473790594368</v>
      </c>
      <c r="G550" s="35">
        <f t="shared" si="181"/>
        <v>12.431944234018697</v>
      </c>
      <c r="H550" s="35">
        <f t="shared" si="181"/>
        <v>12.718206107828339</v>
      </c>
      <c r="I550" s="35">
        <f t="shared" si="181"/>
        <v>14.204041548078383</v>
      </c>
      <c r="J550" s="35">
        <f t="shared" si="181"/>
        <v>15.785297612931636</v>
      </c>
      <c r="K550" s="35">
        <f t="shared" si="181"/>
        <v>18.184444745812442</v>
      </c>
      <c r="L550" s="35">
        <f t="shared" si="181"/>
        <v>17.625552515993615</v>
      </c>
      <c r="M550" s="35">
        <f t="shared" si="181"/>
        <v>19.711174739463857</v>
      </c>
      <c r="N550" s="35">
        <f t="shared" si="181"/>
        <v>20.924379823704719</v>
      </c>
      <c r="O550" s="35">
        <f t="shared" si="181"/>
        <v>24.850256950236936</v>
      </c>
      <c r="P550" s="35">
        <f t="shared" si="181"/>
        <v>24.059628917810311</v>
      </c>
      <c r="Q550" s="35">
        <f t="shared" si="181"/>
        <v>27.603823545929679</v>
      </c>
      <c r="R550" s="35">
        <f t="shared" si="181"/>
        <v>25.195597822206764</v>
      </c>
      <c r="S550" s="35">
        <f t="shared" si="181"/>
        <v>25.998979502679706</v>
      </c>
      <c r="T550" s="35">
        <f t="shared" si="181"/>
        <v>26.758778494437117</v>
      </c>
      <c r="U550" s="35">
        <f t="shared" si="181"/>
        <v>27.474994797495249</v>
      </c>
      <c r="V550" s="35">
        <f t="shared" si="181"/>
        <v>28.147628411837854</v>
      </c>
      <c r="W550" s="35">
        <f t="shared" si="181"/>
        <v>28.776679337481177</v>
      </c>
      <c r="X550" s="35">
        <f t="shared" si="181"/>
        <v>29.362147574392726</v>
      </c>
      <c r="Y550" s="35">
        <f t="shared" si="181"/>
        <v>29.526140186150418</v>
      </c>
      <c r="Z550" s="35">
        <f t="shared" si="181"/>
        <v>29.002962532968798</v>
      </c>
      <c r="AA550" s="35">
        <f t="shared" si="181"/>
        <v>27.116633099741264</v>
      </c>
      <c r="AB550" s="35">
        <f t="shared" si="181"/>
        <v>26.320825090550468</v>
      </c>
      <c r="AC550" s="35">
        <f t="shared" si="181"/>
        <v>25.061545476144055</v>
      </c>
      <c r="AD550" s="35">
        <f t="shared" si="181"/>
        <v>23.802265861737645</v>
      </c>
      <c r="AE550" s="35">
        <f t="shared" si="181"/>
        <v>22.542986247331232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6.3647828529976955</v>
      </c>
      <c r="Y551" s="35">
        <f t="shared" si="182"/>
        <v>5.5569427574283541</v>
      </c>
      <c r="Z551" s="35">
        <f t="shared" si="182"/>
        <v>4.7491026618590135</v>
      </c>
      <c r="AA551" s="35">
        <f t="shared" si="182"/>
        <v>3.9412625662896721</v>
      </c>
      <c r="AB551" s="35">
        <f t="shared" si="182"/>
        <v>3.1334224707203302</v>
      </c>
      <c r="AC551" s="35">
        <f t="shared" si="182"/>
        <v>2.3255823751509905</v>
      </c>
      <c r="AD551" s="35">
        <f t="shared" si="182"/>
        <v>1.5177422795816509</v>
      </c>
      <c r="AE551" s="35">
        <f t="shared" si="182"/>
        <v>0.70990218401231087</v>
      </c>
    </row>
    <row r="552" spans="1:31" x14ac:dyDescent="0.2">
      <c r="A552" s="9" t="s">
        <v>543</v>
      </c>
      <c r="B552" s="4" t="s">
        <v>544</v>
      </c>
      <c r="C552" s="35">
        <f>+C294</f>
        <v>10.843730911634728</v>
      </c>
      <c r="D552" s="35">
        <f t="shared" ref="D552:AE552" si="183">+D294</f>
        <v>12.256833033713745</v>
      </c>
      <c r="E552" s="35">
        <f t="shared" si="183"/>
        <v>13.30896140258149</v>
      </c>
      <c r="F552" s="35">
        <f t="shared" si="183"/>
        <v>13.359782021640029</v>
      </c>
      <c r="G552" s="35">
        <f t="shared" si="183"/>
        <v>12.663984694190708</v>
      </c>
      <c r="H552" s="35">
        <f t="shared" si="183"/>
        <v>14.14431939298284</v>
      </c>
      <c r="I552" s="35">
        <f t="shared" si="183"/>
        <v>18.705345499141043</v>
      </c>
      <c r="J552" s="35">
        <f t="shared" si="183"/>
        <v>13.120046073768851</v>
      </c>
      <c r="K552" s="35">
        <f t="shared" si="183"/>
        <v>14.879981431393537</v>
      </c>
      <c r="L552" s="35">
        <f t="shared" si="183"/>
        <v>17.103140992044601</v>
      </c>
      <c r="M552" s="35">
        <f t="shared" si="183"/>
        <v>19.02482066065285</v>
      </c>
      <c r="N552" s="35">
        <f t="shared" si="183"/>
        <v>17.173163219062399</v>
      </c>
      <c r="O552" s="35">
        <f t="shared" si="183"/>
        <v>19.382790955340223</v>
      </c>
      <c r="P552" s="35">
        <f t="shared" si="183"/>
        <v>21.557174658843955</v>
      </c>
      <c r="Q552" s="35">
        <f t="shared" si="183"/>
        <v>22.068631535635834</v>
      </c>
      <c r="R552" s="35">
        <f t="shared" si="183"/>
        <v>18.543850439261465</v>
      </c>
      <c r="S552" s="35">
        <f t="shared" si="183"/>
        <v>19.601813561791062</v>
      </c>
      <c r="T552" s="35">
        <f t="shared" si="183"/>
        <v>19.387768000676719</v>
      </c>
      <c r="U552" s="35">
        <f t="shared" si="183"/>
        <v>21.531136867356526</v>
      </c>
      <c r="V552" s="35">
        <f t="shared" si="183"/>
        <v>18.926972135980563</v>
      </c>
      <c r="W552" s="35">
        <f t="shared" si="183"/>
        <v>23.695207737349079</v>
      </c>
      <c r="X552" s="35">
        <f t="shared" si="183"/>
        <v>23.483122189271775</v>
      </c>
      <c r="Y552" s="35">
        <f t="shared" si="183"/>
        <v>23.383635405269882</v>
      </c>
      <c r="Z552" s="35">
        <f t="shared" si="183"/>
        <v>25.149521719973229</v>
      </c>
      <c r="AA552" s="35">
        <f t="shared" si="183"/>
        <v>23.962509575376494</v>
      </c>
      <c r="AB552" s="35">
        <f t="shared" si="183"/>
        <v>27.199831724173745</v>
      </c>
      <c r="AC552" s="35">
        <f t="shared" si="183"/>
        <v>22.42184970427391</v>
      </c>
      <c r="AD552" s="35">
        <f t="shared" si="183"/>
        <v>22.685791950916048</v>
      </c>
      <c r="AE552" s="35">
        <f t="shared" si="183"/>
        <v>22.971776308892643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-11742.794777976111</v>
      </c>
      <c r="D555" s="28">
        <f t="shared" ref="D555:AE555" si="186">+D556+D559+D562+D565+D568++D571+D574+D575</f>
        <v>-11810.168934432073</v>
      </c>
      <c r="E555" s="28">
        <f t="shared" si="186"/>
        <v>-12038.930370704629</v>
      </c>
      <c r="F555" s="28">
        <f t="shared" si="186"/>
        <v>-12364.701384571641</v>
      </c>
      <c r="G555" s="28">
        <f t="shared" si="186"/>
        <v>-12693.454315001245</v>
      </c>
      <c r="H555" s="28">
        <f t="shared" si="186"/>
        <v>-12493.358718578178</v>
      </c>
      <c r="I555" s="28">
        <f t="shared" si="186"/>
        <v>-8639.8191287112495</v>
      </c>
      <c r="J555" s="28">
        <f t="shared" si="186"/>
        <v>-12912.486213031158</v>
      </c>
      <c r="K555" s="28">
        <f t="shared" si="186"/>
        <v>1633.234403804099</v>
      </c>
      <c r="L555" s="28">
        <f t="shared" si="186"/>
        <v>-13482.188252700427</v>
      </c>
      <c r="M555" s="28">
        <f t="shared" si="186"/>
        <v>-14183.128119809377</v>
      </c>
      <c r="N555" s="28">
        <f t="shared" si="186"/>
        <v>-14276.179586154449</v>
      </c>
      <c r="O555" s="28">
        <f t="shared" si="186"/>
        <v>-13286.921184297176</v>
      </c>
      <c r="P555" s="28">
        <f t="shared" si="186"/>
        <v>-14687.137793138565</v>
      </c>
      <c r="Q555" s="28">
        <f t="shared" si="186"/>
        <v>-14154.630139131557</v>
      </c>
      <c r="R555" s="28">
        <f t="shared" si="186"/>
        <v>-14357.575996782653</v>
      </c>
      <c r="S555" s="28">
        <f t="shared" si="186"/>
        <v>-14459.648405293525</v>
      </c>
      <c r="T555" s="28">
        <f t="shared" si="186"/>
        <v>-14769.092858009257</v>
      </c>
      <c r="U555" s="28">
        <f t="shared" si="186"/>
        <v>-11383.618085185282</v>
      </c>
      <c r="V555" s="28">
        <f t="shared" si="186"/>
        <v>-12073.605345144966</v>
      </c>
      <c r="W555" s="28">
        <f t="shared" si="186"/>
        <v>-13448.424203002804</v>
      </c>
      <c r="X555" s="28">
        <f t="shared" si="186"/>
        <v>-13273.927208158901</v>
      </c>
      <c r="Y555" s="28">
        <f t="shared" si="186"/>
        <v>-13173.449038190687</v>
      </c>
      <c r="Z555" s="28">
        <f t="shared" si="186"/>
        <v>-13584.054907332227</v>
      </c>
      <c r="AA555" s="28">
        <f t="shared" si="186"/>
        <v>-13278.419062921343</v>
      </c>
      <c r="AB555" s="28">
        <f t="shared" si="186"/>
        <v>-12771.48853108707</v>
      </c>
      <c r="AC555" s="28">
        <f t="shared" si="186"/>
        <v>-12672.807059385936</v>
      </c>
      <c r="AD555" s="28">
        <f t="shared" si="186"/>
        <v>-11503.653957605007</v>
      </c>
      <c r="AE555" s="28">
        <f t="shared" si="186"/>
        <v>-10867.236762003287</v>
      </c>
    </row>
    <row r="556" spans="1:31" x14ac:dyDescent="0.2">
      <c r="A556" s="9" t="s">
        <v>549</v>
      </c>
      <c r="B556" s="4" t="s">
        <v>550</v>
      </c>
      <c r="C556" s="21">
        <f>+C557+C558</f>
        <v>-12283.482044116532</v>
      </c>
      <c r="D556" s="21">
        <f t="shared" ref="D556:AE556" si="187">+D557+D558</f>
        <v>-12368.914361975674</v>
      </c>
      <c r="E556" s="21">
        <f t="shared" si="187"/>
        <v>-12619.693018874799</v>
      </c>
      <c r="F556" s="21">
        <f t="shared" si="187"/>
        <v>-12939.041728817663</v>
      </c>
      <c r="G556" s="21">
        <f t="shared" si="187"/>
        <v>-13268.776767815249</v>
      </c>
      <c r="H556" s="21">
        <f t="shared" si="187"/>
        <v>-13009.543694800017</v>
      </c>
      <c r="I556" s="21">
        <f t="shared" si="187"/>
        <v>-9180.7677775292323</v>
      </c>
      <c r="J556" s="21">
        <f t="shared" si="187"/>
        <v>-13407.357943114537</v>
      </c>
      <c r="K556" s="21">
        <f t="shared" si="187"/>
        <v>1070.4888378794567</v>
      </c>
      <c r="L556" s="21">
        <f t="shared" si="187"/>
        <v>-14047.423499610539</v>
      </c>
      <c r="M556" s="21">
        <f t="shared" si="187"/>
        <v>-14727.413739528609</v>
      </c>
      <c r="N556" s="21">
        <f t="shared" si="187"/>
        <v>-14807.89172581158</v>
      </c>
      <c r="O556" s="21">
        <f t="shared" si="187"/>
        <v>-14061.208067596956</v>
      </c>
      <c r="P556" s="21">
        <f t="shared" si="187"/>
        <v>-15484.925366534922</v>
      </c>
      <c r="Q556" s="21">
        <f t="shared" si="187"/>
        <v>-14814.385454253077</v>
      </c>
      <c r="R556" s="21">
        <f t="shared" si="187"/>
        <v>-15057.216638017559</v>
      </c>
      <c r="S556" s="21">
        <f t="shared" si="187"/>
        <v>-15145.796528083349</v>
      </c>
      <c r="T556" s="21">
        <f t="shared" si="187"/>
        <v>-15530.16749819207</v>
      </c>
      <c r="U556" s="21">
        <f t="shared" si="187"/>
        <v>-12691.84471380542</v>
      </c>
      <c r="V556" s="21">
        <f t="shared" si="187"/>
        <v>-13255.844151837307</v>
      </c>
      <c r="W556" s="21">
        <f t="shared" si="187"/>
        <v>-14656.04340532091</v>
      </c>
      <c r="X556" s="21">
        <f t="shared" si="187"/>
        <v>-14493.817889480937</v>
      </c>
      <c r="Y556" s="21">
        <f t="shared" si="187"/>
        <v>-14393.088426963921</v>
      </c>
      <c r="Z556" s="21">
        <f t="shared" si="187"/>
        <v>-14852.8486094823</v>
      </c>
      <c r="AA556" s="21">
        <f t="shared" si="187"/>
        <v>-14499.943180930128</v>
      </c>
      <c r="AB556" s="21">
        <f t="shared" si="187"/>
        <v>-13964.670125179826</v>
      </c>
      <c r="AC556" s="21">
        <f t="shared" si="187"/>
        <v>-13831.758059996724</v>
      </c>
      <c r="AD556" s="21">
        <f t="shared" si="187"/>
        <v>-13605.562221313465</v>
      </c>
      <c r="AE556" s="21">
        <f t="shared" si="187"/>
        <v>-12894.242250226869</v>
      </c>
    </row>
    <row r="557" spans="1:31" x14ac:dyDescent="0.2">
      <c r="A557" s="9" t="s">
        <v>551</v>
      </c>
      <c r="B557" s="4" t="s">
        <v>552</v>
      </c>
      <c r="C557" s="35">
        <f>+C299</f>
        <v>-12017.529550084349</v>
      </c>
      <c r="D557" s="35">
        <f t="shared" ref="D557:AE557" si="188">+D299</f>
        <v>-11996.522042342203</v>
      </c>
      <c r="E557" s="35">
        <f t="shared" si="188"/>
        <v>-12112.714816298436</v>
      </c>
      <c r="F557" s="35">
        <f t="shared" si="188"/>
        <v>-12287.261300567565</v>
      </c>
      <c r="G557" s="35">
        <f t="shared" si="188"/>
        <v>-12448.809710937294</v>
      </c>
      <c r="H557" s="35">
        <f t="shared" si="188"/>
        <v>-12129.368221173125</v>
      </c>
      <c r="I557" s="35">
        <f t="shared" si="188"/>
        <v>-8224.2879091784016</v>
      </c>
      <c r="J557" s="35">
        <f t="shared" si="188"/>
        <v>-12362.298251024498</v>
      </c>
      <c r="K557" s="35">
        <f t="shared" si="188"/>
        <v>2252.4813097592896</v>
      </c>
      <c r="L557" s="35">
        <f t="shared" si="188"/>
        <v>-12927.428996784041</v>
      </c>
      <c r="M557" s="35">
        <f t="shared" si="188"/>
        <v>-13515.690082930883</v>
      </c>
      <c r="N557" s="35">
        <f t="shared" si="188"/>
        <v>-13533.736949897344</v>
      </c>
      <c r="O557" s="35">
        <f t="shared" si="188"/>
        <v>-12760.577551167193</v>
      </c>
      <c r="P557" s="35">
        <f t="shared" si="188"/>
        <v>-14248.225254771216</v>
      </c>
      <c r="Q557" s="35">
        <f t="shared" si="188"/>
        <v>-13150.428282305191</v>
      </c>
      <c r="R557" s="35">
        <f t="shared" si="188"/>
        <v>-13321.453597326328</v>
      </c>
      <c r="S557" s="35">
        <f t="shared" si="188"/>
        <v>-13220.797371853392</v>
      </c>
      <c r="T557" s="35">
        <f t="shared" si="188"/>
        <v>-13402.878959517933</v>
      </c>
      <c r="U557" s="35">
        <f t="shared" si="188"/>
        <v>-10633.391710934175</v>
      </c>
      <c r="V557" s="35">
        <f t="shared" si="188"/>
        <v>-11137.809911328708</v>
      </c>
      <c r="W557" s="35">
        <f t="shared" si="188"/>
        <v>-12608.909202763556</v>
      </c>
      <c r="X557" s="35">
        <f t="shared" si="188"/>
        <v>-12218.573157662997</v>
      </c>
      <c r="Y557" s="35">
        <f t="shared" si="188"/>
        <v>-12055.425680286058</v>
      </c>
      <c r="Z557" s="35">
        <f t="shared" si="188"/>
        <v>-12593.436527795082</v>
      </c>
      <c r="AA557" s="35">
        <f t="shared" si="188"/>
        <v>-12282.797672023351</v>
      </c>
      <c r="AB557" s="35">
        <f t="shared" si="188"/>
        <v>-11764.963799978374</v>
      </c>
      <c r="AC557" s="35">
        <f t="shared" si="188"/>
        <v>-11801.10779776197</v>
      </c>
      <c r="AD557" s="35">
        <f t="shared" si="188"/>
        <v>-11682.7308423137</v>
      </c>
      <c r="AE557" s="35">
        <f t="shared" si="188"/>
        <v>-11180.328263104531</v>
      </c>
    </row>
    <row r="558" spans="1:31" x14ac:dyDescent="0.2">
      <c r="A558" s="9" t="s">
        <v>636</v>
      </c>
      <c r="B558" s="4" t="s">
        <v>637</v>
      </c>
      <c r="C558" s="35">
        <f>+C367</f>
        <v>-265.95249403218321</v>
      </c>
      <c r="D558" s="35">
        <f t="shared" ref="D558:AE558" si="189">+D367</f>
        <v>-372.39231963347095</v>
      </c>
      <c r="E558" s="35">
        <f t="shared" si="189"/>
        <v>-506.97820257636329</v>
      </c>
      <c r="F558" s="35">
        <f t="shared" si="189"/>
        <v>-651.78042825009788</v>
      </c>
      <c r="G558" s="35">
        <f t="shared" si="189"/>
        <v>-819.96705687795566</v>
      </c>
      <c r="H558" s="35">
        <f t="shared" si="189"/>
        <v>-880.17547362689209</v>
      </c>
      <c r="I558" s="35">
        <f t="shared" si="189"/>
        <v>-956.47986835082975</v>
      </c>
      <c r="J558" s="35">
        <f t="shared" si="189"/>
        <v>-1045.0596920900387</v>
      </c>
      <c r="K558" s="35">
        <f t="shared" si="189"/>
        <v>-1181.9924718798329</v>
      </c>
      <c r="L558" s="35">
        <f t="shared" si="189"/>
        <v>-1119.9945028264979</v>
      </c>
      <c r="M558" s="35">
        <f t="shared" si="189"/>
        <v>-1211.7236565977248</v>
      </c>
      <c r="N558" s="35">
        <f t="shared" si="189"/>
        <v>-1274.1547759142363</v>
      </c>
      <c r="O558" s="35">
        <f t="shared" si="189"/>
        <v>-1300.6305164297623</v>
      </c>
      <c r="P558" s="35">
        <f t="shared" si="189"/>
        <v>-1236.7001117637067</v>
      </c>
      <c r="Q558" s="35">
        <f t="shared" si="189"/>
        <v>-1663.9571719478856</v>
      </c>
      <c r="R558" s="35">
        <f t="shared" si="189"/>
        <v>-1735.7630406912303</v>
      </c>
      <c r="S558" s="35">
        <f t="shared" si="189"/>
        <v>-1924.9991562299567</v>
      </c>
      <c r="T558" s="35">
        <f t="shared" si="189"/>
        <v>-2127.2885386741355</v>
      </c>
      <c r="U558" s="35">
        <f t="shared" si="189"/>
        <v>-2058.4530028712456</v>
      </c>
      <c r="V558" s="35">
        <f t="shared" si="189"/>
        <v>-2118.0342405086003</v>
      </c>
      <c r="W558" s="35">
        <f t="shared" si="189"/>
        <v>-2047.134202557354</v>
      </c>
      <c r="X558" s="35">
        <f t="shared" si="189"/>
        <v>-2275.2447318179406</v>
      </c>
      <c r="Y558" s="35">
        <f t="shared" si="189"/>
        <v>-2337.6627466778623</v>
      </c>
      <c r="Z558" s="35">
        <f t="shared" si="189"/>
        <v>-2259.4120816872178</v>
      </c>
      <c r="AA558" s="35">
        <f t="shared" si="189"/>
        <v>-2217.1455089067772</v>
      </c>
      <c r="AB558" s="35">
        <f t="shared" si="189"/>
        <v>-2199.7063252014518</v>
      </c>
      <c r="AC558" s="35">
        <f t="shared" si="189"/>
        <v>-2030.6502622347546</v>
      </c>
      <c r="AD558" s="35">
        <f t="shared" si="189"/>
        <v>-1922.8313789997646</v>
      </c>
      <c r="AE558" s="35">
        <f t="shared" si="189"/>
        <v>-1713.9139871223376</v>
      </c>
    </row>
    <row r="559" spans="1:31" x14ac:dyDescent="0.2">
      <c r="A559" s="9" t="s">
        <v>668</v>
      </c>
      <c r="B559" s="4" t="s">
        <v>639</v>
      </c>
      <c r="C559" s="21">
        <f>+C560+C561</f>
        <v>21.2334732451354</v>
      </c>
      <c r="D559" s="21">
        <f t="shared" ref="D559:AE559" si="190">+D560+D561</f>
        <v>24.221268931333206</v>
      </c>
      <c r="E559" s="21">
        <f t="shared" si="190"/>
        <v>27.200162480343636</v>
      </c>
      <c r="F559" s="21">
        <f t="shared" si="190"/>
        <v>30.188897704055986</v>
      </c>
      <c r="G559" s="21">
        <f t="shared" si="190"/>
        <v>33.18331939970323</v>
      </c>
      <c r="H559" s="21">
        <f t="shared" si="190"/>
        <v>36.164348261246715</v>
      </c>
      <c r="I559" s="21">
        <f t="shared" si="190"/>
        <v>39.247006457133899</v>
      </c>
      <c r="J559" s="21">
        <f t="shared" si="190"/>
        <v>42.141119249538967</v>
      </c>
      <c r="K559" s="21">
        <f t="shared" si="190"/>
        <v>45.189480863476263</v>
      </c>
      <c r="L559" s="21">
        <f t="shared" si="190"/>
        <v>48.140446833000269</v>
      </c>
      <c r="M559" s="21">
        <f t="shared" si="190"/>
        <v>51.105061104649984</v>
      </c>
      <c r="N559" s="21">
        <f t="shared" si="190"/>
        <v>54.094458852359075</v>
      </c>
      <c r="O559" s="21">
        <f t="shared" si="190"/>
        <v>55.55399472345708</v>
      </c>
      <c r="P559" s="21">
        <f t="shared" si="190"/>
        <v>58.254290593001457</v>
      </c>
      <c r="Q559" s="21">
        <f t="shared" si="190"/>
        <v>60.966295611216403</v>
      </c>
      <c r="R559" s="21">
        <f t="shared" si="190"/>
        <v>63.681918971431365</v>
      </c>
      <c r="S559" s="21">
        <f t="shared" si="190"/>
        <v>66.385685303246305</v>
      </c>
      <c r="T559" s="21">
        <f t="shared" si="190"/>
        <v>69.100083993861276</v>
      </c>
      <c r="U559" s="21">
        <f t="shared" si="190"/>
        <v>70.983075413446358</v>
      </c>
      <c r="V559" s="21">
        <f t="shared" si="190"/>
        <v>73.389130295671364</v>
      </c>
      <c r="W559" s="21">
        <f t="shared" si="190"/>
        <v>72.872305551398171</v>
      </c>
      <c r="X559" s="21">
        <f t="shared" si="190"/>
        <v>72.357604826147124</v>
      </c>
      <c r="Y559" s="21">
        <f t="shared" si="190"/>
        <v>71.830397531193753</v>
      </c>
      <c r="Z559" s="21">
        <f t="shared" si="190"/>
        <v>71.316045132920593</v>
      </c>
      <c r="AA559" s="21">
        <f t="shared" si="190"/>
        <v>77.383376084597359</v>
      </c>
      <c r="AB559" s="21">
        <f t="shared" si="190"/>
        <v>74.833651916251569</v>
      </c>
      <c r="AC559" s="21">
        <f t="shared" si="190"/>
        <v>72.307335637305769</v>
      </c>
      <c r="AD559" s="21">
        <f t="shared" si="190"/>
        <v>47.028101200060959</v>
      </c>
      <c r="AE559" s="21">
        <f t="shared" si="190"/>
        <v>44.057205545770898</v>
      </c>
    </row>
    <row r="560" spans="1:31" x14ac:dyDescent="0.2">
      <c r="A560" s="9" t="s">
        <v>669</v>
      </c>
      <c r="B560" s="4" t="s">
        <v>670</v>
      </c>
      <c r="C560" s="35">
        <f>+C384</f>
        <v>9.9232397932711505E-3</v>
      </c>
      <c r="D560" s="35">
        <f t="shared" ref="D560:AE560" si="191">+D384</f>
        <v>9.7147101729255832E-3</v>
      </c>
      <c r="E560" s="35">
        <f t="shared" si="191"/>
        <v>6.0404336520765011E-4</v>
      </c>
      <c r="F560" s="35">
        <f t="shared" si="191"/>
        <v>1.3350512594079908E-3</v>
      </c>
      <c r="G560" s="35">
        <f t="shared" si="191"/>
        <v>7.752531088493087E-3</v>
      </c>
      <c r="H560" s="35">
        <f t="shared" si="191"/>
        <v>7.7717681383404668E-4</v>
      </c>
      <c r="I560" s="35">
        <f t="shared" si="191"/>
        <v>9.5431156882869767E-2</v>
      </c>
      <c r="J560" s="35">
        <f t="shared" si="191"/>
        <v>1.5397334697840864E-3</v>
      </c>
      <c r="K560" s="35">
        <f t="shared" si="191"/>
        <v>6.1897131588921489E-2</v>
      </c>
      <c r="L560" s="35">
        <f t="shared" si="191"/>
        <v>2.4858885294774966E-2</v>
      </c>
      <c r="M560" s="35">
        <f t="shared" si="191"/>
        <v>1.4689411263457373E-3</v>
      </c>
      <c r="N560" s="35">
        <f t="shared" si="191"/>
        <v>2.8624730172897559E-3</v>
      </c>
      <c r="O560" s="35">
        <f t="shared" si="191"/>
        <v>1.0261811870584996E-2</v>
      </c>
      <c r="P560" s="35">
        <f t="shared" si="191"/>
        <v>1.1133360000000003E-4</v>
      </c>
      <c r="Q560" s="35">
        <f t="shared" si="191"/>
        <v>1.6700040000000001E-3</v>
      </c>
      <c r="R560" s="35">
        <f t="shared" si="191"/>
        <v>6.8470164000000019E-3</v>
      </c>
      <c r="S560" s="35">
        <f t="shared" si="191"/>
        <v>1.6700040000000008E-4</v>
      </c>
      <c r="T560" s="35">
        <f t="shared" si="191"/>
        <v>4.1193432000000011E-3</v>
      </c>
      <c r="U560" s="35">
        <f t="shared" si="191"/>
        <v>7.5701281320000008E-2</v>
      </c>
      <c r="V560" s="35">
        <f t="shared" si="191"/>
        <v>5.2883460000000011E-3</v>
      </c>
      <c r="W560" s="35">
        <f t="shared" si="191"/>
        <v>0</v>
      </c>
      <c r="X560" s="35">
        <f t="shared" si="191"/>
        <v>3.8966759999999994E-4</v>
      </c>
      <c r="Y560" s="35">
        <f t="shared" si="191"/>
        <v>0</v>
      </c>
      <c r="Z560" s="35">
        <f t="shared" si="191"/>
        <v>0</v>
      </c>
      <c r="AA560" s="35">
        <f t="shared" si="191"/>
        <v>3.8020424400000002E-2</v>
      </c>
      <c r="AB560" s="35">
        <f t="shared" si="191"/>
        <v>1.01313576E-2</v>
      </c>
      <c r="AC560" s="35">
        <f t="shared" si="191"/>
        <v>5.6501802000000004E-3</v>
      </c>
      <c r="AD560" s="35">
        <f t="shared" si="191"/>
        <v>1.6700040000000001E-3</v>
      </c>
      <c r="AE560" s="35">
        <f t="shared" si="191"/>
        <v>0</v>
      </c>
    </row>
    <row r="561" spans="1:31" x14ac:dyDescent="0.2">
      <c r="A561" s="9" t="s">
        <v>671</v>
      </c>
      <c r="B561" s="4" t="s">
        <v>672</v>
      </c>
      <c r="C561" s="35">
        <f>+C385</f>
        <v>21.22355000534213</v>
      </c>
      <c r="D561" s="35">
        <f t="shared" ref="D561:AE561" si="192">+D385</f>
        <v>24.211554221160281</v>
      </c>
      <c r="E561" s="35">
        <f t="shared" si="192"/>
        <v>27.199558436978428</v>
      </c>
      <c r="F561" s="35">
        <f t="shared" si="192"/>
        <v>30.187562652796579</v>
      </c>
      <c r="G561" s="35">
        <f t="shared" si="192"/>
        <v>33.175566868614737</v>
      </c>
      <c r="H561" s="35">
        <f t="shared" si="192"/>
        <v>36.163571084432881</v>
      </c>
      <c r="I561" s="35">
        <f t="shared" si="192"/>
        <v>39.151575300251032</v>
      </c>
      <c r="J561" s="35">
        <f t="shared" si="192"/>
        <v>42.139579516069183</v>
      </c>
      <c r="K561" s="35">
        <f t="shared" si="192"/>
        <v>45.127583731887341</v>
      </c>
      <c r="L561" s="35">
        <f t="shared" si="192"/>
        <v>48.115587947705492</v>
      </c>
      <c r="M561" s="35">
        <f t="shared" si="192"/>
        <v>51.103592163523636</v>
      </c>
      <c r="N561" s="35">
        <f t="shared" si="192"/>
        <v>54.091596379341787</v>
      </c>
      <c r="O561" s="35">
        <f t="shared" si="192"/>
        <v>55.543732911586496</v>
      </c>
      <c r="P561" s="35">
        <f t="shared" si="192"/>
        <v>58.254179259401454</v>
      </c>
      <c r="Q561" s="35">
        <f t="shared" si="192"/>
        <v>60.964625607216405</v>
      </c>
      <c r="R561" s="35">
        <f t="shared" si="192"/>
        <v>63.675071955031363</v>
      </c>
      <c r="S561" s="35">
        <f t="shared" si="192"/>
        <v>66.385518302846307</v>
      </c>
      <c r="T561" s="35">
        <f t="shared" si="192"/>
        <v>69.095964650661273</v>
      </c>
      <c r="U561" s="35">
        <f t="shared" si="192"/>
        <v>70.907374132126364</v>
      </c>
      <c r="V561" s="35">
        <f t="shared" si="192"/>
        <v>73.383841949671364</v>
      </c>
      <c r="W561" s="35">
        <f t="shared" si="192"/>
        <v>72.872305551398171</v>
      </c>
      <c r="X561" s="35">
        <f t="shared" si="192"/>
        <v>72.35721515854712</v>
      </c>
      <c r="Y561" s="35">
        <f t="shared" si="192"/>
        <v>71.830397531193753</v>
      </c>
      <c r="Z561" s="35">
        <f t="shared" si="192"/>
        <v>71.316045132920593</v>
      </c>
      <c r="AA561" s="35">
        <f t="shared" si="192"/>
        <v>77.345355660197356</v>
      </c>
      <c r="AB561" s="35">
        <f t="shared" si="192"/>
        <v>74.823520558651566</v>
      </c>
      <c r="AC561" s="35">
        <f t="shared" si="192"/>
        <v>72.301685457105762</v>
      </c>
      <c r="AD561" s="35">
        <f t="shared" si="192"/>
        <v>47.026431196060962</v>
      </c>
      <c r="AE561" s="35">
        <f t="shared" si="192"/>
        <v>44.057205545770898</v>
      </c>
    </row>
    <row r="562" spans="1:31" x14ac:dyDescent="0.2">
      <c r="A562" s="9" t="s">
        <v>678</v>
      </c>
      <c r="B562" s="4" t="s">
        <v>645</v>
      </c>
      <c r="C562" s="21">
        <f>+C563+C564</f>
        <v>524.34828339123806</v>
      </c>
      <c r="D562" s="21">
        <f t="shared" ref="D562:AE562" si="193">+D563+D564</f>
        <v>523.60215008833529</v>
      </c>
      <c r="E562" s="21">
        <f t="shared" si="193"/>
        <v>522.944218516212</v>
      </c>
      <c r="F562" s="21">
        <f t="shared" si="193"/>
        <v>522.27913266414623</v>
      </c>
      <c r="G562" s="21">
        <f t="shared" si="193"/>
        <v>521.7168562244259</v>
      </c>
      <c r="H562" s="21">
        <f t="shared" si="193"/>
        <v>520.96847960617617</v>
      </c>
      <c r="I562" s="21">
        <f t="shared" si="193"/>
        <v>521.10598715510719</v>
      </c>
      <c r="J562" s="21">
        <f t="shared" si="193"/>
        <v>519.65816535392617</v>
      </c>
      <c r="K562" s="21">
        <f t="shared" si="193"/>
        <v>533.62514682228721</v>
      </c>
      <c r="L562" s="21">
        <f t="shared" si="193"/>
        <v>518.62536173612534</v>
      </c>
      <c r="M562" s="21">
        <f t="shared" si="193"/>
        <v>517.64725335238472</v>
      </c>
      <c r="N562" s="21">
        <f t="shared" si="193"/>
        <v>516.99059549523895</v>
      </c>
      <c r="O562" s="21">
        <f t="shared" si="193"/>
        <v>695.17811852620105</v>
      </c>
      <c r="P562" s="21">
        <f t="shared" si="193"/>
        <v>694.34014276516359</v>
      </c>
      <c r="Q562" s="21">
        <f t="shared" si="193"/>
        <v>693.82886889788449</v>
      </c>
      <c r="R562" s="21">
        <f t="shared" si="193"/>
        <v>693.45732868124901</v>
      </c>
      <c r="S562" s="21">
        <f t="shared" si="193"/>
        <v>692.83784753810698</v>
      </c>
      <c r="T562" s="21">
        <f t="shared" si="193"/>
        <v>692.35528215466627</v>
      </c>
      <c r="U562" s="21">
        <f t="shared" si="193"/>
        <v>1196.5130550856038</v>
      </c>
      <c r="V562" s="21">
        <f t="shared" si="193"/>
        <v>1060.5385525925728</v>
      </c>
      <c r="W562" s="21">
        <f t="shared" si="193"/>
        <v>1059.6022229306418</v>
      </c>
      <c r="X562" s="21">
        <f t="shared" si="193"/>
        <v>1059.8890578635794</v>
      </c>
      <c r="Y562" s="21">
        <f t="shared" si="193"/>
        <v>1060.3561982328631</v>
      </c>
      <c r="Z562" s="21">
        <f t="shared" si="193"/>
        <v>1060.5343020550026</v>
      </c>
      <c r="AA562" s="21">
        <f t="shared" si="193"/>
        <v>1255.5564298313891</v>
      </c>
      <c r="AB562" s="21">
        <f t="shared" si="193"/>
        <v>1256.1743512319731</v>
      </c>
      <c r="AC562" s="21">
        <f t="shared" si="193"/>
        <v>1256.62390590205</v>
      </c>
      <c r="AD562" s="21">
        <f t="shared" si="193"/>
        <v>2224.5164811304999</v>
      </c>
      <c r="AE562" s="21">
        <f t="shared" si="193"/>
        <v>2225.2077599867403</v>
      </c>
    </row>
    <row r="563" spans="1:31" x14ac:dyDescent="0.2">
      <c r="A563" s="9" t="s">
        <v>679</v>
      </c>
      <c r="B563" s="4" t="s">
        <v>680</v>
      </c>
      <c r="C563" s="35">
        <f>+C392</f>
        <v>0.1241534594304</v>
      </c>
      <c r="D563" s="35">
        <f t="shared" ref="D563:AE563" si="194">+D392</f>
        <v>3.69654223968E-2</v>
      </c>
      <c r="E563" s="35">
        <f t="shared" si="194"/>
        <v>3.7979116142399988E-2</v>
      </c>
      <c r="F563" s="35">
        <f t="shared" si="194"/>
        <v>3.1838529945599998E-2</v>
      </c>
      <c r="G563" s="35">
        <f t="shared" si="194"/>
        <v>0.1285073560944</v>
      </c>
      <c r="H563" s="35">
        <f t="shared" si="194"/>
        <v>3.9076003713599997E-2</v>
      </c>
      <c r="I563" s="35">
        <f t="shared" si="194"/>
        <v>0.83552881851359984</v>
      </c>
      <c r="J563" s="35">
        <f t="shared" si="194"/>
        <v>4.6652283201600003E-2</v>
      </c>
      <c r="K563" s="35">
        <f t="shared" si="194"/>
        <v>0.98257186270079999</v>
      </c>
      <c r="L563" s="35">
        <f t="shared" si="194"/>
        <v>0.19718142750719997</v>
      </c>
      <c r="M563" s="35">
        <f t="shared" si="194"/>
        <v>1.2576079267199999E-2</v>
      </c>
      <c r="N563" s="35">
        <f t="shared" si="194"/>
        <v>1.4863487990399998E-2</v>
      </c>
      <c r="O563" s="35">
        <f t="shared" si="194"/>
        <v>0.34513733426399995</v>
      </c>
      <c r="P563" s="35">
        <f t="shared" si="194"/>
        <v>3.0580701552E-2</v>
      </c>
      <c r="Q563" s="35">
        <f t="shared" si="194"/>
        <v>4.2725962598400016E-2</v>
      </c>
      <c r="R563" s="35">
        <f t="shared" si="194"/>
        <v>5.2215700075200003E-2</v>
      </c>
      <c r="S563" s="35">
        <f t="shared" si="194"/>
        <v>9.8542859471999991E-2</v>
      </c>
      <c r="T563" s="35">
        <f t="shared" si="194"/>
        <v>0.13939660435679999</v>
      </c>
      <c r="U563" s="35">
        <f t="shared" si="194"/>
        <v>0.69895419022080008</v>
      </c>
      <c r="V563" s="35">
        <f t="shared" si="194"/>
        <v>0.17741190300479995</v>
      </c>
      <c r="W563" s="35">
        <f t="shared" si="194"/>
        <v>4.6421246879999999E-3</v>
      </c>
      <c r="X563" s="35">
        <f t="shared" si="194"/>
        <v>5.0110435900800006E-2</v>
      </c>
      <c r="Y563" s="35">
        <f t="shared" si="194"/>
        <v>0.16049684100959999</v>
      </c>
      <c r="Z563" s="35">
        <f t="shared" si="194"/>
        <v>5.3412640703999995E-2</v>
      </c>
      <c r="AA563" s="35">
        <f t="shared" si="194"/>
        <v>0.46182837886559996</v>
      </c>
      <c r="AB563" s="35">
        <f t="shared" si="194"/>
        <v>0.42648742776815995</v>
      </c>
      <c r="AC563" s="35">
        <f t="shared" si="194"/>
        <v>0.22277974616351998</v>
      </c>
      <c r="AD563" s="35">
        <f t="shared" si="194"/>
        <v>1.1052886561920003E-2</v>
      </c>
      <c r="AE563" s="35">
        <f t="shared" si="194"/>
        <v>5.4206745546528011E-2</v>
      </c>
    </row>
    <row r="564" spans="1:31" x14ac:dyDescent="0.2">
      <c r="A564" s="9" t="s">
        <v>681</v>
      </c>
      <c r="B564" s="4" t="s">
        <v>682</v>
      </c>
      <c r="C564" s="35">
        <f>+C393</f>
        <v>524.22412993180762</v>
      </c>
      <c r="D564" s="35">
        <f t="shared" ref="D564:AE564" si="195">+D393</f>
        <v>523.56518466593855</v>
      </c>
      <c r="E564" s="35">
        <f t="shared" si="195"/>
        <v>522.90623940006958</v>
      </c>
      <c r="F564" s="35">
        <f t="shared" si="195"/>
        <v>522.24729413420062</v>
      </c>
      <c r="G564" s="35">
        <f t="shared" si="195"/>
        <v>521.58834886833154</v>
      </c>
      <c r="H564" s="35">
        <f t="shared" si="195"/>
        <v>520.92940360246257</v>
      </c>
      <c r="I564" s="35">
        <f t="shared" si="195"/>
        <v>520.27045833659361</v>
      </c>
      <c r="J564" s="35">
        <f t="shared" si="195"/>
        <v>519.61151307072453</v>
      </c>
      <c r="K564" s="35">
        <f t="shared" si="195"/>
        <v>532.64257495958645</v>
      </c>
      <c r="L564" s="35">
        <f t="shared" si="195"/>
        <v>518.42818030861815</v>
      </c>
      <c r="M564" s="35">
        <f t="shared" si="195"/>
        <v>517.63467727311752</v>
      </c>
      <c r="N564" s="35">
        <f t="shared" si="195"/>
        <v>516.97573200724855</v>
      </c>
      <c r="O564" s="35">
        <f t="shared" si="195"/>
        <v>694.83298119193705</v>
      </c>
      <c r="P564" s="35">
        <f t="shared" si="195"/>
        <v>694.30956206361157</v>
      </c>
      <c r="Q564" s="35">
        <f t="shared" si="195"/>
        <v>693.78614293528608</v>
      </c>
      <c r="R564" s="35">
        <f t="shared" si="195"/>
        <v>693.40511298117383</v>
      </c>
      <c r="S564" s="35">
        <f t="shared" si="195"/>
        <v>692.73930467863499</v>
      </c>
      <c r="T564" s="35">
        <f t="shared" si="195"/>
        <v>692.21588555030951</v>
      </c>
      <c r="U564" s="35">
        <f t="shared" si="195"/>
        <v>1195.814100895383</v>
      </c>
      <c r="V564" s="35">
        <f t="shared" si="195"/>
        <v>1060.3611406895679</v>
      </c>
      <c r="W564" s="35">
        <f t="shared" si="195"/>
        <v>1059.5975808059538</v>
      </c>
      <c r="X564" s="35">
        <f t="shared" si="195"/>
        <v>1059.8389474276787</v>
      </c>
      <c r="Y564" s="35">
        <f t="shared" si="195"/>
        <v>1060.1957013918536</v>
      </c>
      <c r="Z564" s="35">
        <f t="shared" si="195"/>
        <v>1060.4808894142986</v>
      </c>
      <c r="AA564" s="35">
        <f t="shared" si="195"/>
        <v>1255.0946014525234</v>
      </c>
      <c r="AB564" s="35">
        <f t="shared" si="195"/>
        <v>1255.7478638042051</v>
      </c>
      <c r="AC564" s="35">
        <f t="shared" si="195"/>
        <v>1256.4011261558865</v>
      </c>
      <c r="AD564" s="35">
        <f t="shared" si="195"/>
        <v>2224.5054282439378</v>
      </c>
      <c r="AE564" s="35">
        <f t="shared" si="195"/>
        <v>2225.1535532411935</v>
      </c>
    </row>
    <row r="565" spans="1:31" x14ac:dyDescent="0.2">
      <c r="A565" s="9" t="s">
        <v>688</v>
      </c>
      <c r="B565" s="4" t="s">
        <v>651</v>
      </c>
      <c r="C565" s="21">
        <f>+C566+C567</f>
        <v>34.055216820679483</v>
      </c>
      <c r="D565" s="21">
        <f t="shared" ref="D565:AE565" si="196">+D566+D567</f>
        <v>34.055216820679483</v>
      </c>
      <c r="E565" s="21">
        <f t="shared" si="196"/>
        <v>34.055216820679483</v>
      </c>
      <c r="F565" s="21">
        <f t="shared" si="196"/>
        <v>34.055216820679483</v>
      </c>
      <c r="G565" s="21">
        <f t="shared" si="196"/>
        <v>34.055216820679483</v>
      </c>
      <c r="H565" s="21">
        <f t="shared" si="196"/>
        <v>34.055216820679483</v>
      </c>
      <c r="I565" s="21">
        <f t="shared" si="196"/>
        <v>34.055216820679483</v>
      </c>
      <c r="J565" s="21">
        <f t="shared" si="196"/>
        <v>34.055216820679483</v>
      </c>
      <c r="K565" s="21">
        <f t="shared" si="196"/>
        <v>34.055216820679483</v>
      </c>
      <c r="L565" s="21">
        <f t="shared" si="196"/>
        <v>34.055216820679483</v>
      </c>
      <c r="M565" s="21">
        <f t="shared" si="196"/>
        <v>34.055216820679483</v>
      </c>
      <c r="N565" s="21">
        <f t="shared" si="196"/>
        <v>34.055216820679483</v>
      </c>
      <c r="O565" s="21">
        <f t="shared" si="196"/>
        <v>26.986249753881577</v>
      </c>
      <c r="P565" s="21">
        <f t="shared" si="196"/>
        <v>26.986249753881577</v>
      </c>
      <c r="Q565" s="21">
        <f t="shared" si="196"/>
        <v>26.986249753881577</v>
      </c>
      <c r="R565" s="21">
        <f t="shared" si="196"/>
        <v>26.986249753881577</v>
      </c>
      <c r="S565" s="21">
        <f t="shared" si="196"/>
        <v>26.986249753881577</v>
      </c>
      <c r="T565" s="21">
        <f t="shared" si="196"/>
        <v>26.986249753881577</v>
      </c>
      <c r="U565" s="21">
        <f t="shared" si="196"/>
        <v>17.293755528056195</v>
      </c>
      <c r="V565" s="21">
        <f t="shared" si="196"/>
        <v>17.293755528056195</v>
      </c>
      <c r="W565" s="21">
        <f t="shared" si="196"/>
        <v>17.293755528056195</v>
      </c>
      <c r="X565" s="21">
        <f t="shared" si="196"/>
        <v>17.293755528056195</v>
      </c>
      <c r="Y565" s="21">
        <f t="shared" si="196"/>
        <v>17.293755528056195</v>
      </c>
      <c r="Z565" s="21">
        <f t="shared" si="196"/>
        <v>17.293755528056195</v>
      </c>
      <c r="AA565" s="21">
        <f t="shared" si="196"/>
        <v>1.3214266179575467</v>
      </c>
      <c r="AB565" s="21">
        <f t="shared" si="196"/>
        <v>1.3214266179575467</v>
      </c>
      <c r="AC565" s="21">
        <f t="shared" si="196"/>
        <v>1.3214266179575467</v>
      </c>
      <c r="AD565" s="21">
        <f t="shared" si="196"/>
        <v>0.62562787819638332</v>
      </c>
      <c r="AE565" s="21">
        <f t="shared" si="196"/>
        <v>0.62562787819638332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34.055216820679483</v>
      </c>
      <c r="D567" s="35">
        <f t="shared" ref="D567:AE567" si="198">+D401</f>
        <v>34.055216820679483</v>
      </c>
      <c r="E567" s="35">
        <f t="shared" si="198"/>
        <v>34.055216820679483</v>
      </c>
      <c r="F567" s="35">
        <f t="shared" si="198"/>
        <v>34.055216820679483</v>
      </c>
      <c r="G567" s="35">
        <f t="shared" si="198"/>
        <v>34.055216820679483</v>
      </c>
      <c r="H567" s="35">
        <f t="shared" si="198"/>
        <v>34.055216820679483</v>
      </c>
      <c r="I567" s="35">
        <f t="shared" si="198"/>
        <v>34.055216820679483</v>
      </c>
      <c r="J567" s="35">
        <f t="shared" si="198"/>
        <v>34.055216820679483</v>
      </c>
      <c r="K567" s="35">
        <f t="shared" si="198"/>
        <v>34.055216820679483</v>
      </c>
      <c r="L567" s="35">
        <f t="shared" si="198"/>
        <v>34.055216820679483</v>
      </c>
      <c r="M567" s="35">
        <f t="shared" si="198"/>
        <v>34.055216820679483</v>
      </c>
      <c r="N567" s="35">
        <f t="shared" si="198"/>
        <v>34.055216820679483</v>
      </c>
      <c r="O567" s="35">
        <f t="shared" si="198"/>
        <v>26.986249753881577</v>
      </c>
      <c r="P567" s="35">
        <f t="shared" si="198"/>
        <v>26.986249753881577</v>
      </c>
      <c r="Q567" s="35">
        <f t="shared" si="198"/>
        <v>26.986249753881577</v>
      </c>
      <c r="R567" s="35">
        <f t="shared" si="198"/>
        <v>26.986249753881577</v>
      </c>
      <c r="S567" s="35">
        <f t="shared" si="198"/>
        <v>26.986249753881577</v>
      </c>
      <c r="T567" s="35">
        <f t="shared" si="198"/>
        <v>26.986249753881577</v>
      </c>
      <c r="U567" s="35">
        <f t="shared" si="198"/>
        <v>17.293755528056195</v>
      </c>
      <c r="V567" s="35">
        <f t="shared" si="198"/>
        <v>17.293755528056195</v>
      </c>
      <c r="W567" s="35">
        <f t="shared" si="198"/>
        <v>17.293755528056195</v>
      </c>
      <c r="X567" s="35">
        <f t="shared" si="198"/>
        <v>17.293755528056195</v>
      </c>
      <c r="Y567" s="35">
        <f t="shared" si="198"/>
        <v>17.293755528056195</v>
      </c>
      <c r="Z567" s="35">
        <f t="shared" si="198"/>
        <v>17.293755528056195</v>
      </c>
      <c r="AA567" s="35">
        <f t="shared" si="198"/>
        <v>1.3214266179575467</v>
      </c>
      <c r="AB567" s="35">
        <f t="shared" si="198"/>
        <v>1.3214266179575467</v>
      </c>
      <c r="AC567" s="35">
        <f t="shared" si="198"/>
        <v>1.3214266179575467</v>
      </c>
      <c r="AD567" s="35">
        <f t="shared" si="198"/>
        <v>0.62562787819638332</v>
      </c>
      <c r="AE567" s="35">
        <f t="shared" si="198"/>
        <v>0.62562787819638332</v>
      </c>
    </row>
    <row r="568" spans="1:31" x14ac:dyDescent="0.2">
      <c r="A568" s="9" t="s">
        <v>698</v>
      </c>
      <c r="B568" s="4" t="s">
        <v>657</v>
      </c>
      <c r="C568" s="21">
        <f>+C569+C570</f>
        <v>6.4270271642427641</v>
      </c>
      <c r="D568" s="21">
        <f t="shared" ref="D568:AE568" si="199">+D569+D570</f>
        <v>6.5029510106858872</v>
      </c>
      <c r="E568" s="21">
        <f t="shared" si="199"/>
        <v>6.8312374244563632</v>
      </c>
      <c r="F568" s="21">
        <f t="shared" si="199"/>
        <v>7.1595238382268391</v>
      </c>
      <c r="G568" s="21">
        <f t="shared" si="199"/>
        <v>7.4878102519973151</v>
      </c>
      <c r="H568" s="21">
        <f t="shared" si="199"/>
        <v>7.8160966657677893</v>
      </c>
      <c r="I568" s="21">
        <f t="shared" si="199"/>
        <v>8.1443830795382635</v>
      </c>
      <c r="J568" s="21">
        <f t="shared" si="199"/>
        <v>8.472669493308743</v>
      </c>
      <c r="K568" s="21">
        <f t="shared" si="199"/>
        <v>8.8009559070792172</v>
      </c>
      <c r="L568" s="21">
        <f t="shared" si="199"/>
        <v>9.1292423208496896</v>
      </c>
      <c r="M568" s="21">
        <f t="shared" si="199"/>
        <v>9.4575287346201673</v>
      </c>
      <c r="N568" s="21">
        <f t="shared" si="199"/>
        <v>9.7858151483906433</v>
      </c>
      <c r="O568" s="21">
        <f t="shared" si="199"/>
        <v>21.646873386104517</v>
      </c>
      <c r="P568" s="21">
        <f t="shared" si="199"/>
        <v>22.135143956697931</v>
      </c>
      <c r="Q568" s="21">
        <f t="shared" si="199"/>
        <v>22.623414527291335</v>
      </c>
      <c r="R568" s="21">
        <f t="shared" si="199"/>
        <v>23.111685097884749</v>
      </c>
      <c r="S568" s="21">
        <f t="shared" si="199"/>
        <v>23.599955668478156</v>
      </c>
      <c r="T568" s="21">
        <f t="shared" si="199"/>
        <v>24.08822623907157</v>
      </c>
      <c r="U568" s="21">
        <f t="shared" si="199"/>
        <v>45.876315911350325</v>
      </c>
      <c r="V568" s="21">
        <f t="shared" si="199"/>
        <v>46.681737616105764</v>
      </c>
      <c r="W568" s="21">
        <f t="shared" si="199"/>
        <v>47.158872907090739</v>
      </c>
      <c r="X568" s="21">
        <f t="shared" si="199"/>
        <v>47.615572729252854</v>
      </c>
      <c r="Y568" s="21">
        <f t="shared" si="199"/>
        <v>48.092708020237822</v>
      </c>
      <c r="Z568" s="21">
        <f t="shared" si="199"/>
        <v>48.56984331122279</v>
      </c>
      <c r="AA568" s="21">
        <f t="shared" si="199"/>
        <v>16.758859587029725</v>
      </c>
      <c r="AB568" s="21">
        <f t="shared" si="199"/>
        <v>16.747679649656526</v>
      </c>
      <c r="AC568" s="21">
        <f t="shared" si="199"/>
        <v>16.736499712283333</v>
      </c>
      <c r="AD568" s="21">
        <f t="shared" si="199"/>
        <v>60.199826250967213</v>
      </c>
      <c r="AE568" s="21">
        <f t="shared" si="199"/>
        <v>60.336104589624185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6.4270271642427641</v>
      </c>
      <c r="D570" s="35">
        <f t="shared" ref="D570:AE570" si="201">+D409</f>
        <v>6.5029510106858872</v>
      </c>
      <c r="E570" s="35">
        <f t="shared" si="201"/>
        <v>6.8312374244563632</v>
      </c>
      <c r="F570" s="35">
        <f t="shared" si="201"/>
        <v>7.1595238382268391</v>
      </c>
      <c r="G570" s="35">
        <f t="shared" si="201"/>
        <v>7.4878102519973151</v>
      </c>
      <c r="H570" s="35">
        <f t="shared" si="201"/>
        <v>7.8160966657677893</v>
      </c>
      <c r="I570" s="35">
        <f t="shared" si="201"/>
        <v>8.1443830795382635</v>
      </c>
      <c r="J570" s="35">
        <f t="shared" si="201"/>
        <v>8.472669493308743</v>
      </c>
      <c r="K570" s="35">
        <f t="shared" si="201"/>
        <v>8.8009559070792172</v>
      </c>
      <c r="L570" s="35">
        <f t="shared" si="201"/>
        <v>9.1292423208496896</v>
      </c>
      <c r="M570" s="35">
        <f t="shared" si="201"/>
        <v>9.4575287346201673</v>
      </c>
      <c r="N570" s="35">
        <f t="shared" si="201"/>
        <v>9.7858151483906433</v>
      </c>
      <c r="O570" s="35">
        <f t="shared" si="201"/>
        <v>21.646873386104517</v>
      </c>
      <c r="P570" s="35">
        <f t="shared" si="201"/>
        <v>22.135143956697931</v>
      </c>
      <c r="Q570" s="35">
        <f t="shared" si="201"/>
        <v>22.623414527291335</v>
      </c>
      <c r="R570" s="35">
        <f t="shared" si="201"/>
        <v>23.111685097884749</v>
      </c>
      <c r="S570" s="35">
        <f t="shared" si="201"/>
        <v>23.599955668478156</v>
      </c>
      <c r="T570" s="35">
        <f t="shared" si="201"/>
        <v>24.08822623907157</v>
      </c>
      <c r="U570" s="35">
        <f t="shared" si="201"/>
        <v>45.876315911350325</v>
      </c>
      <c r="V570" s="35">
        <f t="shared" si="201"/>
        <v>46.681737616105764</v>
      </c>
      <c r="W570" s="35">
        <f t="shared" si="201"/>
        <v>47.158872907090739</v>
      </c>
      <c r="X570" s="35">
        <f t="shared" si="201"/>
        <v>47.615572729252854</v>
      </c>
      <c r="Y570" s="35">
        <f t="shared" si="201"/>
        <v>48.092708020237822</v>
      </c>
      <c r="Z570" s="35">
        <f t="shared" si="201"/>
        <v>48.56984331122279</v>
      </c>
      <c r="AA570" s="35">
        <f t="shared" si="201"/>
        <v>16.758859587029725</v>
      </c>
      <c r="AB570" s="35">
        <f t="shared" si="201"/>
        <v>16.747679649656526</v>
      </c>
      <c r="AC570" s="35">
        <f t="shared" si="201"/>
        <v>16.736499712283333</v>
      </c>
      <c r="AD570" s="35">
        <f t="shared" si="201"/>
        <v>60.199826250967213</v>
      </c>
      <c r="AE570" s="35">
        <f t="shared" si="201"/>
        <v>60.336104589624185</v>
      </c>
    </row>
    <row r="571" spans="1:31" x14ac:dyDescent="0.2">
      <c r="A571" s="9" t="s">
        <v>708</v>
      </c>
      <c r="B571" s="4" t="s">
        <v>663</v>
      </c>
      <c r="C571" s="21">
        <f>+C572+C573</f>
        <v>64.113551252191613</v>
      </c>
      <c r="D571" s="21">
        <f t="shared" ref="D571:AE571" si="202">+D572+D573</f>
        <v>65.915829237160281</v>
      </c>
      <c r="E571" s="21">
        <f t="shared" si="202"/>
        <v>67.71810722212895</v>
      </c>
      <c r="F571" s="21">
        <f t="shared" si="202"/>
        <v>69.520385207097618</v>
      </c>
      <c r="G571" s="21">
        <f t="shared" si="202"/>
        <v>71.322663192066287</v>
      </c>
      <c r="H571" s="21">
        <f t="shared" si="202"/>
        <v>73.124941177034941</v>
      </c>
      <c r="I571" s="21">
        <f t="shared" si="202"/>
        <v>74.92721916200361</v>
      </c>
      <c r="J571" s="21">
        <f t="shared" si="202"/>
        <v>76.729497146972278</v>
      </c>
      <c r="K571" s="21">
        <f t="shared" si="202"/>
        <v>78.531775131940933</v>
      </c>
      <c r="L571" s="21">
        <f t="shared" si="202"/>
        <v>80.334053116909601</v>
      </c>
      <c r="M571" s="21">
        <f t="shared" si="202"/>
        <v>82.13633110187827</v>
      </c>
      <c r="N571" s="21">
        <f t="shared" si="202"/>
        <v>91.712397631998172</v>
      </c>
      <c r="O571" s="21">
        <f t="shared" si="202"/>
        <v>136.1717434779159</v>
      </c>
      <c r="P571" s="21">
        <f t="shared" si="202"/>
        <v>138.62742286451407</v>
      </c>
      <c r="Q571" s="21">
        <f t="shared" si="202"/>
        <v>141.08310225111225</v>
      </c>
      <c r="R571" s="21">
        <f t="shared" si="202"/>
        <v>143.53878163771043</v>
      </c>
      <c r="S571" s="21">
        <f t="shared" si="202"/>
        <v>145.99446102430861</v>
      </c>
      <c r="T571" s="21">
        <f t="shared" si="202"/>
        <v>148.45014041090678</v>
      </c>
      <c r="U571" s="21">
        <f t="shared" si="202"/>
        <v>234.07798464780592</v>
      </c>
      <c r="V571" s="21">
        <f t="shared" si="202"/>
        <v>237.86978698571889</v>
      </c>
      <c r="W571" s="21">
        <f t="shared" si="202"/>
        <v>239.85931133866316</v>
      </c>
      <c r="X571" s="21">
        <f t="shared" si="202"/>
        <v>222.47262786617412</v>
      </c>
      <c r="Y571" s="21">
        <f t="shared" si="202"/>
        <v>224.46215221911839</v>
      </c>
      <c r="Z571" s="21">
        <f t="shared" si="202"/>
        <v>226.45167657206267</v>
      </c>
      <c r="AA571" s="21">
        <f t="shared" si="202"/>
        <v>93.607835194832376</v>
      </c>
      <c r="AB571" s="21">
        <f t="shared" si="202"/>
        <v>106.10413199520268</v>
      </c>
      <c r="AC571" s="21">
        <f t="shared" si="202"/>
        <v>118.60042879557297</v>
      </c>
      <c r="AD571" s="21">
        <f t="shared" si="202"/>
        <v>96.133572945784366</v>
      </c>
      <c r="AE571" s="21">
        <f t="shared" si="202"/>
        <v>95.014563223052733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64.113551252191613</v>
      </c>
      <c r="D573" s="35">
        <f t="shared" ref="D573:AE573" si="204">+D417</f>
        <v>65.915829237160281</v>
      </c>
      <c r="E573" s="35">
        <f t="shared" si="204"/>
        <v>67.71810722212895</v>
      </c>
      <c r="F573" s="35">
        <f t="shared" si="204"/>
        <v>69.520385207097618</v>
      </c>
      <c r="G573" s="35">
        <f t="shared" si="204"/>
        <v>71.322663192066287</v>
      </c>
      <c r="H573" s="35">
        <f t="shared" si="204"/>
        <v>73.124941177034941</v>
      </c>
      <c r="I573" s="35">
        <f t="shared" si="204"/>
        <v>74.92721916200361</v>
      </c>
      <c r="J573" s="35">
        <f t="shared" si="204"/>
        <v>76.729497146972278</v>
      </c>
      <c r="K573" s="35">
        <f t="shared" si="204"/>
        <v>78.531775131940933</v>
      </c>
      <c r="L573" s="35">
        <f t="shared" si="204"/>
        <v>80.334053116909601</v>
      </c>
      <c r="M573" s="35">
        <f t="shared" si="204"/>
        <v>82.13633110187827</v>
      </c>
      <c r="N573" s="35">
        <f t="shared" si="204"/>
        <v>91.712397631998172</v>
      </c>
      <c r="O573" s="35">
        <f t="shared" si="204"/>
        <v>136.1717434779159</v>
      </c>
      <c r="P573" s="35">
        <f t="shared" si="204"/>
        <v>138.62742286451407</v>
      </c>
      <c r="Q573" s="35">
        <f t="shared" si="204"/>
        <v>141.08310225111225</v>
      </c>
      <c r="R573" s="35">
        <f t="shared" si="204"/>
        <v>143.53878163771043</v>
      </c>
      <c r="S573" s="35">
        <f t="shared" si="204"/>
        <v>145.99446102430861</v>
      </c>
      <c r="T573" s="35">
        <f t="shared" si="204"/>
        <v>148.45014041090678</v>
      </c>
      <c r="U573" s="35">
        <f t="shared" si="204"/>
        <v>234.07798464780592</v>
      </c>
      <c r="V573" s="35">
        <f t="shared" si="204"/>
        <v>237.86978698571889</v>
      </c>
      <c r="W573" s="35">
        <f t="shared" si="204"/>
        <v>239.85931133866316</v>
      </c>
      <c r="X573" s="35">
        <f t="shared" si="204"/>
        <v>222.47262786617412</v>
      </c>
      <c r="Y573" s="35">
        <f t="shared" si="204"/>
        <v>224.46215221911839</v>
      </c>
      <c r="Z573" s="35">
        <f t="shared" si="204"/>
        <v>226.45167657206267</v>
      </c>
      <c r="AA573" s="35">
        <f t="shared" si="204"/>
        <v>93.607835194832376</v>
      </c>
      <c r="AB573" s="35">
        <f t="shared" si="204"/>
        <v>106.10413199520268</v>
      </c>
      <c r="AC573" s="35">
        <f t="shared" si="204"/>
        <v>118.60042879557297</v>
      </c>
      <c r="AD573" s="35">
        <f t="shared" si="204"/>
        <v>96.133572945784366</v>
      </c>
      <c r="AE573" s="35">
        <f t="shared" si="204"/>
        <v>95.014563223052733</v>
      </c>
    </row>
    <row r="574" spans="1:31" x14ac:dyDescent="0.2">
      <c r="A574" s="9" t="s">
        <v>718</v>
      </c>
      <c r="B574" s="4" t="s">
        <v>719</v>
      </c>
      <c r="C574" s="37">
        <f>+C423</f>
        <v>-109.49028573306728</v>
      </c>
      <c r="D574" s="37">
        <f t="shared" ref="D574:AE574" si="205">+D423</f>
        <v>-95.551988544591978</v>
      </c>
      <c r="E574" s="37">
        <f t="shared" si="205"/>
        <v>-77.986294293649507</v>
      </c>
      <c r="F574" s="37">
        <f t="shared" si="205"/>
        <v>-88.862811988182628</v>
      </c>
      <c r="G574" s="37">
        <f t="shared" si="205"/>
        <v>-92.443413074868033</v>
      </c>
      <c r="H574" s="37">
        <f t="shared" si="205"/>
        <v>-155.94410630906489</v>
      </c>
      <c r="I574" s="37">
        <f t="shared" si="205"/>
        <v>-136.53116385648082</v>
      </c>
      <c r="J574" s="37">
        <f t="shared" si="205"/>
        <v>-186.18493798104748</v>
      </c>
      <c r="K574" s="37">
        <f t="shared" si="205"/>
        <v>-137.457009620821</v>
      </c>
      <c r="L574" s="37">
        <f t="shared" si="205"/>
        <v>-125.04907391745023</v>
      </c>
      <c r="M574" s="37">
        <f t="shared" si="205"/>
        <v>-150.11577139497899</v>
      </c>
      <c r="N574" s="37">
        <f t="shared" si="205"/>
        <v>-174.9263442915364</v>
      </c>
      <c r="O574" s="37">
        <f t="shared" si="205"/>
        <v>-161.25009656778124</v>
      </c>
      <c r="P574" s="37">
        <f t="shared" si="205"/>
        <v>-142.55567653690375</v>
      </c>
      <c r="Q574" s="37">
        <f t="shared" si="205"/>
        <v>-285.73261591986795</v>
      </c>
      <c r="R574" s="37">
        <f t="shared" si="205"/>
        <v>-251.13532290724993</v>
      </c>
      <c r="S574" s="37">
        <f t="shared" si="205"/>
        <v>-269.65607649819827</v>
      </c>
      <c r="T574" s="37">
        <f t="shared" si="205"/>
        <v>-199.9053423695737</v>
      </c>
      <c r="U574" s="37">
        <f t="shared" si="205"/>
        <v>-256.51755796612355</v>
      </c>
      <c r="V574" s="37">
        <f t="shared" si="205"/>
        <v>-253.53415632578339</v>
      </c>
      <c r="W574" s="37">
        <f t="shared" si="205"/>
        <v>-229.16726593774337</v>
      </c>
      <c r="X574" s="37">
        <f t="shared" si="205"/>
        <v>-199.73793749117687</v>
      </c>
      <c r="Y574" s="37">
        <f t="shared" si="205"/>
        <v>-202.39582275823699</v>
      </c>
      <c r="Z574" s="37">
        <f t="shared" si="205"/>
        <v>-155.37192044919124</v>
      </c>
      <c r="AA574" s="37">
        <f t="shared" si="205"/>
        <v>-223.10380930702129</v>
      </c>
      <c r="AB574" s="37">
        <f t="shared" si="205"/>
        <v>-261.99964731828476</v>
      </c>
      <c r="AC574" s="37">
        <f t="shared" si="205"/>
        <v>-306.63859605438245</v>
      </c>
      <c r="AD574" s="37">
        <f t="shared" si="205"/>
        <v>-326.59534569705278</v>
      </c>
      <c r="AE574" s="37">
        <f t="shared" si="205"/>
        <v>-398.23577299980138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79.085391941846282</v>
      </c>
      <c r="D576" s="28">
        <f t="shared" ref="D576:AE576" si="207">+D577+D578+D579+D580+D581</f>
        <v>76.996836771476836</v>
      </c>
      <c r="E576" s="28">
        <f t="shared" si="207"/>
        <v>79.024642602511562</v>
      </c>
      <c r="F576" s="28">
        <f t="shared" si="207"/>
        <v>80.938922968457859</v>
      </c>
      <c r="G576" s="28">
        <f t="shared" si="207"/>
        <v>82.911383495039487</v>
      </c>
      <c r="H576" s="28">
        <f t="shared" si="207"/>
        <v>94.398646322409533</v>
      </c>
      <c r="I576" s="28">
        <f t="shared" si="207"/>
        <v>104.28207466705732</v>
      </c>
      <c r="J576" s="28">
        <f t="shared" si="207"/>
        <v>107.21494799387469</v>
      </c>
      <c r="K576" s="28">
        <f t="shared" si="207"/>
        <v>107.1122598094896</v>
      </c>
      <c r="L576" s="28">
        <f t="shared" si="207"/>
        <v>106.33172194311817</v>
      </c>
      <c r="M576" s="28">
        <f t="shared" si="207"/>
        <v>115.23938904848734</v>
      </c>
      <c r="N576" s="28">
        <f t="shared" si="207"/>
        <v>109.75542332255634</v>
      </c>
      <c r="O576" s="28">
        <f t="shared" si="207"/>
        <v>105.74884522156083</v>
      </c>
      <c r="P576" s="28">
        <f t="shared" si="207"/>
        <v>114.95261984854477</v>
      </c>
      <c r="Q576" s="28">
        <f t="shared" si="207"/>
        <v>160.18540390652217</v>
      </c>
      <c r="R576" s="28">
        <f t="shared" si="207"/>
        <v>153.59302530644067</v>
      </c>
      <c r="S576" s="28">
        <f t="shared" si="207"/>
        <v>186.44765091280146</v>
      </c>
      <c r="T576" s="28">
        <f t="shared" si="207"/>
        <v>186.86628406150652</v>
      </c>
      <c r="U576" s="28">
        <f t="shared" si="207"/>
        <v>172.99759080387219</v>
      </c>
      <c r="V576" s="28">
        <f t="shared" si="207"/>
        <v>160.60119525081168</v>
      </c>
      <c r="W576" s="28">
        <f t="shared" si="207"/>
        <v>186.10704091122165</v>
      </c>
      <c r="X576" s="28">
        <f t="shared" si="207"/>
        <v>208.46063114396372</v>
      </c>
      <c r="Y576" s="28">
        <f t="shared" si="207"/>
        <v>214.32003109209421</v>
      </c>
      <c r="Z576" s="28">
        <f t="shared" si="207"/>
        <v>233.66118459601554</v>
      </c>
      <c r="AA576" s="28">
        <f t="shared" si="207"/>
        <v>279.84999474390224</v>
      </c>
      <c r="AB576" s="28">
        <f t="shared" si="207"/>
        <v>310.29969282258656</v>
      </c>
      <c r="AC576" s="28">
        <f t="shared" si="207"/>
        <v>229.00815830725639</v>
      </c>
      <c r="AD576" s="28">
        <f t="shared" si="207"/>
        <v>212.52966871084499</v>
      </c>
      <c r="AE576" s="28">
        <f t="shared" si="207"/>
        <v>214.25475426633943</v>
      </c>
    </row>
    <row r="577" spans="1:31" x14ac:dyDescent="0.2">
      <c r="A577" s="9" t="s">
        <v>723</v>
      </c>
      <c r="B577" s="4" t="s">
        <v>724</v>
      </c>
      <c r="C577" s="37">
        <f>+C426</f>
        <v>21.445644133046336</v>
      </c>
      <c r="D577" s="37">
        <f t="shared" ref="D577:AE577" si="208">+D426</f>
        <v>22.058616325104644</v>
      </c>
      <c r="E577" s="37">
        <f t="shared" si="208"/>
        <v>24.88222879245858</v>
      </c>
      <c r="F577" s="37">
        <f t="shared" si="208"/>
        <v>28.193360379799447</v>
      </c>
      <c r="G577" s="37">
        <f t="shared" si="208"/>
        <v>31.125827677891216</v>
      </c>
      <c r="H577" s="37">
        <f t="shared" si="208"/>
        <v>34.042979141345327</v>
      </c>
      <c r="I577" s="37">
        <f t="shared" si="208"/>
        <v>37.38436732415505</v>
      </c>
      <c r="J577" s="37">
        <f t="shared" si="208"/>
        <v>40.582686823142247</v>
      </c>
      <c r="K577" s="37">
        <f t="shared" si="208"/>
        <v>43.901108345544273</v>
      </c>
      <c r="L577" s="37">
        <f t="shared" si="208"/>
        <v>47.029626964599515</v>
      </c>
      <c r="M577" s="37">
        <f t="shared" si="208"/>
        <v>49.564623327880923</v>
      </c>
      <c r="N577" s="37">
        <f t="shared" si="208"/>
        <v>51.983902894157254</v>
      </c>
      <c r="O577" s="37">
        <f t="shared" si="208"/>
        <v>53.500036398863045</v>
      </c>
      <c r="P577" s="37">
        <f t="shared" si="208"/>
        <v>56.261147325065821</v>
      </c>
      <c r="Q577" s="37">
        <f t="shared" si="208"/>
        <v>57.327705113750142</v>
      </c>
      <c r="R577" s="37">
        <f t="shared" si="208"/>
        <v>61.779427311546868</v>
      </c>
      <c r="S577" s="37">
        <f t="shared" si="208"/>
        <v>66.196861360177579</v>
      </c>
      <c r="T577" s="37">
        <f t="shared" si="208"/>
        <v>70.662842409009428</v>
      </c>
      <c r="U577" s="37">
        <f t="shared" si="208"/>
        <v>75.92584888755411</v>
      </c>
      <c r="V577" s="37">
        <f t="shared" si="208"/>
        <v>84.117193522949478</v>
      </c>
      <c r="W577" s="37">
        <f t="shared" si="208"/>
        <v>91.358001637236967</v>
      </c>
      <c r="X577" s="37">
        <f t="shared" si="208"/>
        <v>110.63146085259078</v>
      </c>
      <c r="Y577" s="37">
        <f t="shared" si="208"/>
        <v>130.18602694981175</v>
      </c>
      <c r="Z577" s="37">
        <f t="shared" si="208"/>
        <v>152.76215200875373</v>
      </c>
      <c r="AA577" s="37">
        <f t="shared" si="208"/>
        <v>172.99836946102113</v>
      </c>
      <c r="AB577" s="37">
        <f t="shared" si="208"/>
        <v>190.42700943453818</v>
      </c>
      <c r="AC577" s="37">
        <f t="shared" si="208"/>
        <v>99.811751988191872</v>
      </c>
      <c r="AD577" s="37">
        <f t="shared" si="208"/>
        <v>99.337015390293686</v>
      </c>
      <c r="AE577" s="37">
        <f t="shared" si="208"/>
        <v>94.493040247393111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0</v>
      </c>
      <c r="W578" s="35">
        <f t="shared" si="210"/>
        <v>0</v>
      </c>
      <c r="X578" s="35">
        <f t="shared" si="210"/>
        <v>0</v>
      </c>
      <c r="Y578" s="35">
        <f t="shared" si="210"/>
        <v>0</v>
      </c>
      <c r="Z578" s="35">
        <f t="shared" si="210"/>
        <v>0</v>
      </c>
      <c r="AA578" s="35">
        <f t="shared" si="210"/>
        <v>0</v>
      </c>
      <c r="AB578" s="35">
        <f t="shared" si="210"/>
        <v>0</v>
      </c>
      <c r="AC578" s="35">
        <f t="shared" si="210"/>
        <v>0</v>
      </c>
      <c r="AD578" s="35">
        <f t="shared" si="210"/>
        <v>0</v>
      </c>
      <c r="AE578" s="35">
        <f t="shared" si="210"/>
        <v>0</v>
      </c>
    </row>
    <row r="579" spans="1:31" x14ac:dyDescent="0.2">
      <c r="A579" s="9" t="s">
        <v>730</v>
      </c>
      <c r="B579" s="4" t="s">
        <v>731</v>
      </c>
      <c r="C579" s="35">
        <f t="shared" si="209"/>
        <v>6.2162511789408459</v>
      </c>
      <c r="D579" s="35">
        <f t="shared" si="210"/>
        <v>6.3382769514137314</v>
      </c>
      <c r="E579" s="35">
        <f t="shared" si="210"/>
        <v>6.7615409796721417</v>
      </c>
      <c r="F579" s="35">
        <f t="shared" si="210"/>
        <v>6.8349575721381548</v>
      </c>
      <c r="G579" s="35">
        <f t="shared" si="210"/>
        <v>6.8673829663669421</v>
      </c>
      <c r="H579" s="35">
        <f t="shared" si="210"/>
        <v>7.0091343830150921</v>
      </c>
      <c r="I579" s="35">
        <f t="shared" si="210"/>
        <v>7.1569925069506111</v>
      </c>
      <c r="J579" s="35">
        <f t="shared" si="210"/>
        <v>7.3253316575756795</v>
      </c>
      <c r="K579" s="35">
        <f t="shared" si="210"/>
        <v>7.4008509962345368</v>
      </c>
      <c r="L579" s="35">
        <f t="shared" si="210"/>
        <v>7.3257129588910637</v>
      </c>
      <c r="M579" s="35">
        <f t="shared" si="210"/>
        <v>7.4275237499031288</v>
      </c>
      <c r="N579" s="35">
        <f t="shared" si="210"/>
        <v>7.4621085981773927</v>
      </c>
      <c r="O579" s="35">
        <f t="shared" si="210"/>
        <v>9.2555503349645178</v>
      </c>
      <c r="P579" s="35">
        <f t="shared" si="210"/>
        <v>10.329033451134796</v>
      </c>
      <c r="Q579" s="35">
        <f t="shared" si="210"/>
        <v>10.489344748233377</v>
      </c>
      <c r="R579" s="35">
        <f t="shared" si="210"/>
        <v>10.014045647121824</v>
      </c>
      <c r="S579" s="35">
        <f t="shared" si="210"/>
        <v>10.20876317491558</v>
      </c>
      <c r="T579" s="35">
        <f t="shared" si="210"/>
        <v>10.449216254758085</v>
      </c>
      <c r="U579" s="35">
        <f t="shared" si="210"/>
        <v>11.230684545478805</v>
      </c>
      <c r="V579" s="35">
        <f t="shared" si="210"/>
        <v>11.56085762554469</v>
      </c>
      <c r="W579" s="35">
        <f t="shared" si="210"/>
        <v>11.728741743823193</v>
      </c>
      <c r="X579" s="35">
        <f t="shared" si="210"/>
        <v>12.707855203202088</v>
      </c>
      <c r="Y579" s="35">
        <f t="shared" si="210"/>
        <v>13.574508967840252</v>
      </c>
      <c r="Z579" s="35">
        <f t="shared" si="210"/>
        <v>13.946592369880094</v>
      </c>
      <c r="AA579" s="35">
        <f t="shared" si="210"/>
        <v>13.632460055450444</v>
      </c>
      <c r="AB579" s="35">
        <f t="shared" si="210"/>
        <v>14.012027734188759</v>
      </c>
      <c r="AC579" s="35">
        <f t="shared" si="210"/>
        <v>13.631378726861229</v>
      </c>
      <c r="AD579" s="35">
        <f t="shared" si="210"/>
        <v>14.140012878079792</v>
      </c>
      <c r="AE579" s="35">
        <f t="shared" si="210"/>
        <v>15.44315982977853</v>
      </c>
    </row>
    <row r="580" spans="1:31" x14ac:dyDescent="0.2">
      <c r="A580" s="9" t="s">
        <v>736</v>
      </c>
      <c r="B580" s="4" t="s">
        <v>737</v>
      </c>
      <c r="C580" s="35">
        <f>+C434</f>
        <v>51.423496629859102</v>
      </c>
      <c r="D580" s="35">
        <f t="shared" ref="D580:AE580" si="211">+D434</f>
        <v>48.599943494958467</v>
      </c>
      <c r="E580" s="35">
        <f t="shared" si="211"/>
        <v>47.380872830380838</v>
      </c>
      <c r="F580" s="35">
        <f t="shared" si="211"/>
        <v>45.910605016520257</v>
      </c>
      <c r="G580" s="35">
        <f t="shared" si="211"/>
        <v>44.918172850781332</v>
      </c>
      <c r="H580" s="35">
        <f t="shared" si="211"/>
        <v>53.346532798049111</v>
      </c>
      <c r="I580" s="35">
        <f t="shared" si="211"/>
        <v>59.74071483595165</v>
      </c>
      <c r="J580" s="35">
        <f t="shared" si="211"/>
        <v>59.30692951315676</v>
      </c>
      <c r="K580" s="35">
        <f t="shared" si="211"/>
        <v>55.810300467710789</v>
      </c>
      <c r="L580" s="35">
        <f t="shared" si="211"/>
        <v>51.976382019627586</v>
      </c>
      <c r="M580" s="35">
        <f t="shared" si="211"/>
        <v>58.247241970703286</v>
      </c>
      <c r="N580" s="35">
        <f t="shared" si="211"/>
        <v>50.309411830221684</v>
      </c>
      <c r="O580" s="35">
        <f t="shared" si="211"/>
        <v>42.993258487733272</v>
      </c>
      <c r="P580" s="35">
        <f t="shared" si="211"/>
        <v>48.362439072344166</v>
      </c>
      <c r="Q580" s="35">
        <f t="shared" si="211"/>
        <v>92.368354044538648</v>
      </c>
      <c r="R580" s="35">
        <f t="shared" si="211"/>
        <v>81.799552347771964</v>
      </c>
      <c r="S580" s="35">
        <f t="shared" si="211"/>
        <v>110.04202637770831</v>
      </c>
      <c r="T580" s="35">
        <f t="shared" si="211"/>
        <v>105.75422539773899</v>
      </c>
      <c r="U580" s="35">
        <f t="shared" si="211"/>
        <v>85.84105737083928</v>
      </c>
      <c r="V580" s="35">
        <f t="shared" si="211"/>
        <v>64.923144102317522</v>
      </c>
      <c r="W580" s="35">
        <f t="shared" si="211"/>
        <v>83.020297530161471</v>
      </c>
      <c r="X580" s="35">
        <f t="shared" si="211"/>
        <v>85.121315088170846</v>
      </c>
      <c r="Y580" s="35">
        <f t="shared" si="211"/>
        <v>70.559495174442205</v>
      </c>
      <c r="Z580" s="35">
        <f t="shared" si="211"/>
        <v>66.952440217381735</v>
      </c>
      <c r="AA580" s="35">
        <f t="shared" si="211"/>
        <v>93.219165227430636</v>
      </c>
      <c r="AB580" s="35">
        <f t="shared" si="211"/>
        <v>105.86065565385961</v>
      </c>
      <c r="AC580" s="35">
        <f t="shared" si="211"/>
        <v>115.56502759220329</v>
      </c>
      <c r="AD580" s="35">
        <f t="shared" si="211"/>
        <v>99.052640442471528</v>
      </c>
      <c r="AE580" s="35">
        <f t="shared" si="211"/>
        <v>104.3185541891678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-8928.7347013788876</v>
      </c>
      <c r="D599" s="28">
        <f t="shared" si="218"/>
        <v>-8911.3105287349554</v>
      </c>
      <c r="E599" s="28">
        <f t="shared" si="218"/>
        <v>-8955.5287812815077</v>
      </c>
      <c r="F599" s="28">
        <f t="shared" si="218"/>
        <v>-9096.667034855398</v>
      </c>
      <c r="G599" s="28">
        <f t="shared" si="218"/>
        <v>-9331.4251341043164</v>
      </c>
      <c r="H599" s="28">
        <f t="shared" si="218"/>
        <v>-9030.0444155754303</v>
      </c>
      <c r="I599" s="28">
        <f t="shared" si="218"/>
        <v>-4953.5410199972966</v>
      </c>
      <c r="J599" s="28">
        <f t="shared" si="218"/>
        <v>-8881.8566715177949</v>
      </c>
      <c r="K599" s="28">
        <f t="shared" si="218"/>
        <v>5893.3157563805507</v>
      </c>
      <c r="L599" s="28">
        <f t="shared" si="218"/>
        <v>-9522.0645287546904</v>
      </c>
      <c r="M599" s="28">
        <f t="shared" si="218"/>
        <v>-10025.333522285238</v>
      </c>
      <c r="N599" s="28">
        <f t="shared" si="218"/>
        <v>-10331.830311254402</v>
      </c>
      <c r="O599" s="28">
        <f t="shared" si="218"/>
        <v>-9315.4930196248079</v>
      </c>
      <c r="P599" s="28">
        <f t="shared" si="218"/>
        <v>-10865.179593271319</v>
      </c>
      <c r="Q599" s="28">
        <f t="shared" si="218"/>
        <v>-10118.726521811837</v>
      </c>
      <c r="R599" s="28">
        <f t="shared" si="218"/>
        <v>-10293.069057280798</v>
      </c>
      <c r="S599" s="28">
        <f t="shared" si="218"/>
        <v>-10373.266006782513</v>
      </c>
      <c r="T599" s="28">
        <f t="shared" si="218"/>
        <v>-10495.743449748265</v>
      </c>
      <c r="U599" s="28">
        <f t="shared" si="218"/>
        <v>-6969.7520859613214</v>
      </c>
      <c r="V599" s="28">
        <f t="shared" si="218"/>
        <v>-7761.7706644538821</v>
      </c>
      <c r="W599" s="28">
        <f t="shared" si="218"/>
        <v>-9036.5122478063968</v>
      </c>
      <c r="X599" s="28">
        <f t="shared" si="218"/>
        <v>-8509.5870982490542</v>
      </c>
      <c r="Y599" s="28">
        <f t="shared" si="218"/>
        <v>-8548.53364075012</v>
      </c>
      <c r="Z599" s="28">
        <f t="shared" si="218"/>
        <v>-8737.3791809924496</v>
      </c>
      <c r="AA599" s="28">
        <f t="shared" si="218"/>
        <v>-8494.2217018864576</v>
      </c>
      <c r="AB599" s="28">
        <f t="shared" si="218"/>
        <v>-7832.8441956907891</v>
      </c>
      <c r="AC599" s="28">
        <f t="shared" si="218"/>
        <v>-7478.96523732888</v>
      </c>
      <c r="AD599" s="28">
        <f t="shared" si="218"/>
        <v>-6223.2972055644696</v>
      </c>
      <c r="AE599" s="28">
        <f t="shared" si="218"/>
        <v>-5293.7573192964937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857.96563818715185</v>
      </c>
      <c r="D600" s="28">
        <f t="shared" si="219"/>
        <v>921.38927657044303</v>
      </c>
      <c r="E600" s="28">
        <f t="shared" si="219"/>
        <v>1041.6457702856101</v>
      </c>
      <c r="F600" s="28">
        <f t="shared" si="219"/>
        <v>1158.4826281550993</v>
      </c>
      <c r="G600" s="28">
        <f t="shared" si="219"/>
        <v>1171.4240988890319</v>
      </c>
      <c r="H600" s="28">
        <f t="shared" si="219"/>
        <v>1227.8901199615443</v>
      </c>
      <c r="I600" s="28">
        <f t="shared" si="219"/>
        <v>1423.3887821119638</v>
      </c>
      <c r="J600" s="28">
        <f t="shared" si="219"/>
        <v>1640.5208027947003</v>
      </c>
      <c r="K600" s="28">
        <f t="shared" si="219"/>
        <v>1844.2399393946646</v>
      </c>
      <c r="L600" s="28">
        <f t="shared" si="219"/>
        <v>1548.8731379499156</v>
      </c>
      <c r="M600" s="28">
        <f t="shared" si="219"/>
        <v>1739.2185869296877</v>
      </c>
      <c r="N600" s="28">
        <f t="shared" si="219"/>
        <v>1496.2519923517123</v>
      </c>
      <c r="O600" s="28">
        <f t="shared" si="219"/>
        <v>1501.3075668548145</v>
      </c>
      <c r="P600" s="28">
        <f t="shared" si="219"/>
        <v>1357.066049766685</v>
      </c>
      <c r="Q600" s="28">
        <f t="shared" si="219"/>
        <v>1480.18229860869</v>
      </c>
      <c r="R600" s="28">
        <f t="shared" si="219"/>
        <v>1488.505009796979</v>
      </c>
      <c r="S600" s="28">
        <f t="shared" si="219"/>
        <v>1459.8634380943508</v>
      </c>
      <c r="T600" s="28">
        <f t="shared" si="219"/>
        <v>1605.8533337721688</v>
      </c>
      <c r="U600" s="28">
        <f t="shared" si="219"/>
        <v>1800.7214333581373</v>
      </c>
      <c r="V600" s="28">
        <f t="shared" si="219"/>
        <v>1783.9477103918962</v>
      </c>
      <c r="W600" s="28">
        <f t="shared" si="219"/>
        <v>1875.8522924249637</v>
      </c>
      <c r="X600" s="28">
        <f t="shared" si="219"/>
        <v>2243.0477778871987</v>
      </c>
      <c r="Y600" s="28">
        <f t="shared" si="219"/>
        <v>1993.5234284848725</v>
      </c>
      <c r="Z600" s="28">
        <f t="shared" si="219"/>
        <v>2035.2040801805379</v>
      </c>
      <c r="AA600" s="28">
        <f t="shared" si="219"/>
        <v>1990.275352860634</v>
      </c>
      <c r="AB600" s="28">
        <f t="shared" si="219"/>
        <v>2217.6227814126191</v>
      </c>
      <c r="AC600" s="28">
        <f t="shared" si="219"/>
        <v>2455.4112115657413</v>
      </c>
      <c r="AD600" s="28">
        <f t="shared" si="219"/>
        <v>2536.5299145634044</v>
      </c>
      <c r="AE600" s="28">
        <f t="shared" si="219"/>
        <v>2695.6782940620096</v>
      </c>
    </row>
    <row r="601" spans="1:31" x14ac:dyDescent="0.2">
      <c r="A601" s="8" t="s">
        <v>23</v>
      </c>
      <c r="B601" s="4" t="s">
        <v>24</v>
      </c>
      <c r="C601" s="90">
        <f>+C457</f>
        <v>791.57853510022107</v>
      </c>
      <c r="D601" s="90">
        <f t="shared" ref="D601:AE601" si="220">+D457</f>
        <v>851.59315567661645</v>
      </c>
      <c r="E601" s="90">
        <f t="shared" si="220"/>
        <v>961.99178441201525</v>
      </c>
      <c r="F601" s="90">
        <f t="shared" si="220"/>
        <v>1066.6853947719956</v>
      </c>
      <c r="G601" s="90">
        <f t="shared" si="220"/>
        <v>1095.2053128126372</v>
      </c>
      <c r="H601" s="90">
        <f t="shared" si="220"/>
        <v>1155.2624209887028</v>
      </c>
      <c r="I601" s="90">
        <f t="shared" si="220"/>
        <v>1349.8809071119638</v>
      </c>
      <c r="J601" s="90">
        <f t="shared" si="220"/>
        <v>1580.8504277947004</v>
      </c>
      <c r="K601" s="90">
        <f t="shared" si="220"/>
        <v>1787.1251848219574</v>
      </c>
      <c r="L601" s="90">
        <f t="shared" si="220"/>
        <v>1505.4028879499156</v>
      </c>
      <c r="M601" s="90">
        <f t="shared" si="220"/>
        <v>1672.3065869296877</v>
      </c>
      <c r="N601" s="90">
        <f t="shared" si="220"/>
        <v>1485.0026173517122</v>
      </c>
      <c r="O601" s="90">
        <f t="shared" si="220"/>
        <v>1501.3075668548145</v>
      </c>
      <c r="P601" s="90">
        <f t="shared" si="220"/>
        <v>1357.066049766685</v>
      </c>
      <c r="Q601" s="90">
        <f t="shared" si="220"/>
        <v>1480.18229860869</v>
      </c>
      <c r="R601" s="90">
        <f t="shared" si="220"/>
        <v>1488.505009796979</v>
      </c>
      <c r="S601" s="90">
        <f t="shared" si="220"/>
        <v>1459.8634380943508</v>
      </c>
      <c r="T601" s="90">
        <f t="shared" si="220"/>
        <v>1605.8533337721688</v>
      </c>
      <c r="U601" s="90">
        <f t="shared" si="220"/>
        <v>1800.7214333581373</v>
      </c>
      <c r="V601" s="90">
        <f t="shared" si="220"/>
        <v>1783.9477103918962</v>
      </c>
      <c r="W601" s="90">
        <f t="shared" si="220"/>
        <v>1875.8522924249637</v>
      </c>
      <c r="X601" s="90">
        <f t="shared" si="220"/>
        <v>2243.0477778871987</v>
      </c>
      <c r="Y601" s="90">
        <f t="shared" si="220"/>
        <v>1993.5234284848725</v>
      </c>
      <c r="Z601" s="90">
        <f t="shared" si="220"/>
        <v>2035.2040801805379</v>
      </c>
      <c r="AA601" s="90">
        <f t="shared" si="220"/>
        <v>1990.275352860634</v>
      </c>
      <c r="AB601" s="90">
        <f t="shared" si="220"/>
        <v>2217.6227814126191</v>
      </c>
      <c r="AC601" s="90">
        <f t="shared" si="220"/>
        <v>2455.4112115657413</v>
      </c>
      <c r="AD601" s="90">
        <f t="shared" si="220"/>
        <v>2536.5299145634044</v>
      </c>
      <c r="AE601" s="90">
        <f t="shared" si="220"/>
        <v>2695.6519838849927</v>
      </c>
    </row>
    <row r="602" spans="1:31" x14ac:dyDescent="0.2">
      <c r="A602" s="9" t="s">
        <v>142</v>
      </c>
      <c r="B602" s="4" t="s">
        <v>143</v>
      </c>
      <c r="C602" s="90">
        <f>+C463</f>
        <v>66.387103086930793</v>
      </c>
      <c r="D602" s="90">
        <f t="shared" ref="D602:AE602" si="221">+D463</f>
        <v>69.796120893826554</v>
      </c>
      <c r="E602" s="90">
        <f t="shared" si="221"/>
        <v>79.653985873594806</v>
      </c>
      <c r="F602" s="90">
        <f t="shared" si="221"/>
        <v>91.797233383103674</v>
      </c>
      <c r="G602" s="90">
        <f t="shared" si="221"/>
        <v>76.218786076394736</v>
      </c>
      <c r="H602" s="90">
        <f t="shared" si="221"/>
        <v>72.627698972841529</v>
      </c>
      <c r="I602" s="90">
        <f t="shared" si="221"/>
        <v>73.507874999999999</v>
      </c>
      <c r="J602" s="90">
        <f t="shared" si="221"/>
        <v>59.670374999999993</v>
      </c>
      <c r="K602" s="90">
        <f t="shared" si="221"/>
        <v>57.11475457270712</v>
      </c>
      <c r="L602" s="90">
        <f t="shared" si="221"/>
        <v>43.470250000000007</v>
      </c>
      <c r="M602" s="90">
        <f t="shared" si="221"/>
        <v>66.912000000000006</v>
      </c>
      <c r="N602" s="90">
        <f t="shared" si="221"/>
        <v>11.249374999999999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</v>
      </c>
      <c r="W602" s="90">
        <f t="shared" si="221"/>
        <v>0</v>
      </c>
      <c r="X602" s="90">
        <f t="shared" si="221"/>
        <v>0</v>
      </c>
      <c r="Y602" s="90">
        <f t="shared" si="221"/>
        <v>0</v>
      </c>
      <c r="Z602" s="90">
        <f t="shared" si="221"/>
        <v>0</v>
      </c>
      <c r="AA602" s="90">
        <f t="shared" si="221"/>
        <v>0</v>
      </c>
      <c r="AB602" s="90">
        <f t="shared" si="221"/>
        <v>0</v>
      </c>
      <c r="AC602" s="90">
        <f t="shared" si="221"/>
        <v>0</v>
      </c>
      <c r="AD602" s="90">
        <f t="shared" si="221"/>
        <v>0</v>
      </c>
      <c r="AE602" s="90">
        <f t="shared" si="221"/>
        <v>2.6310177017060191E-2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2.02575410329827</v>
      </c>
      <c r="D604" s="28">
        <f t="shared" si="223"/>
        <v>2.0183238641787011</v>
      </c>
      <c r="E604" s="28">
        <f t="shared" si="223"/>
        <v>2.1232395425276507</v>
      </c>
      <c r="F604" s="28">
        <f t="shared" si="223"/>
        <v>2.1379204024264742</v>
      </c>
      <c r="G604" s="28">
        <f t="shared" si="223"/>
        <v>2.4656487211043694</v>
      </c>
      <c r="H604" s="28">
        <f t="shared" si="223"/>
        <v>2.7987078772504241</v>
      </c>
      <c r="I604" s="28">
        <f t="shared" si="223"/>
        <v>3.513324787971337</v>
      </c>
      <c r="J604" s="28">
        <f t="shared" si="223"/>
        <v>4.9721985763557246</v>
      </c>
      <c r="K604" s="28">
        <f t="shared" si="223"/>
        <v>5.0833798553549983</v>
      </c>
      <c r="L604" s="28">
        <f t="shared" si="223"/>
        <v>9.5212389848389929</v>
      </c>
      <c r="M604" s="28">
        <f t="shared" si="223"/>
        <v>13.489416939586755</v>
      </c>
      <c r="N604" s="28">
        <f t="shared" si="223"/>
        <v>27.75129923060452</v>
      </c>
      <c r="O604" s="28">
        <f t="shared" si="223"/>
        <v>28.302314179635925</v>
      </c>
      <c r="P604" s="28">
        <f t="shared" si="223"/>
        <v>31.141269922802429</v>
      </c>
      <c r="Q604" s="28">
        <f t="shared" si="223"/>
        <v>44.412036522497488</v>
      </c>
      <c r="R604" s="28">
        <f t="shared" si="223"/>
        <v>52.506843702578344</v>
      </c>
      <c r="S604" s="28">
        <f t="shared" si="223"/>
        <v>60.770124111441916</v>
      </c>
      <c r="T604" s="28">
        <f t="shared" si="223"/>
        <v>74.080833810359209</v>
      </c>
      <c r="U604" s="28">
        <f t="shared" si="223"/>
        <v>80.847142090298334</v>
      </c>
      <c r="V604" s="28">
        <f t="shared" si="223"/>
        <v>80.717597311841828</v>
      </c>
      <c r="W604" s="28">
        <f t="shared" si="223"/>
        <v>108.19981717740943</v>
      </c>
      <c r="X604" s="28">
        <f t="shared" si="223"/>
        <v>140.5303759535397</v>
      </c>
      <c r="Y604" s="28">
        <f t="shared" si="223"/>
        <v>145.25638224943691</v>
      </c>
      <c r="Z604" s="28">
        <f t="shared" si="223"/>
        <v>171.83789331707854</v>
      </c>
      <c r="AA604" s="28">
        <f t="shared" si="223"/>
        <v>213.30975383973879</v>
      </c>
      <c r="AB604" s="28">
        <f t="shared" si="223"/>
        <v>209.27626220081208</v>
      </c>
      <c r="AC604" s="28">
        <f t="shared" si="223"/>
        <v>263.58471827866668</v>
      </c>
      <c r="AD604" s="28">
        <f t="shared" si="223"/>
        <v>231.85311897580564</v>
      </c>
      <c r="AE604" s="28">
        <f t="shared" si="223"/>
        <v>296.19379624887921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0</v>
      </c>
      <c r="F605" s="90">
        <f t="shared" si="224"/>
        <v>0</v>
      </c>
      <c r="G605" s="90">
        <f t="shared" si="224"/>
        <v>0</v>
      </c>
      <c r="H605" s="90">
        <f t="shared" si="224"/>
        <v>0</v>
      </c>
      <c r="I605" s="90">
        <f t="shared" si="224"/>
        <v>0</v>
      </c>
      <c r="J605" s="90">
        <f t="shared" si="224"/>
        <v>0</v>
      </c>
      <c r="K605" s="90">
        <f t="shared" si="224"/>
        <v>0</v>
      </c>
      <c r="L605" s="90">
        <f t="shared" si="224"/>
        <v>0</v>
      </c>
      <c r="M605" s="90">
        <f t="shared" si="224"/>
        <v>0</v>
      </c>
      <c r="N605" s="90">
        <f t="shared" si="224"/>
        <v>0</v>
      </c>
      <c r="O605" s="90">
        <f t="shared" si="224"/>
        <v>0</v>
      </c>
      <c r="P605" s="90">
        <f t="shared" si="224"/>
        <v>0</v>
      </c>
      <c r="Q605" s="90">
        <f t="shared" si="224"/>
        <v>0</v>
      </c>
      <c r="R605" s="90">
        <f t="shared" si="224"/>
        <v>0</v>
      </c>
      <c r="S605" s="90">
        <f t="shared" si="224"/>
        <v>0</v>
      </c>
      <c r="T605" s="90">
        <f t="shared" si="224"/>
        <v>0</v>
      </c>
      <c r="U605" s="90">
        <f t="shared" si="224"/>
        <v>7.6927530671033173</v>
      </c>
      <c r="V605" s="90">
        <f t="shared" si="224"/>
        <v>6.3241711481298166</v>
      </c>
      <c r="W605" s="90">
        <f t="shared" si="224"/>
        <v>6.6002802845130191</v>
      </c>
      <c r="X605" s="90">
        <f t="shared" si="224"/>
        <v>6.7409442112915023</v>
      </c>
      <c r="Y605" s="90">
        <f t="shared" si="224"/>
        <v>7.2136963860354602</v>
      </c>
      <c r="Z605" s="90">
        <f t="shared" si="224"/>
        <v>6.6129766143149329</v>
      </c>
      <c r="AA605" s="90">
        <f t="shared" si="224"/>
        <v>5.423823339757889</v>
      </c>
      <c r="AB605" s="90">
        <f t="shared" si="224"/>
        <v>5.3790109592049848</v>
      </c>
      <c r="AC605" s="90">
        <f t="shared" si="224"/>
        <v>4.9665417029077101</v>
      </c>
      <c r="AD605" s="90">
        <f t="shared" si="224"/>
        <v>4.769640228410605</v>
      </c>
      <c r="AE605" s="90">
        <f t="shared" si="224"/>
        <v>4.5184194336117267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1.9780062214017837</v>
      </c>
      <c r="D608" s="90">
        <f t="shared" ref="D608:AE608" si="227">+D497</f>
        <v>1.9711731000515251</v>
      </c>
      <c r="E608" s="90">
        <f t="shared" si="227"/>
        <v>2.0726201841917216</v>
      </c>
      <c r="F608" s="90">
        <f t="shared" si="227"/>
        <v>2.0830644620823273</v>
      </c>
      <c r="G608" s="90">
        <f t="shared" si="227"/>
        <v>2.1764998261495214</v>
      </c>
      <c r="H608" s="90">
        <f t="shared" si="227"/>
        <v>2.2103079201456266</v>
      </c>
      <c r="I608" s="90">
        <f t="shared" si="227"/>
        <v>2.2999886217339798</v>
      </c>
      <c r="J608" s="90">
        <f t="shared" si="227"/>
        <v>2.3351577831693446</v>
      </c>
      <c r="K608" s="90">
        <f t="shared" si="227"/>
        <v>2.3516006505321396</v>
      </c>
      <c r="L608" s="90">
        <f t="shared" si="227"/>
        <v>2.1674337061728224</v>
      </c>
      <c r="M608" s="90">
        <f t="shared" si="227"/>
        <v>2.4667632014436309</v>
      </c>
      <c r="N608" s="90">
        <f t="shared" si="227"/>
        <v>2.5194576384656457</v>
      </c>
      <c r="O608" s="90">
        <f t="shared" si="227"/>
        <v>2.6889004413949698</v>
      </c>
      <c r="P608" s="90">
        <f t="shared" si="227"/>
        <v>2.6522464705517326</v>
      </c>
      <c r="Q608" s="90">
        <f t="shared" si="227"/>
        <v>2.7440065972280347</v>
      </c>
      <c r="R608" s="90">
        <f t="shared" si="227"/>
        <v>3.0079737939004318</v>
      </c>
      <c r="S608" s="90">
        <f t="shared" si="227"/>
        <v>3.1859533083278513</v>
      </c>
      <c r="T608" s="90">
        <f t="shared" si="227"/>
        <v>3.3670708879388656</v>
      </c>
      <c r="U608" s="90">
        <f t="shared" si="227"/>
        <v>3.7374456015017183</v>
      </c>
      <c r="V608" s="90">
        <f t="shared" si="227"/>
        <v>3.6959093204633851</v>
      </c>
      <c r="W608" s="90">
        <f t="shared" si="227"/>
        <v>3.9752649570226928</v>
      </c>
      <c r="X608" s="90">
        <f t="shared" si="227"/>
        <v>4.6051257304695739</v>
      </c>
      <c r="Y608" s="90">
        <f t="shared" si="227"/>
        <v>4.7426578465160443</v>
      </c>
      <c r="Z608" s="90">
        <f t="shared" si="227"/>
        <v>4.9236599061861215</v>
      </c>
      <c r="AA608" s="90">
        <f t="shared" si="227"/>
        <v>4.9265001811334947</v>
      </c>
      <c r="AB608" s="90">
        <f t="shared" si="227"/>
        <v>5.1254614311984072</v>
      </c>
      <c r="AC608" s="90">
        <f t="shared" si="227"/>
        <v>5.9042504609588988</v>
      </c>
      <c r="AD608" s="90">
        <f t="shared" si="227"/>
        <v>6.1791385051265539</v>
      </c>
      <c r="AE608" s="90">
        <f t="shared" si="227"/>
        <v>6.7459664151702396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6.3535071421232027E-4</v>
      </c>
      <c r="D610" s="90">
        <f t="shared" ref="D610:AE610" si="229">+D508</f>
        <v>2.1715747656714524E-3</v>
      </c>
      <c r="E610" s="90">
        <f t="shared" si="229"/>
        <v>4.8962081099846646E-3</v>
      </c>
      <c r="F610" s="90">
        <f t="shared" si="229"/>
        <v>7.7715729146588764E-3</v>
      </c>
      <c r="G610" s="90">
        <f t="shared" si="229"/>
        <v>0.24160858488385004</v>
      </c>
      <c r="H610" s="90">
        <f t="shared" si="229"/>
        <v>0.53915365972293117</v>
      </c>
      <c r="I610" s="90">
        <f t="shared" si="229"/>
        <v>1.1636913501825981</v>
      </c>
      <c r="J610" s="90">
        <f t="shared" si="229"/>
        <v>2.5845777549560705</v>
      </c>
      <c r="K610" s="90">
        <f t="shared" si="229"/>
        <v>2.6815550424806323</v>
      </c>
      <c r="L610" s="90">
        <f t="shared" si="229"/>
        <v>7.30148758015814</v>
      </c>
      <c r="M610" s="90">
        <f t="shared" si="229"/>
        <v>10.966526718064918</v>
      </c>
      <c r="N610" s="90">
        <f t="shared" si="229"/>
        <v>25.180816074431657</v>
      </c>
      <c r="O610" s="90">
        <f t="shared" si="229"/>
        <v>25.559901222919095</v>
      </c>
      <c r="P610" s="90">
        <f t="shared" si="229"/>
        <v>28.429094058158384</v>
      </c>
      <c r="Q610" s="90">
        <f t="shared" si="229"/>
        <v>41.609828072855485</v>
      </c>
      <c r="R610" s="90">
        <f t="shared" si="229"/>
        <v>49.443937123372102</v>
      </c>
      <c r="S610" s="90">
        <f t="shared" si="229"/>
        <v>57.528070439721049</v>
      </c>
      <c r="T610" s="90">
        <f t="shared" si="229"/>
        <v>70.65724612566035</v>
      </c>
      <c r="U610" s="90">
        <f t="shared" si="229"/>
        <v>69.359426004048515</v>
      </c>
      <c r="V610" s="90">
        <f t="shared" si="229"/>
        <v>70.63539581363959</v>
      </c>
      <c r="W610" s="90">
        <f t="shared" si="229"/>
        <v>97.548954277685255</v>
      </c>
      <c r="X610" s="90">
        <f t="shared" si="229"/>
        <v>129.12465283741719</v>
      </c>
      <c r="Y610" s="90">
        <f t="shared" si="229"/>
        <v>133.24268779459459</v>
      </c>
      <c r="Z610" s="90">
        <f t="shared" si="229"/>
        <v>160.24699930899598</v>
      </c>
      <c r="AA610" s="90">
        <f t="shared" si="229"/>
        <v>202.9043885672402</v>
      </c>
      <c r="AB610" s="90">
        <f t="shared" si="229"/>
        <v>198.71372199458227</v>
      </c>
      <c r="AC610" s="90">
        <f t="shared" si="229"/>
        <v>252.66599854307594</v>
      </c>
      <c r="AD610" s="90">
        <f t="shared" si="229"/>
        <v>220.85694579540259</v>
      </c>
      <c r="AE610" s="90">
        <f t="shared" si="229"/>
        <v>284.88713012240055</v>
      </c>
    </row>
    <row r="611" spans="1:31" x14ac:dyDescent="0.2">
      <c r="A611" s="9" t="s">
        <v>358</v>
      </c>
      <c r="B611" s="4" t="s">
        <v>359</v>
      </c>
      <c r="C611" s="90">
        <f>+C515</f>
        <v>4.7112531182273883E-2</v>
      </c>
      <c r="D611" s="90">
        <f t="shared" ref="D611:AE611" si="230">+D515</f>
        <v>4.4979189361504426E-2</v>
      </c>
      <c r="E611" s="90">
        <f t="shared" si="230"/>
        <v>4.5723150225944503E-2</v>
      </c>
      <c r="F611" s="90">
        <f t="shared" si="230"/>
        <v>4.7084367429488259E-2</v>
      </c>
      <c r="G611" s="90">
        <f t="shared" si="230"/>
        <v>4.7540310070997696E-2</v>
      </c>
      <c r="H611" s="90">
        <f t="shared" si="230"/>
        <v>4.9246297381866339E-2</v>
      </c>
      <c r="I611" s="90">
        <f t="shared" si="230"/>
        <v>4.9644816054758949E-2</v>
      </c>
      <c r="J611" s="90">
        <f t="shared" si="230"/>
        <v>5.2463038230309456E-2</v>
      </c>
      <c r="K611" s="90">
        <f t="shared" si="230"/>
        <v>5.0224162342226548E-2</v>
      </c>
      <c r="L611" s="90">
        <f t="shared" si="230"/>
        <v>5.2317698508029656E-2</v>
      </c>
      <c r="M611" s="90">
        <f t="shared" si="230"/>
        <v>5.6127020078205997E-2</v>
      </c>
      <c r="N611" s="90">
        <f t="shared" si="230"/>
        <v>5.1025517707215494E-2</v>
      </c>
      <c r="O611" s="90">
        <f t="shared" si="230"/>
        <v>5.3512515321858287E-2</v>
      </c>
      <c r="P611" s="90">
        <f t="shared" si="230"/>
        <v>5.9929394092313286E-2</v>
      </c>
      <c r="Q611" s="90">
        <f t="shared" si="230"/>
        <v>5.8201852413964361E-2</v>
      </c>
      <c r="R611" s="90">
        <f t="shared" si="230"/>
        <v>5.4932785305807863E-2</v>
      </c>
      <c r="S611" s="90">
        <f t="shared" si="230"/>
        <v>5.6100363393011082E-2</v>
      </c>
      <c r="T611" s="90">
        <f t="shared" si="230"/>
        <v>5.6516796759991383E-2</v>
      </c>
      <c r="U611" s="90">
        <f t="shared" si="230"/>
        <v>5.7517417644789313E-2</v>
      </c>
      <c r="V611" s="90">
        <f t="shared" si="230"/>
        <v>6.2121029609030161E-2</v>
      </c>
      <c r="W611" s="90">
        <f t="shared" si="230"/>
        <v>7.5317658188462838E-2</v>
      </c>
      <c r="X611" s="90">
        <f t="shared" si="230"/>
        <v>5.9653174361442803E-2</v>
      </c>
      <c r="Y611" s="90">
        <f t="shared" si="230"/>
        <v>5.7340222290793663E-2</v>
      </c>
      <c r="Z611" s="90">
        <f t="shared" si="230"/>
        <v>5.4257487581499106E-2</v>
      </c>
      <c r="AA611" s="90">
        <f t="shared" si="230"/>
        <v>5.5041751607219927E-2</v>
      </c>
      <c r="AB611" s="90">
        <f t="shared" si="230"/>
        <v>5.8067815826395253E-2</v>
      </c>
      <c r="AC611" s="90">
        <f t="shared" si="230"/>
        <v>4.792757172413066E-2</v>
      </c>
      <c r="AD611" s="90">
        <f t="shared" si="230"/>
        <v>4.7394446865898159E-2</v>
      </c>
      <c r="AE611" s="90">
        <f t="shared" si="230"/>
        <v>4.2280277696699085E-2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1874.9832923649265</v>
      </c>
      <c r="D613" s="32">
        <f t="shared" si="232"/>
        <v>1898.4539684910183</v>
      </c>
      <c r="E613" s="32">
        <f t="shared" si="232"/>
        <v>1960.6079369924714</v>
      </c>
      <c r="F613" s="32">
        <f t="shared" si="232"/>
        <v>2026.4748781902592</v>
      </c>
      <c r="G613" s="32">
        <f t="shared" si="232"/>
        <v>2105.2280497917527</v>
      </c>
      <c r="H613" s="32">
        <f t="shared" si="232"/>
        <v>2138.2268288415435</v>
      </c>
      <c r="I613" s="32">
        <f t="shared" si="232"/>
        <v>2155.0939271469601</v>
      </c>
      <c r="J613" s="32">
        <f t="shared" si="232"/>
        <v>2277.9215921484324</v>
      </c>
      <c r="K613" s="32">
        <f t="shared" si="232"/>
        <v>2303.645773516942</v>
      </c>
      <c r="L613" s="32">
        <f t="shared" si="232"/>
        <v>2295.3976250678647</v>
      </c>
      <c r="M613" s="32">
        <f t="shared" si="232"/>
        <v>2289.8472046063762</v>
      </c>
      <c r="N613" s="32">
        <f t="shared" si="232"/>
        <v>2310.5905599951734</v>
      </c>
      <c r="O613" s="32">
        <f t="shared" si="232"/>
        <v>2336.0694384163567</v>
      </c>
      <c r="P613" s="32">
        <f t="shared" si="232"/>
        <v>2318.7982603292139</v>
      </c>
      <c r="Q613" s="32">
        <f t="shared" si="232"/>
        <v>2351.1238782820114</v>
      </c>
      <c r="R613" s="32">
        <f t="shared" si="232"/>
        <v>2369.9020606958566</v>
      </c>
      <c r="S613" s="32">
        <f t="shared" si="232"/>
        <v>2379.3011853924172</v>
      </c>
      <c r="T613" s="32">
        <f t="shared" si="232"/>
        <v>2406.5489566169567</v>
      </c>
      <c r="U613" s="32">
        <f t="shared" si="232"/>
        <v>2359.2998329716529</v>
      </c>
      <c r="V613" s="32">
        <f t="shared" si="232"/>
        <v>2286.5681777365344</v>
      </c>
      <c r="W613" s="32">
        <f t="shared" si="232"/>
        <v>2241.7528046828124</v>
      </c>
      <c r="X613" s="32">
        <f t="shared" si="232"/>
        <v>2172.3013249251449</v>
      </c>
      <c r="Y613" s="32">
        <f t="shared" si="232"/>
        <v>2271.8155556141619</v>
      </c>
      <c r="Z613" s="32">
        <f t="shared" si="232"/>
        <v>2405.9725682461462</v>
      </c>
      <c r="AA613" s="32">
        <f t="shared" si="232"/>
        <v>2300.7622595906109</v>
      </c>
      <c r="AB613" s="32">
        <f t="shared" si="232"/>
        <v>2201.4455989602629</v>
      </c>
      <c r="AC613" s="32">
        <f t="shared" si="232"/>
        <v>2245.8377339053918</v>
      </c>
      <c r="AD613" s="32">
        <f t="shared" si="232"/>
        <v>2299.4440497904829</v>
      </c>
      <c r="AE613" s="32">
        <f t="shared" si="232"/>
        <v>2367.3525981295647</v>
      </c>
    </row>
    <row r="614" spans="1:31" x14ac:dyDescent="0.2">
      <c r="A614" s="9" t="s">
        <v>392</v>
      </c>
      <c r="B614" s="4" t="s">
        <v>393</v>
      </c>
      <c r="C614" s="90">
        <f>+C525</f>
        <v>1312.668675841785</v>
      </c>
      <c r="D614" s="90">
        <f t="shared" ref="D614:AE614" si="233">+D525</f>
        <v>1330.8814781511669</v>
      </c>
      <c r="E614" s="90">
        <f t="shared" si="233"/>
        <v>1369.4315170204586</v>
      </c>
      <c r="F614" s="90">
        <f t="shared" si="233"/>
        <v>1414.9541124294351</v>
      </c>
      <c r="G614" s="90">
        <f t="shared" si="233"/>
        <v>1461.0390978335274</v>
      </c>
      <c r="H614" s="90">
        <f t="shared" si="233"/>
        <v>1484.3024136902447</v>
      </c>
      <c r="I614" s="90">
        <f t="shared" si="233"/>
        <v>1493.6799254035293</v>
      </c>
      <c r="J614" s="90">
        <f t="shared" si="233"/>
        <v>1587.9066256605274</v>
      </c>
      <c r="K614" s="90">
        <f t="shared" si="233"/>
        <v>1598.081856998911</v>
      </c>
      <c r="L614" s="90">
        <f t="shared" si="233"/>
        <v>1602.4366286402026</v>
      </c>
      <c r="M614" s="90">
        <f t="shared" si="233"/>
        <v>1608.5692953629327</v>
      </c>
      <c r="N614" s="90">
        <f t="shared" si="233"/>
        <v>1629.9934306134589</v>
      </c>
      <c r="O614" s="90">
        <f t="shared" si="233"/>
        <v>1636.3727543273883</v>
      </c>
      <c r="P614" s="90">
        <f t="shared" si="233"/>
        <v>1641.6646532457148</v>
      </c>
      <c r="Q614" s="90">
        <f t="shared" si="233"/>
        <v>1657.1967413275786</v>
      </c>
      <c r="R614" s="90">
        <f t="shared" si="233"/>
        <v>1669.8463739629376</v>
      </c>
      <c r="S614" s="90">
        <f t="shared" si="233"/>
        <v>1685.6792348158097</v>
      </c>
      <c r="T614" s="90">
        <f t="shared" si="233"/>
        <v>1698.0732943390358</v>
      </c>
      <c r="U614" s="90">
        <f t="shared" si="233"/>
        <v>1653.4929968807353</v>
      </c>
      <c r="V614" s="90">
        <f t="shared" si="233"/>
        <v>1588.7044732170793</v>
      </c>
      <c r="W614" s="90">
        <f t="shared" si="233"/>
        <v>1549.4999184974936</v>
      </c>
      <c r="X614" s="90">
        <f t="shared" si="233"/>
        <v>1503.5679047195458</v>
      </c>
      <c r="Y614" s="90">
        <f t="shared" si="233"/>
        <v>1611.7049552413255</v>
      </c>
      <c r="Z614" s="90">
        <f t="shared" si="233"/>
        <v>1719.0279453751202</v>
      </c>
      <c r="AA614" s="90">
        <f t="shared" si="233"/>
        <v>1641.2024636471849</v>
      </c>
      <c r="AB614" s="90">
        <f t="shared" si="233"/>
        <v>1555.0561835606675</v>
      </c>
      <c r="AC614" s="90">
        <f t="shared" si="233"/>
        <v>1578.5217816264749</v>
      </c>
      <c r="AD614" s="90">
        <f t="shared" si="233"/>
        <v>1601.8644878155965</v>
      </c>
      <c r="AE614" s="90">
        <f t="shared" si="233"/>
        <v>1625.3494580442512</v>
      </c>
    </row>
    <row r="615" spans="1:31" x14ac:dyDescent="0.2">
      <c r="A615" s="9" t="s">
        <v>439</v>
      </c>
      <c r="B615" s="4" t="s">
        <v>440</v>
      </c>
      <c r="C615" s="90">
        <f>+C530</f>
        <v>90.93791670396763</v>
      </c>
      <c r="D615" s="90">
        <f t="shared" ref="D615:AE615" si="234">+D530</f>
        <v>92.946577111335941</v>
      </c>
      <c r="E615" s="90">
        <f t="shared" si="234"/>
        <v>95.199485928326155</v>
      </c>
      <c r="F615" s="90">
        <f t="shared" si="234"/>
        <v>98.013738225094471</v>
      </c>
      <c r="G615" s="90">
        <f t="shared" si="234"/>
        <v>101.84566740440007</v>
      </c>
      <c r="H615" s="90">
        <f t="shared" si="234"/>
        <v>102.87681068386219</v>
      </c>
      <c r="I615" s="90">
        <f t="shared" si="234"/>
        <v>105.75569071648225</v>
      </c>
      <c r="J615" s="90">
        <f t="shared" si="234"/>
        <v>112.35559151352872</v>
      </c>
      <c r="K615" s="90">
        <f t="shared" si="234"/>
        <v>112.11727116373159</v>
      </c>
      <c r="L615" s="90">
        <f t="shared" si="234"/>
        <v>112.6386916175162</v>
      </c>
      <c r="M615" s="90">
        <f t="shared" si="234"/>
        <v>109.31920931405072</v>
      </c>
      <c r="N615" s="90">
        <f t="shared" si="234"/>
        <v>98.157508139150011</v>
      </c>
      <c r="O615" s="90">
        <f t="shared" si="234"/>
        <v>98.110718502125053</v>
      </c>
      <c r="P615" s="90">
        <f t="shared" si="234"/>
        <v>94.94710301081345</v>
      </c>
      <c r="Q615" s="90">
        <f t="shared" si="234"/>
        <v>98.742791570122478</v>
      </c>
      <c r="R615" s="90">
        <f t="shared" si="234"/>
        <v>99.65923767803271</v>
      </c>
      <c r="S615" s="90">
        <f t="shared" si="234"/>
        <v>99.998937114769575</v>
      </c>
      <c r="T615" s="90">
        <f t="shared" si="234"/>
        <v>99.489649639695102</v>
      </c>
      <c r="U615" s="90">
        <f t="shared" si="234"/>
        <v>98.284413811478686</v>
      </c>
      <c r="V615" s="90">
        <f t="shared" si="234"/>
        <v>96.034652988441309</v>
      </c>
      <c r="W615" s="90">
        <f t="shared" si="234"/>
        <v>96.055942503798832</v>
      </c>
      <c r="X615" s="90">
        <f t="shared" si="234"/>
        <v>96.659605152486051</v>
      </c>
      <c r="Y615" s="90">
        <f t="shared" si="234"/>
        <v>103.64121870442828</v>
      </c>
      <c r="Z615" s="90">
        <f t="shared" si="234"/>
        <v>104.50806111596835</v>
      </c>
      <c r="AA615" s="90">
        <f t="shared" si="234"/>
        <v>97.571008338890593</v>
      </c>
      <c r="AB615" s="90">
        <f t="shared" si="234"/>
        <v>93.415334409227924</v>
      </c>
      <c r="AC615" s="90">
        <f t="shared" si="234"/>
        <v>93.963946522613838</v>
      </c>
      <c r="AD615" s="90">
        <f t="shared" si="234"/>
        <v>93.812798710059369</v>
      </c>
      <c r="AE615" s="90">
        <f t="shared" si="234"/>
        <v>95.056458036565459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448.13379757862185</v>
      </c>
      <c r="D617" s="90">
        <f t="shared" ref="D617:AE617" si="236">+D541</f>
        <v>450.13061008858767</v>
      </c>
      <c r="E617" s="90">
        <f t="shared" si="236"/>
        <v>469.55367136964639</v>
      </c>
      <c r="F617" s="90">
        <f t="shared" si="236"/>
        <v>486.6953775720682</v>
      </c>
      <c r="G617" s="90">
        <f t="shared" si="236"/>
        <v>515.6002563801585</v>
      </c>
      <c r="H617" s="90">
        <f t="shared" si="236"/>
        <v>522.61056782770629</v>
      </c>
      <c r="I617" s="90">
        <f t="shared" si="236"/>
        <v>521.48075320801092</v>
      </c>
      <c r="J617" s="90">
        <f t="shared" si="236"/>
        <v>546.76416243552137</v>
      </c>
      <c r="K617" s="90">
        <f t="shared" si="236"/>
        <v>558.7771715579438</v>
      </c>
      <c r="L617" s="90">
        <f t="shared" si="236"/>
        <v>544.10271419501692</v>
      </c>
      <c r="M617" s="90">
        <f t="shared" si="236"/>
        <v>531.863004711298</v>
      </c>
      <c r="N617" s="90">
        <f t="shared" si="236"/>
        <v>542.728838473054</v>
      </c>
      <c r="O617" s="90">
        <f t="shared" si="236"/>
        <v>555.6885550117039</v>
      </c>
      <c r="P617" s="90">
        <f t="shared" si="236"/>
        <v>534.91074310503052</v>
      </c>
      <c r="Q617" s="90">
        <f t="shared" si="236"/>
        <v>543.87300233272822</v>
      </c>
      <c r="R617" s="90">
        <f t="shared" si="236"/>
        <v>555.00070953757563</v>
      </c>
      <c r="S617" s="90">
        <f t="shared" si="236"/>
        <v>546.55720256165387</v>
      </c>
      <c r="T617" s="90">
        <f t="shared" si="236"/>
        <v>561.82604133839379</v>
      </c>
      <c r="U617" s="90">
        <f t="shared" si="236"/>
        <v>557.30247942575613</v>
      </c>
      <c r="V617" s="90">
        <f t="shared" si="236"/>
        <v>553.59533715218822</v>
      </c>
      <c r="W617" s="90">
        <f t="shared" si="236"/>
        <v>542.31236996889947</v>
      </c>
      <c r="X617" s="90">
        <f t="shared" si="236"/>
        <v>511.35574147346659</v>
      </c>
      <c r="Y617" s="90">
        <f t="shared" si="236"/>
        <v>497.07287696793816</v>
      </c>
      <c r="Z617" s="90">
        <f t="shared" si="236"/>
        <v>521.80347504645556</v>
      </c>
      <c r="AA617" s="90">
        <f t="shared" si="236"/>
        <v>505.86859320003202</v>
      </c>
      <c r="AB617" s="90">
        <f t="shared" si="236"/>
        <v>495.10705615203619</v>
      </c>
      <c r="AC617" s="90">
        <f t="shared" si="236"/>
        <v>522.86542188768794</v>
      </c>
      <c r="AD617" s="90">
        <f t="shared" si="236"/>
        <v>555.72556791641478</v>
      </c>
      <c r="AE617" s="90">
        <f t="shared" si="236"/>
        <v>600.69376567854238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2.8571088685957999</v>
      </c>
      <c r="D619" s="90">
        <f t="shared" ref="D619:AE619" si="238">+D545</f>
        <v>1.9739372024681876</v>
      </c>
      <c r="E619" s="90">
        <f t="shared" si="238"/>
        <v>2.1272979242890671</v>
      </c>
      <c r="F619" s="90">
        <f t="shared" si="238"/>
        <v>1.7423941514271779</v>
      </c>
      <c r="G619" s="90">
        <f t="shared" si="238"/>
        <v>1.6470992454572337</v>
      </c>
      <c r="H619" s="90">
        <f t="shared" si="238"/>
        <v>1.5745111389191524</v>
      </c>
      <c r="I619" s="90">
        <f t="shared" si="238"/>
        <v>1.2681707717181612</v>
      </c>
      <c r="J619" s="90">
        <f t="shared" si="238"/>
        <v>1.9898688521546397</v>
      </c>
      <c r="K619" s="90">
        <f t="shared" si="238"/>
        <v>1.605047619150114</v>
      </c>
      <c r="L619" s="90">
        <f t="shared" si="238"/>
        <v>1.4908971070903054</v>
      </c>
      <c r="M619" s="90">
        <f t="shared" si="238"/>
        <v>1.3596998179778252</v>
      </c>
      <c r="N619" s="90">
        <f t="shared" si="238"/>
        <v>1.6132397267432064</v>
      </c>
      <c r="O619" s="90">
        <f t="shared" si="238"/>
        <v>1.6643626695620604</v>
      </c>
      <c r="P619" s="90">
        <f t="shared" si="238"/>
        <v>1.6589573910009054</v>
      </c>
      <c r="Q619" s="90">
        <f t="shared" si="238"/>
        <v>1.6388879700168244</v>
      </c>
      <c r="R619" s="90">
        <f t="shared" si="238"/>
        <v>1.6562912558425775</v>
      </c>
      <c r="S619" s="90">
        <f t="shared" si="238"/>
        <v>1.4650178357139207</v>
      </c>
      <c r="T619" s="90">
        <f t="shared" si="238"/>
        <v>1.0134248047184578</v>
      </c>
      <c r="U619" s="90">
        <f t="shared" si="238"/>
        <v>1.2138111888311474</v>
      </c>
      <c r="V619" s="90">
        <f t="shared" si="238"/>
        <v>1.1591138310068032</v>
      </c>
      <c r="W619" s="90">
        <f t="shared" si="238"/>
        <v>1.4126866377903589</v>
      </c>
      <c r="X619" s="90">
        <f t="shared" si="238"/>
        <v>1.5080209629840642</v>
      </c>
      <c r="Y619" s="90">
        <f t="shared" si="238"/>
        <v>0.9297863516213819</v>
      </c>
      <c r="Z619" s="90">
        <f t="shared" si="238"/>
        <v>1.7314997938008423</v>
      </c>
      <c r="AA619" s="90">
        <f t="shared" si="238"/>
        <v>1.0997891630957568</v>
      </c>
      <c r="AB619" s="90">
        <f t="shared" si="238"/>
        <v>1.2129455528870678</v>
      </c>
      <c r="AC619" s="90">
        <f t="shared" si="238"/>
        <v>0.6776063130461718</v>
      </c>
      <c r="AD619" s="90">
        <f t="shared" si="238"/>
        <v>3.5395256176628205E-2</v>
      </c>
      <c r="AE619" s="90">
        <f t="shared" si="238"/>
        <v>2.8251629969999997E-2</v>
      </c>
    </row>
    <row r="620" spans="1:31" x14ac:dyDescent="0.2">
      <c r="A620" s="9" t="s">
        <v>537</v>
      </c>
      <c r="B620" s="4" t="s">
        <v>538</v>
      </c>
      <c r="C620" s="90">
        <f>+C549</f>
        <v>9.54206246032137</v>
      </c>
      <c r="D620" s="90">
        <f t="shared" ref="D620:AE620" si="239">+D549</f>
        <v>10.264532903745701</v>
      </c>
      <c r="E620" s="90">
        <f t="shared" si="239"/>
        <v>10.987003347170035</v>
      </c>
      <c r="F620" s="90">
        <f t="shared" si="239"/>
        <v>11.709473790594368</v>
      </c>
      <c r="G620" s="90">
        <f t="shared" si="239"/>
        <v>12.431944234018697</v>
      </c>
      <c r="H620" s="90">
        <f t="shared" si="239"/>
        <v>12.718206107828339</v>
      </c>
      <c r="I620" s="90">
        <f t="shared" si="239"/>
        <v>14.204041548078383</v>
      </c>
      <c r="J620" s="90">
        <f t="shared" si="239"/>
        <v>15.785297612931636</v>
      </c>
      <c r="K620" s="90">
        <f t="shared" si="239"/>
        <v>18.184444745812442</v>
      </c>
      <c r="L620" s="90">
        <f t="shared" si="239"/>
        <v>17.625552515993615</v>
      </c>
      <c r="M620" s="90">
        <f t="shared" si="239"/>
        <v>19.711174739463857</v>
      </c>
      <c r="N620" s="90">
        <f t="shared" si="239"/>
        <v>20.924379823704719</v>
      </c>
      <c r="O620" s="90">
        <f t="shared" si="239"/>
        <v>24.850256950236936</v>
      </c>
      <c r="P620" s="90">
        <f t="shared" si="239"/>
        <v>24.059628917810311</v>
      </c>
      <c r="Q620" s="90">
        <f t="shared" si="239"/>
        <v>27.603823545929679</v>
      </c>
      <c r="R620" s="90">
        <f t="shared" si="239"/>
        <v>25.195597822206764</v>
      </c>
      <c r="S620" s="90">
        <f t="shared" si="239"/>
        <v>25.998979502679706</v>
      </c>
      <c r="T620" s="90">
        <f t="shared" si="239"/>
        <v>26.758778494437117</v>
      </c>
      <c r="U620" s="90">
        <f t="shared" si="239"/>
        <v>27.474994797495249</v>
      </c>
      <c r="V620" s="90">
        <f t="shared" si="239"/>
        <v>28.147628411837854</v>
      </c>
      <c r="W620" s="90">
        <f t="shared" si="239"/>
        <v>28.776679337481177</v>
      </c>
      <c r="X620" s="90">
        <f t="shared" si="239"/>
        <v>35.726930427390421</v>
      </c>
      <c r="Y620" s="90">
        <f t="shared" si="239"/>
        <v>35.083082943578773</v>
      </c>
      <c r="Z620" s="90">
        <f t="shared" si="239"/>
        <v>33.752065194827814</v>
      </c>
      <c r="AA620" s="90">
        <f t="shared" si="239"/>
        <v>31.057895666030937</v>
      </c>
      <c r="AB620" s="90">
        <f t="shared" si="239"/>
        <v>29.454247561270797</v>
      </c>
      <c r="AC620" s="90">
        <f t="shared" si="239"/>
        <v>27.387127851295045</v>
      </c>
      <c r="AD620" s="90">
        <f t="shared" si="239"/>
        <v>25.320008141319295</v>
      </c>
      <c r="AE620" s="90">
        <f t="shared" si="239"/>
        <v>23.252888431343543</v>
      </c>
    </row>
    <row r="621" spans="1:31" x14ac:dyDescent="0.2">
      <c r="A621" s="9" t="s">
        <v>543</v>
      </c>
      <c r="B621" s="4" t="s">
        <v>544</v>
      </c>
      <c r="C621" s="90">
        <f>+C552</f>
        <v>10.843730911634728</v>
      </c>
      <c r="D621" s="90">
        <f t="shared" ref="D621:AE623" si="240">+D552</f>
        <v>12.256833033713745</v>
      </c>
      <c r="E621" s="90">
        <f t="shared" si="240"/>
        <v>13.30896140258149</v>
      </c>
      <c r="F621" s="90">
        <f t="shared" si="240"/>
        <v>13.359782021640029</v>
      </c>
      <c r="G621" s="90">
        <f t="shared" si="240"/>
        <v>12.663984694190708</v>
      </c>
      <c r="H621" s="90">
        <f t="shared" si="240"/>
        <v>14.14431939298284</v>
      </c>
      <c r="I621" s="90">
        <f t="shared" si="240"/>
        <v>18.705345499141043</v>
      </c>
      <c r="J621" s="90">
        <f t="shared" si="240"/>
        <v>13.120046073768851</v>
      </c>
      <c r="K621" s="90">
        <f t="shared" si="240"/>
        <v>14.879981431393537</v>
      </c>
      <c r="L621" s="90">
        <f t="shared" si="240"/>
        <v>17.103140992044601</v>
      </c>
      <c r="M621" s="90">
        <f t="shared" si="240"/>
        <v>19.02482066065285</v>
      </c>
      <c r="N621" s="90">
        <f t="shared" si="240"/>
        <v>17.173163219062399</v>
      </c>
      <c r="O621" s="90">
        <f t="shared" si="240"/>
        <v>19.382790955340223</v>
      </c>
      <c r="P621" s="90">
        <f t="shared" si="240"/>
        <v>21.557174658843955</v>
      </c>
      <c r="Q621" s="90">
        <f t="shared" si="240"/>
        <v>22.068631535635834</v>
      </c>
      <c r="R621" s="90">
        <f t="shared" si="240"/>
        <v>18.543850439261465</v>
      </c>
      <c r="S621" s="90">
        <f t="shared" si="240"/>
        <v>19.601813561791062</v>
      </c>
      <c r="T621" s="90">
        <f t="shared" si="240"/>
        <v>19.387768000676719</v>
      </c>
      <c r="U621" s="90">
        <f t="shared" si="240"/>
        <v>21.531136867356526</v>
      </c>
      <c r="V621" s="90">
        <f t="shared" si="240"/>
        <v>18.926972135980563</v>
      </c>
      <c r="W621" s="90">
        <f t="shared" si="240"/>
        <v>23.695207737349079</v>
      </c>
      <c r="X621" s="90">
        <f t="shared" si="240"/>
        <v>23.483122189271775</v>
      </c>
      <c r="Y621" s="90">
        <f t="shared" si="240"/>
        <v>23.383635405269882</v>
      </c>
      <c r="Z621" s="90">
        <f t="shared" si="240"/>
        <v>25.149521719973229</v>
      </c>
      <c r="AA621" s="90">
        <f t="shared" si="240"/>
        <v>23.962509575376494</v>
      </c>
      <c r="AB621" s="90">
        <f t="shared" si="240"/>
        <v>27.199831724173745</v>
      </c>
      <c r="AC621" s="90">
        <f t="shared" si="240"/>
        <v>22.42184970427391</v>
      </c>
      <c r="AD621" s="90">
        <f t="shared" si="240"/>
        <v>22.685791950916048</v>
      </c>
      <c r="AE621" s="90">
        <f t="shared" si="240"/>
        <v>22.971776308892643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-11742.794777976111</v>
      </c>
      <c r="D624" s="28">
        <f t="shared" si="242"/>
        <v>-11810.168934432073</v>
      </c>
      <c r="E624" s="28">
        <f t="shared" si="242"/>
        <v>-12038.930370704629</v>
      </c>
      <c r="F624" s="28">
        <f t="shared" si="242"/>
        <v>-12364.701384571641</v>
      </c>
      <c r="G624" s="28">
        <f t="shared" si="242"/>
        <v>-12693.454315001245</v>
      </c>
      <c r="H624" s="28">
        <f t="shared" si="242"/>
        <v>-12493.358718578178</v>
      </c>
      <c r="I624" s="28">
        <f t="shared" si="242"/>
        <v>-8639.8191287112495</v>
      </c>
      <c r="J624" s="28">
        <f t="shared" si="242"/>
        <v>-12912.486213031158</v>
      </c>
      <c r="K624" s="28">
        <f t="shared" si="242"/>
        <v>1633.234403804099</v>
      </c>
      <c r="L624" s="28">
        <f t="shared" si="242"/>
        <v>-13482.188252700427</v>
      </c>
      <c r="M624" s="28">
        <f t="shared" si="242"/>
        <v>-14183.128119809377</v>
      </c>
      <c r="N624" s="28">
        <f t="shared" si="242"/>
        <v>-14276.179586154449</v>
      </c>
      <c r="O624" s="28">
        <f t="shared" si="242"/>
        <v>-13286.921184297176</v>
      </c>
      <c r="P624" s="28">
        <f t="shared" si="242"/>
        <v>-14687.137793138565</v>
      </c>
      <c r="Q624" s="28">
        <f t="shared" si="242"/>
        <v>-14154.630139131557</v>
      </c>
      <c r="R624" s="28">
        <f t="shared" si="242"/>
        <v>-14357.575996782653</v>
      </c>
      <c r="S624" s="28">
        <f t="shared" si="242"/>
        <v>-14459.648405293525</v>
      </c>
      <c r="T624" s="28">
        <f t="shared" si="242"/>
        <v>-14769.092858009257</v>
      </c>
      <c r="U624" s="28">
        <f t="shared" si="242"/>
        <v>-11383.618085185282</v>
      </c>
      <c r="V624" s="28">
        <f t="shared" si="242"/>
        <v>-12073.605345144966</v>
      </c>
      <c r="W624" s="28">
        <f t="shared" si="242"/>
        <v>-13448.424203002804</v>
      </c>
      <c r="X624" s="28">
        <f t="shared" si="242"/>
        <v>-13273.927208158901</v>
      </c>
      <c r="Y624" s="28">
        <f t="shared" si="242"/>
        <v>-13173.449038190687</v>
      </c>
      <c r="Z624" s="28">
        <f t="shared" si="242"/>
        <v>-13584.054907332227</v>
      </c>
      <c r="AA624" s="28">
        <f t="shared" si="242"/>
        <v>-13278.419062921343</v>
      </c>
      <c r="AB624" s="28">
        <f t="shared" si="242"/>
        <v>-12771.48853108707</v>
      </c>
      <c r="AC624" s="28">
        <f t="shared" si="242"/>
        <v>-12672.807059385936</v>
      </c>
      <c r="AD624" s="28">
        <f t="shared" si="242"/>
        <v>-11503.653957605007</v>
      </c>
      <c r="AE624" s="28">
        <f t="shared" si="242"/>
        <v>-10867.236762003287</v>
      </c>
    </row>
    <row r="625" spans="1:31" x14ac:dyDescent="0.2">
      <c r="A625" s="9" t="s">
        <v>549</v>
      </c>
      <c r="B625" s="4" t="s">
        <v>550</v>
      </c>
      <c r="C625" s="90">
        <f>+C556</f>
        <v>-12283.482044116532</v>
      </c>
      <c r="D625" s="90">
        <f t="shared" ref="D625:AE625" si="243">+D556</f>
        <v>-12368.914361975674</v>
      </c>
      <c r="E625" s="90">
        <f t="shared" si="243"/>
        <v>-12619.693018874799</v>
      </c>
      <c r="F625" s="90">
        <f t="shared" si="243"/>
        <v>-12939.041728817663</v>
      </c>
      <c r="G625" s="90">
        <f t="shared" si="243"/>
        <v>-13268.776767815249</v>
      </c>
      <c r="H625" s="90">
        <f t="shared" si="243"/>
        <v>-13009.543694800017</v>
      </c>
      <c r="I625" s="90">
        <f t="shared" si="243"/>
        <v>-9180.7677775292323</v>
      </c>
      <c r="J625" s="90">
        <f t="shared" si="243"/>
        <v>-13407.357943114537</v>
      </c>
      <c r="K625" s="90">
        <f t="shared" si="243"/>
        <v>1070.4888378794567</v>
      </c>
      <c r="L625" s="90">
        <f t="shared" si="243"/>
        <v>-14047.423499610539</v>
      </c>
      <c r="M625" s="90">
        <f t="shared" si="243"/>
        <v>-14727.413739528609</v>
      </c>
      <c r="N625" s="90">
        <f t="shared" si="243"/>
        <v>-14807.89172581158</v>
      </c>
      <c r="O625" s="90">
        <f t="shared" si="243"/>
        <v>-14061.208067596956</v>
      </c>
      <c r="P625" s="90">
        <f t="shared" si="243"/>
        <v>-15484.925366534922</v>
      </c>
      <c r="Q625" s="90">
        <f t="shared" si="243"/>
        <v>-14814.385454253077</v>
      </c>
      <c r="R625" s="90">
        <f t="shared" si="243"/>
        <v>-15057.216638017559</v>
      </c>
      <c r="S625" s="90">
        <f t="shared" si="243"/>
        <v>-15145.796528083349</v>
      </c>
      <c r="T625" s="90">
        <f t="shared" si="243"/>
        <v>-15530.16749819207</v>
      </c>
      <c r="U625" s="90">
        <f t="shared" si="243"/>
        <v>-12691.84471380542</v>
      </c>
      <c r="V625" s="90">
        <f t="shared" si="243"/>
        <v>-13255.844151837307</v>
      </c>
      <c r="W625" s="90">
        <f t="shared" si="243"/>
        <v>-14656.04340532091</v>
      </c>
      <c r="X625" s="90">
        <f t="shared" si="243"/>
        <v>-14493.817889480937</v>
      </c>
      <c r="Y625" s="90">
        <f t="shared" si="243"/>
        <v>-14393.088426963921</v>
      </c>
      <c r="Z625" s="90">
        <f t="shared" si="243"/>
        <v>-14852.8486094823</v>
      </c>
      <c r="AA625" s="90">
        <f t="shared" si="243"/>
        <v>-14499.943180930128</v>
      </c>
      <c r="AB625" s="90">
        <f t="shared" si="243"/>
        <v>-13964.670125179826</v>
      </c>
      <c r="AC625" s="90">
        <f t="shared" si="243"/>
        <v>-13831.758059996724</v>
      </c>
      <c r="AD625" s="90">
        <f t="shared" si="243"/>
        <v>-13605.562221313465</v>
      </c>
      <c r="AE625" s="90">
        <f t="shared" si="243"/>
        <v>-12894.242250226869</v>
      </c>
    </row>
    <row r="626" spans="1:31" x14ac:dyDescent="0.2">
      <c r="A626" s="9" t="s">
        <v>668</v>
      </c>
      <c r="B626" s="4" t="s">
        <v>639</v>
      </c>
      <c r="C626" s="90">
        <f>+C559</f>
        <v>21.2334732451354</v>
      </c>
      <c r="D626" s="90">
        <f t="shared" ref="D626:AE626" si="244">+D559</f>
        <v>24.221268931333206</v>
      </c>
      <c r="E626" s="90">
        <f t="shared" si="244"/>
        <v>27.200162480343636</v>
      </c>
      <c r="F626" s="90">
        <f t="shared" si="244"/>
        <v>30.188897704055986</v>
      </c>
      <c r="G626" s="90">
        <f t="shared" si="244"/>
        <v>33.18331939970323</v>
      </c>
      <c r="H626" s="90">
        <f t="shared" si="244"/>
        <v>36.164348261246715</v>
      </c>
      <c r="I626" s="90">
        <f t="shared" si="244"/>
        <v>39.247006457133899</v>
      </c>
      <c r="J626" s="90">
        <f t="shared" si="244"/>
        <v>42.141119249538967</v>
      </c>
      <c r="K626" s="90">
        <f t="shared" si="244"/>
        <v>45.189480863476263</v>
      </c>
      <c r="L626" s="90">
        <f t="shared" si="244"/>
        <v>48.140446833000269</v>
      </c>
      <c r="M626" s="90">
        <f t="shared" si="244"/>
        <v>51.105061104649984</v>
      </c>
      <c r="N626" s="90">
        <f t="shared" si="244"/>
        <v>54.094458852359075</v>
      </c>
      <c r="O626" s="90">
        <f t="shared" si="244"/>
        <v>55.55399472345708</v>
      </c>
      <c r="P626" s="90">
        <f t="shared" si="244"/>
        <v>58.254290593001457</v>
      </c>
      <c r="Q626" s="90">
        <f t="shared" si="244"/>
        <v>60.966295611216403</v>
      </c>
      <c r="R626" s="90">
        <f t="shared" si="244"/>
        <v>63.681918971431365</v>
      </c>
      <c r="S626" s="90">
        <f t="shared" si="244"/>
        <v>66.385685303246305</v>
      </c>
      <c r="T626" s="90">
        <f t="shared" si="244"/>
        <v>69.100083993861276</v>
      </c>
      <c r="U626" s="90">
        <f t="shared" si="244"/>
        <v>70.983075413446358</v>
      </c>
      <c r="V626" s="90">
        <f t="shared" si="244"/>
        <v>73.389130295671364</v>
      </c>
      <c r="W626" s="90">
        <f t="shared" si="244"/>
        <v>72.872305551398171</v>
      </c>
      <c r="X626" s="90">
        <f t="shared" si="244"/>
        <v>72.357604826147124</v>
      </c>
      <c r="Y626" s="90">
        <f t="shared" si="244"/>
        <v>71.830397531193753</v>
      </c>
      <c r="Z626" s="90">
        <f t="shared" si="244"/>
        <v>71.316045132920593</v>
      </c>
      <c r="AA626" s="90">
        <f t="shared" si="244"/>
        <v>77.383376084597359</v>
      </c>
      <c r="AB626" s="90">
        <f t="shared" si="244"/>
        <v>74.833651916251569</v>
      </c>
      <c r="AC626" s="90">
        <f t="shared" si="244"/>
        <v>72.307335637305769</v>
      </c>
      <c r="AD626" s="90">
        <f t="shared" si="244"/>
        <v>47.028101200060959</v>
      </c>
      <c r="AE626" s="90">
        <f t="shared" si="244"/>
        <v>44.057205545770898</v>
      </c>
    </row>
    <row r="627" spans="1:31" x14ac:dyDescent="0.2">
      <c r="A627" s="9" t="s">
        <v>678</v>
      </c>
      <c r="B627" s="4" t="s">
        <v>645</v>
      </c>
      <c r="C627" s="90">
        <f>+C562</f>
        <v>524.34828339123806</v>
      </c>
      <c r="D627" s="90">
        <f t="shared" ref="D627:AE627" si="245">+D562</f>
        <v>523.60215008833529</v>
      </c>
      <c r="E627" s="90">
        <f t="shared" si="245"/>
        <v>522.944218516212</v>
      </c>
      <c r="F627" s="90">
        <f t="shared" si="245"/>
        <v>522.27913266414623</v>
      </c>
      <c r="G627" s="90">
        <f t="shared" si="245"/>
        <v>521.7168562244259</v>
      </c>
      <c r="H627" s="90">
        <f t="shared" si="245"/>
        <v>520.96847960617617</v>
      </c>
      <c r="I627" s="90">
        <f t="shared" si="245"/>
        <v>521.10598715510719</v>
      </c>
      <c r="J627" s="90">
        <f t="shared" si="245"/>
        <v>519.65816535392617</v>
      </c>
      <c r="K627" s="90">
        <f t="shared" si="245"/>
        <v>533.62514682228721</v>
      </c>
      <c r="L627" s="90">
        <f t="shared" si="245"/>
        <v>518.62536173612534</v>
      </c>
      <c r="M627" s="90">
        <f t="shared" si="245"/>
        <v>517.64725335238472</v>
      </c>
      <c r="N627" s="90">
        <f t="shared" si="245"/>
        <v>516.99059549523895</v>
      </c>
      <c r="O627" s="90">
        <f t="shared" si="245"/>
        <v>695.17811852620105</v>
      </c>
      <c r="P627" s="90">
        <f t="shared" si="245"/>
        <v>694.34014276516359</v>
      </c>
      <c r="Q627" s="90">
        <f t="shared" si="245"/>
        <v>693.82886889788449</v>
      </c>
      <c r="R627" s="90">
        <f t="shared" si="245"/>
        <v>693.45732868124901</v>
      </c>
      <c r="S627" s="90">
        <f t="shared" si="245"/>
        <v>692.83784753810698</v>
      </c>
      <c r="T627" s="90">
        <f t="shared" si="245"/>
        <v>692.35528215466627</v>
      </c>
      <c r="U627" s="90">
        <f t="shared" si="245"/>
        <v>1196.5130550856038</v>
      </c>
      <c r="V627" s="90">
        <f t="shared" si="245"/>
        <v>1060.5385525925728</v>
      </c>
      <c r="W627" s="90">
        <f t="shared" si="245"/>
        <v>1059.6022229306418</v>
      </c>
      <c r="X627" s="90">
        <f t="shared" si="245"/>
        <v>1059.8890578635794</v>
      </c>
      <c r="Y627" s="90">
        <f t="shared" si="245"/>
        <v>1060.3561982328631</v>
      </c>
      <c r="Z627" s="90">
        <f t="shared" si="245"/>
        <v>1060.5343020550026</v>
      </c>
      <c r="AA627" s="90">
        <f t="shared" si="245"/>
        <v>1255.5564298313891</v>
      </c>
      <c r="AB627" s="90">
        <f t="shared" si="245"/>
        <v>1256.1743512319731</v>
      </c>
      <c r="AC627" s="90">
        <f t="shared" si="245"/>
        <v>1256.62390590205</v>
      </c>
      <c r="AD627" s="90">
        <f t="shared" si="245"/>
        <v>2224.5164811304999</v>
      </c>
      <c r="AE627" s="90">
        <f t="shared" si="245"/>
        <v>2225.2077599867403</v>
      </c>
    </row>
    <row r="628" spans="1:31" x14ac:dyDescent="0.2">
      <c r="A628" s="9" t="s">
        <v>688</v>
      </c>
      <c r="B628" s="4" t="s">
        <v>651</v>
      </c>
      <c r="C628" s="90">
        <f>+C565</f>
        <v>34.055216820679483</v>
      </c>
      <c r="D628" s="90">
        <f t="shared" ref="D628:AE628" si="246">+D565</f>
        <v>34.055216820679483</v>
      </c>
      <c r="E628" s="90">
        <f t="shared" si="246"/>
        <v>34.055216820679483</v>
      </c>
      <c r="F628" s="90">
        <f t="shared" si="246"/>
        <v>34.055216820679483</v>
      </c>
      <c r="G628" s="90">
        <f t="shared" si="246"/>
        <v>34.055216820679483</v>
      </c>
      <c r="H628" s="90">
        <f t="shared" si="246"/>
        <v>34.055216820679483</v>
      </c>
      <c r="I628" s="90">
        <f t="shared" si="246"/>
        <v>34.055216820679483</v>
      </c>
      <c r="J628" s="90">
        <f t="shared" si="246"/>
        <v>34.055216820679483</v>
      </c>
      <c r="K628" s="90">
        <f t="shared" si="246"/>
        <v>34.055216820679483</v>
      </c>
      <c r="L628" s="90">
        <f t="shared" si="246"/>
        <v>34.055216820679483</v>
      </c>
      <c r="M628" s="90">
        <f t="shared" si="246"/>
        <v>34.055216820679483</v>
      </c>
      <c r="N628" s="90">
        <f t="shared" si="246"/>
        <v>34.055216820679483</v>
      </c>
      <c r="O628" s="90">
        <f t="shared" si="246"/>
        <v>26.986249753881577</v>
      </c>
      <c r="P628" s="90">
        <f t="shared" si="246"/>
        <v>26.986249753881577</v>
      </c>
      <c r="Q628" s="90">
        <f t="shared" si="246"/>
        <v>26.986249753881577</v>
      </c>
      <c r="R628" s="90">
        <f t="shared" si="246"/>
        <v>26.986249753881577</v>
      </c>
      <c r="S628" s="90">
        <f t="shared" si="246"/>
        <v>26.986249753881577</v>
      </c>
      <c r="T628" s="90">
        <f t="shared" si="246"/>
        <v>26.986249753881577</v>
      </c>
      <c r="U628" s="90">
        <f t="shared" si="246"/>
        <v>17.293755528056195</v>
      </c>
      <c r="V628" s="90">
        <f t="shared" si="246"/>
        <v>17.293755528056195</v>
      </c>
      <c r="W628" s="90">
        <f t="shared" si="246"/>
        <v>17.293755528056195</v>
      </c>
      <c r="X628" s="90">
        <f t="shared" si="246"/>
        <v>17.293755528056195</v>
      </c>
      <c r="Y628" s="90">
        <f t="shared" si="246"/>
        <v>17.293755528056195</v>
      </c>
      <c r="Z628" s="90">
        <f t="shared" si="246"/>
        <v>17.293755528056195</v>
      </c>
      <c r="AA628" s="90">
        <f t="shared" si="246"/>
        <v>1.3214266179575467</v>
      </c>
      <c r="AB628" s="90">
        <f t="shared" si="246"/>
        <v>1.3214266179575467</v>
      </c>
      <c r="AC628" s="90">
        <f t="shared" si="246"/>
        <v>1.3214266179575467</v>
      </c>
      <c r="AD628" s="90">
        <f t="shared" si="246"/>
        <v>0.62562787819638332</v>
      </c>
      <c r="AE628" s="90">
        <f t="shared" si="246"/>
        <v>0.62562787819638332</v>
      </c>
    </row>
    <row r="629" spans="1:31" x14ac:dyDescent="0.2">
      <c r="A629" s="9" t="s">
        <v>698</v>
      </c>
      <c r="B629" s="4" t="s">
        <v>657</v>
      </c>
      <c r="C629" s="90">
        <f>+C568</f>
        <v>6.4270271642427641</v>
      </c>
      <c r="D629" s="90">
        <f t="shared" ref="D629:AE629" si="247">+D568</f>
        <v>6.5029510106858872</v>
      </c>
      <c r="E629" s="90">
        <f t="shared" si="247"/>
        <v>6.8312374244563632</v>
      </c>
      <c r="F629" s="90">
        <f t="shared" si="247"/>
        <v>7.1595238382268391</v>
      </c>
      <c r="G629" s="90">
        <f t="shared" si="247"/>
        <v>7.4878102519973151</v>
      </c>
      <c r="H629" s="90">
        <f t="shared" si="247"/>
        <v>7.8160966657677893</v>
      </c>
      <c r="I629" s="90">
        <f t="shared" si="247"/>
        <v>8.1443830795382635</v>
      </c>
      <c r="J629" s="90">
        <f t="shared" si="247"/>
        <v>8.472669493308743</v>
      </c>
      <c r="K629" s="90">
        <f t="shared" si="247"/>
        <v>8.8009559070792172</v>
      </c>
      <c r="L629" s="90">
        <f t="shared" si="247"/>
        <v>9.1292423208496896</v>
      </c>
      <c r="M629" s="90">
        <f t="shared" si="247"/>
        <v>9.4575287346201673</v>
      </c>
      <c r="N629" s="90">
        <f t="shared" si="247"/>
        <v>9.7858151483906433</v>
      </c>
      <c r="O629" s="90">
        <f t="shared" si="247"/>
        <v>21.646873386104517</v>
      </c>
      <c r="P629" s="90">
        <f t="shared" si="247"/>
        <v>22.135143956697931</v>
      </c>
      <c r="Q629" s="90">
        <f t="shared" si="247"/>
        <v>22.623414527291335</v>
      </c>
      <c r="R629" s="90">
        <f t="shared" si="247"/>
        <v>23.111685097884749</v>
      </c>
      <c r="S629" s="90">
        <f t="shared" si="247"/>
        <v>23.599955668478156</v>
      </c>
      <c r="T629" s="90">
        <f t="shared" si="247"/>
        <v>24.08822623907157</v>
      </c>
      <c r="U629" s="90">
        <f t="shared" si="247"/>
        <v>45.876315911350325</v>
      </c>
      <c r="V629" s="90">
        <f t="shared" si="247"/>
        <v>46.681737616105764</v>
      </c>
      <c r="W629" s="90">
        <f t="shared" si="247"/>
        <v>47.158872907090739</v>
      </c>
      <c r="X629" s="90">
        <f t="shared" si="247"/>
        <v>47.615572729252854</v>
      </c>
      <c r="Y629" s="90">
        <f t="shared" si="247"/>
        <v>48.092708020237822</v>
      </c>
      <c r="Z629" s="90">
        <f t="shared" si="247"/>
        <v>48.56984331122279</v>
      </c>
      <c r="AA629" s="90">
        <f t="shared" si="247"/>
        <v>16.758859587029725</v>
      </c>
      <c r="AB629" s="90">
        <f t="shared" si="247"/>
        <v>16.747679649656526</v>
      </c>
      <c r="AC629" s="90">
        <f t="shared" si="247"/>
        <v>16.736499712283333</v>
      </c>
      <c r="AD629" s="90">
        <f t="shared" si="247"/>
        <v>60.199826250967213</v>
      </c>
      <c r="AE629" s="90">
        <f t="shared" si="247"/>
        <v>60.336104589624185</v>
      </c>
    </row>
    <row r="630" spans="1:31" x14ac:dyDescent="0.2">
      <c r="A630" s="9" t="s">
        <v>708</v>
      </c>
      <c r="B630" s="4" t="s">
        <v>663</v>
      </c>
      <c r="C630" s="90">
        <f>+C571</f>
        <v>64.113551252191613</v>
      </c>
      <c r="D630" s="90">
        <f t="shared" ref="D630:AE630" si="248">+D571</f>
        <v>65.915829237160281</v>
      </c>
      <c r="E630" s="90">
        <f t="shared" si="248"/>
        <v>67.71810722212895</v>
      </c>
      <c r="F630" s="90">
        <f t="shared" si="248"/>
        <v>69.520385207097618</v>
      </c>
      <c r="G630" s="90">
        <f t="shared" si="248"/>
        <v>71.322663192066287</v>
      </c>
      <c r="H630" s="90">
        <f t="shared" si="248"/>
        <v>73.124941177034941</v>
      </c>
      <c r="I630" s="90">
        <f t="shared" si="248"/>
        <v>74.92721916200361</v>
      </c>
      <c r="J630" s="90">
        <f t="shared" si="248"/>
        <v>76.729497146972278</v>
      </c>
      <c r="K630" s="90">
        <f t="shared" si="248"/>
        <v>78.531775131940933</v>
      </c>
      <c r="L630" s="90">
        <f t="shared" si="248"/>
        <v>80.334053116909601</v>
      </c>
      <c r="M630" s="90">
        <f t="shared" si="248"/>
        <v>82.13633110187827</v>
      </c>
      <c r="N630" s="90">
        <f t="shared" si="248"/>
        <v>91.712397631998172</v>
      </c>
      <c r="O630" s="90">
        <f t="shared" si="248"/>
        <v>136.1717434779159</v>
      </c>
      <c r="P630" s="90">
        <f t="shared" si="248"/>
        <v>138.62742286451407</v>
      </c>
      <c r="Q630" s="90">
        <f t="shared" si="248"/>
        <v>141.08310225111225</v>
      </c>
      <c r="R630" s="90">
        <f t="shared" si="248"/>
        <v>143.53878163771043</v>
      </c>
      <c r="S630" s="90">
        <f t="shared" si="248"/>
        <v>145.99446102430861</v>
      </c>
      <c r="T630" s="90">
        <f t="shared" si="248"/>
        <v>148.45014041090678</v>
      </c>
      <c r="U630" s="90">
        <f t="shared" si="248"/>
        <v>234.07798464780592</v>
      </c>
      <c r="V630" s="90">
        <f t="shared" si="248"/>
        <v>237.86978698571889</v>
      </c>
      <c r="W630" s="90">
        <f t="shared" si="248"/>
        <v>239.85931133866316</v>
      </c>
      <c r="X630" s="90">
        <f t="shared" si="248"/>
        <v>222.47262786617412</v>
      </c>
      <c r="Y630" s="90">
        <f t="shared" si="248"/>
        <v>224.46215221911839</v>
      </c>
      <c r="Z630" s="90">
        <f t="shared" si="248"/>
        <v>226.45167657206267</v>
      </c>
      <c r="AA630" s="90">
        <f t="shared" si="248"/>
        <v>93.607835194832376</v>
      </c>
      <c r="AB630" s="90">
        <f t="shared" si="248"/>
        <v>106.10413199520268</v>
      </c>
      <c r="AC630" s="90">
        <f t="shared" si="248"/>
        <v>118.60042879557297</v>
      </c>
      <c r="AD630" s="90">
        <f t="shared" si="248"/>
        <v>96.133572945784366</v>
      </c>
      <c r="AE630" s="90">
        <f t="shared" si="248"/>
        <v>95.014563223052733</v>
      </c>
    </row>
    <row r="631" spans="1:31" x14ac:dyDescent="0.2">
      <c r="A631" s="9" t="s">
        <v>718</v>
      </c>
      <c r="B631" s="4" t="s">
        <v>719</v>
      </c>
      <c r="C631" s="90">
        <f>+C574</f>
        <v>-109.49028573306728</v>
      </c>
      <c r="D631" s="90">
        <f t="shared" ref="D631:AE631" si="249">+D574</f>
        <v>-95.551988544591978</v>
      </c>
      <c r="E631" s="90">
        <f t="shared" si="249"/>
        <v>-77.986294293649507</v>
      </c>
      <c r="F631" s="90">
        <f t="shared" si="249"/>
        <v>-88.862811988182628</v>
      </c>
      <c r="G631" s="90">
        <f t="shared" si="249"/>
        <v>-92.443413074868033</v>
      </c>
      <c r="H631" s="90">
        <f t="shared" si="249"/>
        <v>-155.94410630906489</v>
      </c>
      <c r="I631" s="90">
        <f t="shared" si="249"/>
        <v>-136.53116385648082</v>
      </c>
      <c r="J631" s="90">
        <f t="shared" si="249"/>
        <v>-186.18493798104748</v>
      </c>
      <c r="K631" s="90">
        <f t="shared" si="249"/>
        <v>-137.457009620821</v>
      </c>
      <c r="L631" s="90">
        <f t="shared" si="249"/>
        <v>-125.04907391745023</v>
      </c>
      <c r="M631" s="90">
        <f t="shared" si="249"/>
        <v>-150.11577139497899</v>
      </c>
      <c r="N631" s="90">
        <f t="shared" si="249"/>
        <v>-174.9263442915364</v>
      </c>
      <c r="O631" s="90">
        <f t="shared" si="249"/>
        <v>-161.25009656778124</v>
      </c>
      <c r="P631" s="90">
        <f t="shared" si="249"/>
        <v>-142.55567653690375</v>
      </c>
      <c r="Q631" s="90">
        <f t="shared" si="249"/>
        <v>-285.73261591986795</v>
      </c>
      <c r="R631" s="90">
        <f t="shared" si="249"/>
        <v>-251.13532290724993</v>
      </c>
      <c r="S631" s="90">
        <f t="shared" si="249"/>
        <v>-269.65607649819827</v>
      </c>
      <c r="T631" s="90">
        <f t="shared" si="249"/>
        <v>-199.9053423695737</v>
      </c>
      <c r="U631" s="90">
        <f t="shared" si="249"/>
        <v>-256.51755796612355</v>
      </c>
      <c r="V631" s="90">
        <f t="shared" si="249"/>
        <v>-253.53415632578339</v>
      </c>
      <c r="W631" s="90">
        <f t="shared" si="249"/>
        <v>-229.16726593774337</v>
      </c>
      <c r="X631" s="90">
        <f t="shared" si="249"/>
        <v>-199.73793749117687</v>
      </c>
      <c r="Y631" s="90">
        <f t="shared" si="249"/>
        <v>-202.39582275823699</v>
      </c>
      <c r="Z631" s="90">
        <f t="shared" si="249"/>
        <v>-155.37192044919124</v>
      </c>
      <c r="AA631" s="90">
        <f t="shared" si="249"/>
        <v>-223.10380930702129</v>
      </c>
      <c r="AB631" s="90">
        <f t="shared" si="249"/>
        <v>-261.99964731828476</v>
      </c>
      <c r="AC631" s="90">
        <f t="shared" si="249"/>
        <v>-306.63859605438245</v>
      </c>
      <c r="AD631" s="90">
        <f t="shared" si="249"/>
        <v>-326.59534569705278</v>
      </c>
      <c r="AE631" s="90">
        <f t="shared" si="249"/>
        <v>-398.23577299980138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79.085391941846282</v>
      </c>
      <c r="D633" s="28">
        <f t="shared" si="251"/>
        <v>76.996836771476836</v>
      </c>
      <c r="E633" s="28">
        <f t="shared" si="251"/>
        <v>79.024642602511562</v>
      </c>
      <c r="F633" s="28">
        <f t="shared" si="251"/>
        <v>80.938922968457859</v>
      </c>
      <c r="G633" s="28">
        <f t="shared" si="251"/>
        <v>82.911383495039487</v>
      </c>
      <c r="H633" s="28">
        <f t="shared" si="251"/>
        <v>94.398646322409533</v>
      </c>
      <c r="I633" s="28">
        <f t="shared" si="251"/>
        <v>104.28207466705732</v>
      </c>
      <c r="J633" s="28">
        <f t="shared" si="251"/>
        <v>107.21494799387469</v>
      </c>
      <c r="K633" s="28">
        <f t="shared" si="251"/>
        <v>107.1122598094896</v>
      </c>
      <c r="L633" s="28">
        <f t="shared" si="251"/>
        <v>106.33172194311817</v>
      </c>
      <c r="M633" s="28">
        <f t="shared" si="251"/>
        <v>115.23938904848734</v>
      </c>
      <c r="N633" s="28">
        <f t="shared" si="251"/>
        <v>109.75542332255634</v>
      </c>
      <c r="O633" s="28">
        <f t="shared" si="251"/>
        <v>105.74884522156083</v>
      </c>
      <c r="P633" s="28">
        <f t="shared" si="251"/>
        <v>114.95261984854477</v>
      </c>
      <c r="Q633" s="28">
        <f t="shared" si="251"/>
        <v>160.18540390652217</v>
      </c>
      <c r="R633" s="28">
        <f t="shared" si="251"/>
        <v>153.59302530644067</v>
      </c>
      <c r="S633" s="28">
        <f t="shared" si="251"/>
        <v>186.44765091280146</v>
      </c>
      <c r="T633" s="28">
        <f t="shared" si="251"/>
        <v>186.86628406150652</v>
      </c>
      <c r="U633" s="28">
        <f t="shared" si="251"/>
        <v>172.99759080387219</v>
      </c>
      <c r="V633" s="28">
        <f t="shared" si="251"/>
        <v>160.60119525081168</v>
      </c>
      <c r="W633" s="28">
        <f t="shared" si="251"/>
        <v>186.10704091122165</v>
      </c>
      <c r="X633" s="28">
        <f t="shared" si="251"/>
        <v>208.46063114396372</v>
      </c>
      <c r="Y633" s="28">
        <f t="shared" si="251"/>
        <v>214.32003109209421</v>
      </c>
      <c r="Z633" s="28">
        <f t="shared" si="251"/>
        <v>233.66118459601554</v>
      </c>
      <c r="AA633" s="28">
        <f t="shared" si="251"/>
        <v>279.84999474390224</v>
      </c>
      <c r="AB633" s="28">
        <f t="shared" si="251"/>
        <v>310.29969282258656</v>
      </c>
      <c r="AC633" s="28">
        <f t="shared" si="251"/>
        <v>229.00815830725639</v>
      </c>
      <c r="AD633" s="28">
        <f t="shared" si="251"/>
        <v>212.52966871084499</v>
      </c>
      <c r="AE633" s="28">
        <f t="shared" si="251"/>
        <v>214.25475426633943</v>
      </c>
    </row>
    <row r="634" spans="1:31" x14ac:dyDescent="0.2">
      <c r="A634" s="9" t="s">
        <v>723</v>
      </c>
      <c r="B634" s="4" t="s">
        <v>724</v>
      </c>
      <c r="C634" s="90">
        <f>+C577</f>
        <v>21.445644133046336</v>
      </c>
      <c r="D634" s="90">
        <f t="shared" ref="D634:AE638" si="252">+D577</f>
        <v>22.058616325104644</v>
      </c>
      <c r="E634" s="90">
        <f t="shared" si="252"/>
        <v>24.88222879245858</v>
      </c>
      <c r="F634" s="90">
        <f t="shared" si="252"/>
        <v>28.193360379799447</v>
      </c>
      <c r="G634" s="90">
        <f t="shared" si="252"/>
        <v>31.125827677891216</v>
      </c>
      <c r="H634" s="90">
        <f t="shared" si="252"/>
        <v>34.042979141345327</v>
      </c>
      <c r="I634" s="90">
        <f t="shared" si="252"/>
        <v>37.38436732415505</v>
      </c>
      <c r="J634" s="90">
        <f t="shared" si="252"/>
        <v>40.582686823142247</v>
      </c>
      <c r="K634" s="90">
        <f t="shared" si="252"/>
        <v>43.901108345544273</v>
      </c>
      <c r="L634" s="90">
        <f t="shared" si="252"/>
        <v>47.029626964599515</v>
      </c>
      <c r="M634" s="90">
        <f t="shared" si="252"/>
        <v>49.564623327880923</v>
      </c>
      <c r="N634" s="90">
        <f t="shared" si="252"/>
        <v>51.983902894157254</v>
      </c>
      <c r="O634" s="90">
        <f t="shared" si="252"/>
        <v>53.500036398863045</v>
      </c>
      <c r="P634" s="90">
        <f t="shared" si="252"/>
        <v>56.261147325065821</v>
      </c>
      <c r="Q634" s="90">
        <f t="shared" si="252"/>
        <v>57.327705113750142</v>
      </c>
      <c r="R634" s="90">
        <f t="shared" si="252"/>
        <v>61.779427311546868</v>
      </c>
      <c r="S634" s="90">
        <f t="shared" si="252"/>
        <v>66.196861360177579</v>
      </c>
      <c r="T634" s="90">
        <f t="shared" si="252"/>
        <v>70.662842409009428</v>
      </c>
      <c r="U634" s="90">
        <f t="shared" si="252"/>
        <v>75.92584888755411</v>
      </c>
      <c r="V634" s="90">
        <f t="shared" si="252"/>
        <v>84.117193522949478</v>
      </c>
      <c r="W634" s="90">
        <f t="shared" si="252"/>
        <v>91.358001637236967</v>
      </c>
      <c r="X634" s="90">
        <f t="shared" si="252"/>
        <v>110.63146085259078</v>
      </c>
      <c r="Y634" s="90">
        <f t="shared" si="252"/>
        <v>130.18602694981175</v>
      </c>
      <c r="Z634" s="90">
        <f t="shared" si="252"/>
        <v>152.76215200875373</v>
      </c>
      <c r="AA634" s="90">
        <f t="shared" si="252"/>
        <v>172.99836946102113</v>
      </c>
      <c r="AB634" s="90">
        <f t="shared" si="252"/>
        <v>190.42700943453818</v>
      </c>
      <c r="AC634" s="90">
        <f t="shared" si="252"/>
        <v>99.811751988191872</v>
      </c>
      <c r="AD634" s="90">
        <f t="shared" si="252"/>
        <v>99.337015390293686</v>
      </c>
      <c r="AE634" s="90">
        <f t="shared" si="252"/>
        <v>94.493040247393111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0</v>
      </c>
      <c r="W635" s="90">
        <f t="shared" si="252"/>
        <v>0</v>
      </c>
      <c r="X635" s="90">
        <f t="shared" si="252"/>
        <v>0</v>
      </c>
      <c r="Y635" s="90">
        <f t="shared" si="252"/>
        <v>0</v>
      </c>
      <c r="Z635" s="90">
        <f t="shared" si="252"/>
        <v>0</v>
      </c>
      <c r="AA635" s="90">
        <f t="shared" si="252"/>
        <v>0</v>
      </c>
      <c r="AB635" s="90">
        <f t="shared" si="252"/>
        <v>0</v>
      </c>
      <c r="AC635" s="90">
        <f t="shared" si="252"/>
        <v>0</v>
      </c>
      <c r="AD635" s="90">
        <f t="shared" si="252"/>
        <v>0</v>
      </c>
      <c r="AE635" s="90">
        <f t="shared" si="252"/>
        <v>0</v>
      </c>
    </row>
    <row r="636" spans="1:31" x14ac:dyDescent="0.2">
      <c r="A636" s="9" t="s">
        <v>730</v>
      </c>
      <c r="B636" s="4" t="s">
        <v>731</v>
      </c>
      <c r="C636" s="90">
        <f t="shared" si="253"/>
        <v>6.2162511789408459</v>
      </c>
      <c r="D636" s="90">
        <f t="shared" si="252"/>
        <v>6.3382769514137314</v>
      </c>
      <c r="E636" s="90">
        <f t="shared" si="252"/>
        <v>6.7615409796721417</v>
      </c>
      <c r="F636" s="90">
        <f t="shared" si="252"/>
        <v>6.8349575721381548</v>
      </c>
      <c r="G636" s="90">
        <f t="shared" si="252"/>
        <v>6.8673829663669421</v>
      </c>
      <c r="H636" s="90">
        <f t="shared" si="252"/>
        <v>7.0091343830150921</v>
      </c>
      <c r="I636" s="90">
        <f t="shared" si="252"/>
        <v>7.1569925069506111</v>
      </c>
      <c r="J636" s="90">
        <f t="shared" si="252"/>
        <v>7.3253316575756795</v>
      </c>
      <c r="K636" s="90">
        <f t="shared" si="252"/>
        <v>7.4008509962345368</v>
      </c>
      <c r="L636" s="90">
        <f t="shared" si="252"/>
        <v>7.3257129588910637</v>
      </c>
      <c r="M636" s="90">
        <f t="shared" si="252"/>
        <v>7.4275237499031288</v>
      </c>
      <c r="N636" s="90">
        <f t="shared" si="252"/>
        <v>7.4621085981773927</v>
      </c>
      <c r="O636" s="90">
        <f t="shared" si="252"/>
        <v>9.2555503349645178</v>
      </c>
      <c r="P636" s="90">
        <f t="shared" si="252"/>
        <v>10.329033451134796</v>
      </c>
      <c r="Q636" s="90">
        <f t="shared" si="252"/>
        <v>10.489344748233377</v>
      </c>
      <c r="R636" s="90">
        <f t="shared" si="252"/>
        <v>10.014045647121824</v>
      </c>
      <c r="S636" s="90">
        <f t="shared" si="252"/>
        <v>10.20876317491558</v>
      </c>
      <c r="T636" s="90">
        <f t="shared" si="252"/>
        <v>10.449216254758085</v>
      </c>
      <c r="U636" s="90">
        <f t="shared" si="252"/>
        <v>11.230684545478805</v>
      </c>
      <c r="V636" s="90">
        <f t="shared" si="252"/>
        <v>11.56085762554469</v>
      </c>
      <c r="W636" s="90">
        <f t="shared" si="252"/>
        <v>11.728741743823193</v>
      </c>
      <c r="X636" s="90">
        <f t="shared" si="252"/>
        <v>12.707855203202088</v>
      </c>
      <c r="Y636" s="90">
        <f t="shared" si="252"/>
        <v>13.574508967840252</v>
      </c>
      <c r="Z636" s="90">
        <f t="shared" si="252"/>
        <v>13.946592369880094</v>
      </c>
      <c r="AA636" s="90">
        <f t="shared" si="252"/>
        <v>13.632460055450444</v>
      </c>
      <c r="AB636" s="90">
        <f t="shared" si="252"/>
        <v>14.012027734188759</v>
      </c>
      <c r="AC636" s="90">
        <f t="shared" si="252"/>
        <v>13.631378726861229</v>
      </c>
      <c r="AD636" s="90">
        <f t="shared" si="252"/>
        <v>14.140012878079792</v>
      </c>
      <c r="AE636" s="90">
        <f t="shared" si="252"/>
        <v>15.44315982977853</v>
      </c>
    </row>
    <row r="637" spans="1:31" x14ac:dyDescent="0.2">
      <c r="A637" s="9" t="s">
        <v>736</v>
      </c>
      <c r="B637" s="4" t="s">
        <v>737</v>
      </c>
      <c r="C637" s="90">
        <f t="shared" si="253"/>
        <v>51.423496629859102</v>
      </c>
      <c r="D637" s="90">
        <f t="shared" si="252"/>
        <v>48.599943494958467</v>
      </c>
      <c r="E637" s="90">
        <f t="shared" si="252"/>
        <v>47.380872830380838</v>
      </c>
      <c r="F637" s="90">
        <f t="shared" si="252"/>
        <v>45.910605016520257</v>
      </c>
      <c r="G637" s="90">
        <f t="shared" si="252"/>
        <v>44.918172850781332</v>
      </c>
      <c r="H637" s="90">
        <f t="shared" si="252"/>
        <v>53.346532798049111</v>
      </c>
      <c r="I637" s="90">
        <f t="shared" si="252"/>
        <v>59.74071483595165</v>
      </c>
      <c r="J637" s="90">
        <f t="shared" si="252"/>
        <v>59.30692951315676</v>
      </c>
      <c r="K637" s="90">
        <f t="shared" si="252"/>
        <v>55.810300467710789</v>
      </c>
      <c r="L637" s="90">
        <f t="shared" si="252"/>
        <v>51.976382019627586</v>
      </c>
      <c r="M637" s="90">
        <f t="shared" si="252"/>
        <v>58.247241970703286</v>
      </c>
      <c r="N637" s="90">
        <f t="shared" si="252"/>
        <v>50.309411830221684</v>
      </c>
      <c r="O637" s="90">
        <f t="shared" si="252"/>
        <v>42.993258487733272</v>
      </c>
      <c r="P637" s="90">
        <f t="shared" si="252"/>
        <v>48.362439072344166</v>
      </c>
      <c r="Q637" s="90">
        <f t="shared" si="252"/>
        <v>92.368354044538648</v>
      </c>
      <c r="R637" s="90">
        <f t="shared" si="252"/>
        <v>81.799552347771964</v>
      </c>
      <c r="S637" s="90">
        <f t="shared" si="252"/>
        <v>110.04202637770831</v>
      </c>
      <c r="T637" s="90">
        <f t="shared" si="252"/>
        <v>105.75422539773899</v>
      </c>
      <c r="U637" s="90">
        <f t="shared" si="252"/>
        <v>85.84105737083928</v>
      </c>
      <c r="V637" s="90">
        <f t="shared" si="252"/>
        <v>64.923144102317522</v>
      </c>
      <c r="W637" s="90">
        <f t="shared" si="252"/>
        <v>83.020297530161471</v>
      </c>
      <c r="X637" s="90">
        <f t="shared" si="252"/>
        <v>85.121315088170846</v>
      </c>
      <c r="Y637" s="90">
        <f t="shared" si="252"/>
        <v>70.559495174442205</v>
      </c>
      <c r="Z637" s="90">
        <f t="shared" si="252"/>
        <v>66.952440217381735</v>
      </c>
      <c r="AA637" s="90">
        <f t="shared" si="252"/>
        <v>93.219165227430636</v>
      </c>
      <c r="AB637" s="90">
        <f t="shared" si="252"/>
        <v>105.86065565385961</v>
      </c>
      <c r="AC637" s="90">
        <f t="shared" si="252"/>
        <v>115.56502759220329</v>
      </c>
      <c r="AD637" s="90">
        <f t="shared" si="252"/>
        <v>99.052640442471528</v>
      </c>
      <c r="AE637" s="90">
        <f t="shared" si="252"/>
        <v>104.3185541891678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-8928.7347013788876</v>
      </c>
      <c r="D656" s="28">
        <f t="shared" si="256"/>
        <v>-8911.3105287349554</v>
      </c>
      <c r="E656" s="28">
        <f t="shared" si="256"/>
        <v>-8955.5287812815077</v>
      </c>
      <c r="F656" s="28">
        <f t="shared" si="256"/>
        <v>-9096.667034855398</v>
      </c>
      <c r="G656" s="28">
        <f t="shared" si="256"/>
        <v>-9331.4251341043164</v>
      </c>
      <c r="H656" s="28">
        <f t="shared" si="256"/>
        <v>-9030.0444155754303</v>
      </c>
      <c r="I656" s="28">
        <f t="shared" si="256"/>
        <v>-4953.5410199972966</v>
      </c>
      <c r="J656" s="28">
        <f t="shared" si="256"/>
        <v>-8881.8566715177949</v>
      </c>
      <c r="K656" s="28">
        <f t="shared" si="256"/>
        <v>5893.3157563805507</v>
      </c>
      <c r="L656" s="28">
        <f t="shared" si="256"/>
        <v>-9522.0645287546904</v>
      </c>
      <c r="M656" s="28">
        <f t="shared" si="256"/>
        <v>-10025.333522285238</v>
      </c>
      <c r="N656" s="28">
        <f t="shared" si="256"/>
        <v>-10331.830311254402</v>
      </c>
      <c r="O656" s="28">
        <f t="shared" si="256"/>
        <v>-9315.4930196248079</v>
      </c>
      <c r="P656" s="28">
        <f t="shared" si="256"/>
        <v>-10865.179593271319</v>
      </c>
      <c r="Q656" s="28">
        <f t="shared" si="256"/>
        <v>-10118.726521811837</v>
      </c>
      <c r="R656" s="28">
        <f t="shared" si="256"/>
        <v>-10293.069057280798</v>
      </c>
      <c r="S656" s="28">
        <f t="shared" si="256"/>
        <v>-10373.266006782513</v>
      </c>
      <c r="T656" s="28">
        <f t="shared" si="256"/>
        <v>-10495.743449748265</v>
      </c>
      <c r="U656" s="28">
        <f t="shared" si="256"/>
        <v>-6969.7520859613214</v>
      </c>
      <c r="V656" s="28">
        <f t="shared" si="256"/>
        <v>-7761.7706644538821</v>
      </c>
      <c r="W656" s="28">
        <f t="shared" si="256"/>
        <v>-9036.5122478063968</v>
      </c>
      <c r="X656" s="28">
        <f t="shared" si="256"/>
        <v>-8509.5870982490542</v>
      </c>
      <c r="Y656" s="28">
        <f t="shared" si="256"/>
        <v>-8548.53364075012</v>
      </c>
      <c r="Z656" s="28">
        <f t="shared" si="256"/>
        <v>-8737.3791809924496</v>
      </c>
      <c r="AA656" s="28">
        <f t="shared" si="256"/>
        <v>-8494.2217018864576</v>
      </c>
      <c r="AB656" s="28">
        <f t="shared" si="256"/>
        <v>-7832.8441956907891</v>
      </c>
      <c r="AC656" s="28">
        <f t="shared" si="256"/>
        <v>-7478.96523732888</v>
      </c>
      <c r="AD656" s="28">
        <f t="shared" si="256"/>
        <v>-6223.2972055644696</v>
      </c>
      <c r="AE656" s="28">
        <f t="shared" si="256"/>
        <v>-5293.7573192964937</v>
      </c>
    </row>
    <row r="657" spans="1:31" x14ac:dyDescent="0.2">
      <c r="A657" s="6" t="s">
        <v>19</v>
      </c>
      <c r="B657" s="7" t="s">
        <v>20</v>
      </c>
      <c r="C657" s="21">
        <f>+C600</f>
        <v>857.96563818715185</v>
      </c>
      <c r="D657" s="21">
        <f t="shared" ref="D657:AE657" si="257">+D600</f>
        <v>921.38927657044303</v>
      </c>
      <c r="E657" s="21">
        <f t="shared" si="257"/>
        <v>1041.6457702856101</v>
      </c>
      <c r="F657" s="21">
        <f t="shared" si="257"/>
        <v>1158.4826281550993</v>
      </c>
      <c r="G657" s="21">
        <f t="shared" si="257"/>
        <v>1171.4240988890319</v>
      </c>
      <c r="H657" s="21">
        <f t="shared" si="257"/>
        <v>1227.8901199615443</v>
      </c>
      <c r="I657" s="21">
        <f t="shared" si="257"/>
        <v>1423.3887821119638</v>
      </c>
      <c r="J657" s="21">
        <f t="shared" si="257"/>
        <v>1640.5208027947003</v>
      </c>
      <c r="K657" s="21">
        <f t="shared" si="257"/>
        <v>1844.2399393946646</v>
      </c>
      <c r="L657" s="21">
        <f t="shared" si="257"/>
        <v>1548.8731379499156</v>
      </c>
      <c r="M657" s="21">
        <f t="shared" si="257"/>
        <v>1739.2185869296877</v>
      </c>
      <c r="N657" s="21">
        <f t="shared" si="257"/>
        <v>1496.2519923517123</v>
      </c>
      <c r="O657" s="21">
        <f t="shared" si="257"/>
        <v>1501.3075668548145</v>
      </c>
      <c r="P657" s="21">
        <f t="shared" si="257"/>
        <v>1357.066049766685</v>
      </c>
      <c r="Q657" s="21">
        <f t="shared" si="257"/>
        <v>1480.18229860869</v>
      </c>
      <c r="R657" s="21">
        <f t="shared" si="257"/>
        <v>1488.505009796979</v>
      </c>
      <c r="S657" s="21">
        <f t="shared" si="257"/>
        <v>1459.8634380943508</v>
      </c>
      <c r="T657" s="21">
        <f t="shared" si="257"/>
        <v>1605.8533337721688</v>
      </c>
      <c r="U657" s="21">
        <f t="shared" si="257"/>
        <v>1800.7214333581373</v>
      </c>
      <c r="V657" s="21">
        <f t="shared" si="257"/>
        <v>1783.9477103918962</v>
      </c>
      <c r="W657" s="21">
        <f t="shared" si="257"/>
        <v>1875.8522924249637</v>
      </c>
      <c r="X657" s="21">
        <f t="shared" si="257"/>
        <v>2243.0477778871987</v>
      </c>
      <c r="Y657" s="21">
        <f t="shared" si="257"/>
        <v>1993.5234284848725</v>
      </c>
      <c r="Z657" s="21">
        <f t="shared" si="257"/>
        <v>2035.2040801805379</v>
      </c>
      <c r="AA657" s="21">
        <f t="shared" si="257"/>
        <v>1990.275352860634</v>
      </c>
      <c r="AB657" s="21">
        <f t="shared" si="257"/>
        <v>2217.6227814126191</v>
      </c>
      <c r="AC657" s="21">
        <f t="shared" si="257"/>
        <v>2455.4112115657413</v>
      </c>
      <c r="AD657" s="21">
        <f t="shared" si="257"/>
        <v>2536.5299145634044</v>
      </c>
      <c r="AE657" s="21">
        <f t="shared" si="257"/>
        <v>2695.6782940620096</v>
      </c>
    </row>
    <row r="658" spans="1:31" x14ac:dyDescent="0.2">
      <c r="A658" s="12" t="s">
        <v>248</v>
      </c>
      <c r="B658" s="7" t="s">
        <v>249</v>
      </c>
      <c r="C658" s="21">
        <f>+C604</f>
        <v>2.02575410329827</v>
      </c>
      <c r="D658" s="21">
        <f t="shared" ref="D658:AE658" si="258">+D604</f>
        <v>2.0183238641787011</v>
      </c>
      <c r="E658" s="21">
        <f t="shared" si="258"/>
        <v>2.1232395425276507</v>
      </c>
      <c r="F658" s="21">
        <f t="shared" si="258"/>
        <v>2.1379204024264742</v>
      </c>
      <c r="G658" s="21">
        <f t="shared" si="258"/>
        <v>2.4656487211043694</v>
      </c>
      <c r="H658" s="21">
        <f t="shared" si="258"/>
        <v>2.7987078772504241</v>
      </c>
      <c r="I658" s="21">
        <f t="shared" si="258"/>
        <v>3.513324787971337</v>
      </c>
      <c r="J658" s="21">
        <f t="shared" si="258"/>
        <v>4.9721985763557246</v>
      </c>
      <c r="K658" s="21">
        <f t="shared" si="258"/>
        <v>5.0833798553549983</v>
      </c>
      <c r="L658" s="21">
        <f t="shared" si="258"/>
        <v>9.5212389848389929</v>
      </c>
      <c r="M658" s="21">
        <f t="shared" si="258"/>
        <v>13.489416939586755</v>
      </c>
      <c r="N658" s="21">
        <f t="shared" si="258"/>
        <v>27.75129923060452</v>
      </c>
      <c r="O658" s="21">
        <f t="shared" si="258"/>
        <v>28.302314179635925</v>
      </c>
      <c r="P658" s="21">
        <f t="shared" si="258"/>
        <v>31.141269922802429</v>
      </c>
      <c r="Q658" s="21">
        <f t="shared" si="258"/>
        <v>44.412036522497488</v>
      </c>
      <c r="R658" s="21">
        <f t="shared" si="258"/>
        <v>52.506843702578344</v>
      </c>
      <c r="S658" s="21">
        <f t="shared" si="258"/>
        <v>60.770124111441916</v>
      </c>
      <c r="T658" s="21">
        <f t="shared" si="258"/>
        <v>74.080833810359209</v>
      </c>
      <c r="U658" s="21">
        <f t="shared" si="258"/>
        <v>80.847142090298334</v>
      </c>
      <c r="V658" s="21">
        <f t="shared" si="258"/>
        <v>80.717597311841828</v>
      </c>
      <c r="W658" s="21">
        <f t="shared" si="258"/>
        <v>108.19981717740943</v>
      </c>
      <c r="X658" s="21">
        <f t="shared" si="258"/>
        <v>140.5303759535397</v>
      </c>
      <c r="Y658" s="21">
        <f t="shared" si="258"/>
        <v>145.25638224943691</v>
      </c>
      <c r="Z658" s="21">
        <f t="shared" si="258"/>
        <v>171.83789331707854</v>
      </c>
      <c r="AA658" s="21">
        <f t="shared" si="258"/>
        <v>213.30975383973879</v>
      </c>
      <c r="AB658" s="21">
        <f t="shared" si="258"/>
        <v>209.27626220081208</v>
      </c>
      <c r="AC658" s="21">
        <f t="shared" si="258"/>
        <v>263.58471827866668</v>
      </c>
      <c r="AD658" s="21">
        <f t="shared" si="258"/>
        <v>231.85311897580564</v>
      </c>
      <c r="AE658" s="21">
        <f t="shared" si="258"/>
        <v>296.19379624887921</v>
      </c>
    </row>
    <row r="659" spans="1:31" x14ac:dyDescent="0.2">
      <c r="A659" s="12" t="s">
        <v>390</v>
      </c>
      <c r="B659" s="7" t="s">
        <v>391</v>
      </c>
      <c r="C659" s="21">
        <f>+C613</f>
        <v>1874.9832923649265</v>
      </c>
      <c r="D659" s="21">
        <f t="shared" ref="D659:AE659" si="259">+D613</f>
        <v>1898.4539684910183</v>
      </c>
      <c r="E659" s="21">
        <f t="shared" si="259"/>
        <v>1960.6079369924714</v>
      </c>
      <c r="F659" s="21">
        <f t="shared" si="259"/>
        <v>2026.4748781902592</v>
      </c>
      <c r="G659" s="21">
        <f t="shared" si="259"/>
        <v>2105.2280497917527</v>
      </c>
      <c r="H659" s="21">
        <f t="shared" si="259"/>
        <v>2138.2268288415435</v>
      </c>
      <c r="I659" s="21">
        <f t="shared" si="259"/>
        <v>2155.0939271469601</v>
      </c>
      <c r="J659" s="21">
        <f t="shared" si="259"/>
        <v>2277.9215921484324</v>
      </c>
      <c r="K659" s="21">
        <f t="shared" si="259"/>
        <v>2303.645773516942</v>
      </c>
      <c r="L659" s="21">
        <f t="shared" si="259"/>
        <v>2295.3976250678647</v>
      </c>
      <c r="M659" s="21">
        <f t="shared" si="259"/>
        <v>2289.8472046063762</v>
      </c>
      <c r="N659" s="21">
        <f t="shared" si="259"/>
        <v>2310.5905599951734</v>
      </c>
      <c r="O659" s="21">
        <f t="shared" si="259"/>
        <v>2336.0694384163567</v>
      </c>
      <c r="P659" s="21">
        <f t="shared" si="259"/>
        <v>2318.7982603292139</v>
      </c>
      <c r="Q659" s="21">
        <f t="shared" si="259"/>
        <v>2351.1238782820114</v>
      </c>
      <c r="R659" s="21">
        <f t="shared" si="259"/>
        <v>2369.9020606958566</v>
      </c>
      <c r="S659" s="21">
        <f t="shared" si="259"/>
        <v>2379.3011853924172</v>
      </c>
      <c r="T659" s="21">
        <f t="shared" si="259"/>
        <v>2406.5489566169567</v>
      </c>
      <c r="U659" s="21">
        <f t="shared" si="259"/>
        <v>2359.2998329716529</v>
      </c>
      <c r="V659" s="21">
        <f t="shared" si="259"/>
        <v>2286.5681777365344</v>
      </c>
      <c r="W659" s="21">
        <f t="shared" si="259"/>
        <v>2241.7528046828124</v>
      </c>
      <c r="X659" s="21">
        <f t="shared" si="259"/>
        <v>2172.3013249251449</v>
      </c>
      <c r="Y659" s="21">
        <f t="shared" si="259"/>
        <v>2271.8155556141619</v>
      </c>
      <c r="Z659" s="21">
        <f t="shared" si="259"/>
        <v>2405.9725682461462</v>
      </c>
      <c r="AA659" s="21">
        <f t="shared" si="259"/>
        <v>2300.7622595906109</v>
      </c>
      <c r="AB659" s="21">
        <f t="shared" si="259"/>
        <v>2201.4455989602629</v>
      </c>
      <c r="AC659" s="21">
        <f t="shared" si="259"/>
        <v>2245.8377339053918</v>
      </c>
      <c r="AD659" s="21">
        <f t="shared" si="259"/>
        <v>2299.4440497904829</v>
      </c>
      <c r="AE659" s="21">
        <f t="shared" si="259"/>
        <v>2367.3525981295647</v>
      </c>
    </row>
    <row r="660" spans="1:31" x14ac:dyDescent="0.2">
      <c r="A660" s="12" t="s">
        <v>548</v>
      </c>
      <c r="B660" s="7" t="s">
        <v>804</v>
      </c>
      <c r="C660" s="21">
        <f>+C624</f>
        <v>-11742.794777976111</v>
      </c>
      <c r="D660" s="21">
        <f t="shared" ref="D660:AE660" si="260">+D624</f>
        <v>-11810.168934432073</v>
      </c>
      <c r="E660" s="21">
        <f t="shared" si="260"/>
        <v>-12038.930370704629</v>
      </c>
      <c r="F660" s="21">
        <f t="shared" si="260"/>
        <v>-12364.701384571641</v>
      </c>
      <c r="G660" s="21">
        <f t="shared" si="260"/>
        <v>-12693.454315001245</v>
      </c>
      <c r="H660" s="21">
        <f t="shared" si="260"/>
        <v>-12493.358718578178</v>
      </c>
      <c r="I660" s="21">
        <f t="shared" si="260"/>
        <v>-8639.8191287112495</v>
      </c>
      <c r="J660" s="21">
        <f t="shared" si="260"/>
        <v>-12912.486213031158</v>
      </c>
      <c r="K660" s="21">
        <f t="shared" si="260"/>
        <v>1633.234403804099</v>
      </c>
      <c r="L660" s="21">
        <f t="shared" si="260"/>
        <v>-13482.188252700427</v>
      </c>
      <c r="M660" s="21">
        <f t="shared" si="260"/>
        <v>-14183.128119809377</v>
      </c>
      <c r="N660" s="21">
        <f t="shared" si="260"/>
        <v>-14276.179586154449</v>
      </c>
      <c r="O660" s="21">
        <f t="shared" si="260"/>
        <v>-13286.921184297176</v>
      </c>
      <c r="P660" s="21">
        <f t="shared" si="260"/>
        <v>-14687.137793138565</v>
      </c>
      <c r="Q660" s="21">
        <f t="shared" si="260"/>
        <v>-14154.630139131557</v>
      </c>
      <c r="R660" s="21">
        <f t="shared" si="260"/>
        <v>-14357.575996782653</v>
      </c>
      <c r="S660" s="21">
        <f t="shared" si="260"/>
        <v>-14459.648405293525</v>
      </c>
      <c r="T660" s="21">
        <f t="shared" si="260"/>
        <v>-14769.092858009257</v>
      </c>
      <c r="U660" s="21">
        <f t="shared" si="260"/>
        <v>-11383.618085185282</v>
      </c>
      <c r="V660" s="21">
        <f t="shared" si="260"/>
        <v>-12073.605345144966</v>
      </c>
      <c r="W660" s="21">
        <f t="shared" si="260"/>
        <v>-13448.424203002804</v>
      </c>
      <c r="X660" s="21">
        <f t="shared" si="260"/>
        <v>-13273.927208158901</v>
      </c>
      <c r="Y660" s="21">
        <f t="shared" si="260"/>
        <v>-13173.449038190687</v>
      </c>
      <c r="Z660" s="21">
        <f t="shared" si="260"/>
        <v>-13584.054907332227</v>
      </c>
      <c r="AA660" s="21">
        <f t="shared" si="260"/>
        <v>-13278.419062921343</v>
      </c>
      <c r="AB660" s="21">
        <f t="shared" si="260"/>
        <v>-12771.48853108707</v>
      </c>
      <c r="AC660" s="21">
        <f t="shared" si="260"/>
        <v>-12672.807059385936</v>
      </c>
      <c r="AD660" s="21">
        <f t="shared" si="260"/>
        <v>-11503.653957605007</v>
      </c>
      <c r="AE660" s="21">
        <f t="shared" si="260"/>
        <v>-10867.236762003287</v>
      </c>
    </row>
    <row r="661" spans="1:31" x14ac:dyDescent="0.2">
      <c r="A661" s="12" t="s">
        <v>721</v>
      </c>
      <c r="B661" s="7" t="s">
        <v>722</v>
      </c>
      <c r="C661" s="21">
        <f>+C633</f>
        <v>79.085391941846282</v>
      </c>
      <c r="D661" s="21">
        <f t="shared" ref="D661:AE661" si="261">+D633</f>
        <v>76.996836771476836</v>
      </c>
      <c r="E661" s="21">
        <f t="shared" si="261"/>
        <v>79.024642602511562</v>
      </c>
      <c r="F661" s="21">
        <f t="shared" si="261"/>
        <v>80.938922968457859</v>
      </c>
      <c r="G661" s="21">
        <f t="shared" si="261"/>
        <v>82.911383495039487</v>
      </c>
      <c r="H661" s="21">
        <f t="shared" si="261"/>
        <v>94.398646322409533</v>
      </c>
      <c r="I661" s="21">
        <f t="shared" si="261"/>
        <v>104.28207466705732</v>
      </c>
      <c r="J661" s="21">
        <f t="shared" si="261"/>
        <v>107.21494799387469</v>
      </c>
      <c r="K661" s="21">
        <f t="shared" si="261"/>
        <v>107.1122598094896</v>
      </c>
      <c r="L661" s="21">
        <f t="shared" si="261"/>
        <v>106.33172194311817</v>
      </c>
      <c r="M661" s="21">
        <f t="shared" si="261"/>
        <v>115.23938904848734</v>
      </c>
      <c r="N661" s="21">
        <f t="shared" si="261"/>
        <v>109.75542332255634</v>
      </c>
      <c r="O661" s="21">
        <f t="shared" si="261"/>
        <v>105.74884522156083</v>
      </c>
      <c r="P661" s="21">
        <f t="shared" si="261"/>
        <v>114.95261984854477</v>
      </c>
      <c r="Q661" s="21">
        <f t="shared" si="261"/>
        <v>160.18540390652217</v>
      </c>
      <c r="R661" s="21">
        <f t="shared" si="261"/>
        <v>153.59302530644067</v>
      </c>
      <c r="S661" s="21">
        <f t="shared" si="261"/>
        <v>186.44765091280146</v>
      </c>
      <c r="T661" s="21">
        <f t="shared" si="261"/>
        <v>186.86628406150652</v>
      </c>
      <c r="U661" s="21">
        <f t="shared" si="261"/>
        <v>172.99759080387219</v>
      </c>
      <c r="V661" s="21">
        <f t="shared" si="261"/>
        <v>160.60119525081168</v>
      </c>
      <c r="W661" s="21">
        <f t="shared" si="261"/>
        <v>186.10704091122165</v>
      </c>
      <c r="X661" s="21">
        <f t="shared" si="261"/>
        <v>208.46063114396372</v>
      </c>
      <c r="Y661" s="21">
        <f t="shared" si="261"/>
        <v>214.32003109209421</v>
      </c>
      <c r="Z661" s="21">
        <f t="shared" si="261"/>
        <v>233.66118459601554</v>
      </c>
      <c r="AA661" s="21">
        <f t="shared" si="261"/>
        <v>279.84999474390224</v>
      </c>
      <c r="AB661" s="21">
        <f t="shared" si="261"/>
        <v>310.29969282258656</v>
      </c>
      <c r="AC661" s="21">
        <f t="shared" si="261"/>
        <v>229.00815830725639</v>
      </c>
      <c r="AD661" s="21">
        <f t="shared" si="261"/>
        <v>212.52966871084499</v>
      </c>
      <c r="AE661" s="21">
        <f t="shared" si="261"/>
        <v>214.25475426633943</v>
      </c>
    </row>
    <row r="663" spans="1:31" x14ac:dyDescent="0.2">
      <c r="A663" s="138" t="s">
        <v>17</v>
      </c>
      <c r="B663" s="138" t="s">
        <v>18</v>
      </c>
      <c r="C663" s="138">
        <v>1990</v>
      </c>
      <c r="D663" s="138">
        <v>1991</v>
      </c>
      <c r="E663" s="138">
        <v>1992</v>
      </c>
      <c r="F663" s="138">
        <v>1993</v>
      </c>
      <c r="G663" s="138">
        <v>1994</v>
      </c>
      <c r="H663" s="138">
        <v>1995</v>
      </c>
      <c r="I663" s="138">
        <v>1996</v>
      </c>
      <c r="J663" s="138">
        <v>1997</v>
      </c>
      <c r="K663" s="138">
        <v>1998</v>
      </c>
      <c r="L663" s="138">
        <v>1999</v>
      </c>
      <c r="M663" s="138">
        <v>2000</v>
      </c>
      <c r="N663" s="138">
        <v>2001</v>
      </c>
      <c r="O663" s="138">
        <v>2002</v>
      </c>
      <c r="P663" s="138">
        <v>2003</v>
      </c>
      <c r="Q663" s="138">
        <v>2004</v>
      </c>
      <c r="R663" s="138">
        <v>2005</v>
      </c>
      <c r="S663" s="138">
        <v>2006</v>
      </c>
      <c r="T663" s="138">
        <v>2007</v>
      </c>
      <c r="U663" s="138">
        <v>2008</v>
      </c>
      <c r="V663" s="138">
        <v>2009</v>
      </c>
      <c r="W663" s="138">
        <v>2010</v>
      </c>
      <c r="X663" s="138">
        <v>2011</v>
      </c>
      <c r="Y663" s="138">
        <v>2012</v>
      </c>
      <c r="Z663" s="138">
        <v>2013</v>
      </c>
      <c r="AA663" s="138">
        <v>2014</v>
      </c>
      <c r="AB663" s="138">
        <v>2015</v>
      </c>
      <c r="AC663" s="138">
        <v>2016</v>
      </c>
      <c r="AD663" s="138">
        <v>2017</v>
      </c>
      <c r="AE663" s="138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4">
        <v>0</v>
      </c>
      <c r="AE668" s="144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5" priority="368" operator="equal">
      <formula>0</formula>
    </cfRule>
  </conditionalFormatting>
  <conditionalFormatting sqref="A425:B426 A430:B431 A434:B437 A427:A429">
    <cfRule type="cellIs" dxfId="184" priority="127" operator="lessThan">
      <formula>0</formula>
    </cfRule>
  </conditionalFormatting>
  <conditionalFormatting sqref="A432:B433">
    <cfRule type="cellIs" dxfId="183" priority="126" operator="lessThan">
      <formula>0</formula>
    </cfRule>
  </conditionalFormatting>
  <conditionalFormatting sqref="B555 A576:B581">
    <cfRule type="cellIs" dxfId="182" priority="125" operator="lessThan">
      <formula>0</formula>
    </cfRule>
  </conditionalFormatting>
  <conditionalFormatting sqref="A633:B638 B624">
    <cfRule type="cellIs" dxfId="181" priority="124" operator="lessThan">
      <formula>0</formula>
    </cfRule>
  </conditionalFormatting>
  <conditionalFormatting sqref="A661:B661">
    <cfRule type="cellIs" dxfId="180" priority="123" operator="lessThan">
      <formula>0</formula>
    </cfRule>
  </conditionalFormatting>
  <conditionalFormatting sqref="B659:B660">
    <cfRule type="cellIs" dxfId="179" priority="122" operator="lessThan">
      <formula>0</formula>
    </cfRule>
  </conditionalFormatting>
  <conditionalFormatting sqref="B613">
    <cfRule type="cellIs" dxfId="178" priority="121" operator="lessThan">
      <formula>0</formula>
    </cfRule>
  </conditionalFormatting>
  <conditionalFormatting sqref="C434 C431 C425:C426">
    <cfRule type="cellIs" dxfId="177" priority="120" operator="lessThan">
      <formula>0</formula>
    </cfRule>
  </conditionalFormatting>
  <conditionalFormatting sqref="C613">
    <cfRule type="cellIs" dxfId="176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5" priority="117" operator="lessThan">
      <formula>0</formula>
    </cfRule>
  </conditionalFormatting>
  <conditionalFormatting sqref="C633 C624">
    <cfRule type="cellIs" dxfId="174" priority="115" operator="lessThan">
      <formula>0</formula>
    </cfRule>
  </conditionalFormatting>
  <conditionalFormatting sqref="C315">
    <cfRule type="cellIs" dxfId="173" priority="113" operator="lessThan">
      <formula>0</formula>
    </cfRule>
  </conditionalFormatting>
  <conditionalFormatting sqref="C328">
    <cfRule type="cellIs" dxfId="172" priority="114" operator="lessThan">
      <formula>0</formula>
    </cfRule>
  </conditionalFormatting>
  <conditionalFormatting sqref="C252">
    <cfRule type="cellIs" dxfId="171" priority="101" operator="lessThan">
      <formula>0</formula>
    </cfRule>
  </conditionalFormatting>
  <conditionalFormatting sqref="C195">
    <cfRule type="cellIs" dxfId="170" priority="112" operator="lessThan">
      <formula>0</formula>
    </cfRule>
  </conditionalFormatting>
  <conditionalFormatting sqref="C202">
    <cfRule type="cellIs" dxfId="169" priority="111" operator="lessThan">
      <formula>0</formula>
    </cfRule>
  </conditionalFormatting>
  <conditionalFormatting sqref="C206">
    <cfRule type="cellIs" dxfId="168" priority="110" operator="lessThan">
      <formula>0</formula>
    </cfRule>
  </conditionalFormatting>
  <conditionalFormatting sqref="C213">
    <cfRule type="cellIs" dxfId="167" priority="109" operator="lessThan">
      <formula>0</formula>
    </cfRule>
  </conditionalFormatting>
  <conditionalFormatting sqref="C216:C217">
    <cfRule type="cellIs" dxfId="166" priority="108" operator="lessThan">
      <formula>0</formula>
    </cfRule>
  </conditionalFormatting>
  <conditionalFormatting sqref="C219">
    <cfRule type="cellIs" dxfId="165" priority="107" operator="lessThan">
      <formula>0</formula>
    </cfRule>
  </conditionalFormatting>
  <conditionalFormatting sqref="C226">
    <cfRule type="cellIs" dxfId="164" priority="106" operator="lessThan">
      <formula>0</formula>
    </cfRule>
  </conditionalFormatting>
  <conditionalFormatting sqref="C230">
    <cfRule type="cellIs" dxfId="163" priority="105" operator="lessThan">
      <formula>0</formula>
    </cfRule>
  </conditionalFormatting>
  <conditionalFormatting sqref="C237">
    <cfRule type="cellIs" dxfId="162" priority="104" operator="lessThan">
      <formula>0</formula>
    </cfRule>
  </conditionalFormatting>
  <conditionalFormatting sqref="C240">
    <cfRule type="cellIs" dxfId="161" priority="103" operator="lessThan">
      <formula>0</formula>
    </cfRule>
  </conditionalFormatting>
  <conditionalFormatting sqref="C244">
    <cfRule type="cellIs" dxfId="160" priority="102" operator="lessThan">
      <formula>0</formula>
    </cfRule>
  </conditionalFormatting>
  <conditionalFormatting sqref="C257:C258">
    <cfRule type="cellIs" dxfId="159" priority="100" operator="lessThan">
      <formula>0</formula>
    </cfRule>
  </conditionalFormatting>
  <conditionalFormatting sqref="C260">
    <cfRule type="cellIs" dxfId="158" priority="99" operator="lessThan">
      <formula>0</formula>
    </cfRule>
  </conditionalFormatting>
  <conditionalFormatting sqref="C269:C270">
    <cfRule type="cellIs" dxfId="157" priority="98" operator="lessThan">
      <formula>0</formula>
    </cfRule>
  </conditionalFormatting>
  <conditionalFormatting sqref="C272">
    <cfRule type="cellIs" dxfId="156" priority="97" operator="lessThan">
      <formula>0</formula>
    </cfRule>
  </conditionalFormatting>
  <conditionalFormatting sqref="C277">
    <cfRule type="cellIs" dxfId="155" priority="96" operator="lessThan">
      <formula>0</formula>
    </cfRule>
  </conditionalFormatting>
  <conditionalFormatting sqref="C279">
    <cfRule type="cellIs" dxfId="154" priority="95" operator="lessThan">
      <formula>0</formula>
    </cfRule>
  </conditionalFormatting>
  <conditionalFormatting sqref="C287">
    <cfRule type="cellIs" dxfId="153" priority="94" operator="lessThan">
      <formula>0</formula>
    </cfRule>
  </conditionalFormatting>
  <conditionalFormatting sqref="C291">
    <cfRule type="cellIs" dxfId="152" priority="93" operator="lessThan">
      <formula>0</formula>
    </cfRule>
  </conditionalFormatting>
  <conditionalFormatting sqref="C453">
    <cfRule type="cellIs" dxfId="151" priority="88" operator="lessThan">
      <formula>0</formula>
    </cfRule>
  </conditionalFormatting>
  <conditionalFormatting sqref="C453">
    <cfRule type="cellIs" dxfId="150" priority="86" operator="equal">
      <formula>0</formula>
    </cfRule>
    <cfRule type="cellIs" dxfId="149" priority="87" operator="equal">
      <formula>0</formula>
    </cfRule>
  </conditionalFormatting>
  <conditionalFormatting sqref="C191:C193">
    <cfRule type="cellIs" dxfId="148" priority="85" operator="lessThan">
      <formula>0</formula>
    </cfRule>
  </conditionalFormatting>
  <conditionalFormatting sqref="C597">
    <cfRule type="cellIs" dxfId="147" priority="83" operator="lessThan">
      <formula>0</formula>
    </cfRule>
  </conditionalFormatting>
  <conditionalFormatting sqref="C597">
    <cfRule type="cellIs" dxfId="146" priority="81" operator="equal">
      <formula>0</formula>
    </cfRule>
    <cfRule type="cellIs" dxfId="145" priority="82" operator="equal">
      <formula>0</formula>
    </cfRule>
  </conditionalFormatting>
  <conditionalFormatting sqref="C654">
    <cfRule type="cellIs" dxfId="144" priority="80" operator="lessThan">
      <formula>0</formula>
    </cfRule>
  </conditionalFormatting>
  <conditionalFormatting sqref="C654">
    <cfRule type="cellIs" dxfId="143" priority="78" operator="equal">
      <formula>0</formula>
    </cfRule>
    <cfRule type="cellIs" dxfId="142" priority="79" operator="equal">
      <formula>0</formula>
    </cfRule>
  </conditionalFormatting>
  <conditionalFormatting sqref="C355">
    <cfRule type="cellIs" dxfId="141" priority="77" operator="lessThan">
      <formula>0</formula>
    </cfRule>
  </conditionalFormatting>
  <conditionalFormatting sqref="C367">
    <cfRule type="cellIs" dxfId="140" priority="76" operator="lessThan">
      <formula>0</formula>
    </cfRule>
  </conditionalFormatting>
  <conditionalFormatting sqref="C566:C567">
    <cfRule type="cellIs" dxfId="139" priority="71" operator="lessThan">
      <formula>0</formula>
    </cfRule>
  </conditionalFormatting>
  <conditionalFormatting sqref="C555:C556 C571 C568 C565 C562 C559 C574:C577">
    <cfRule type="cellIs" dxfId="138" priority="75" operator="lessThan">
      <formula>0</formula>
    </cfRule>
  </conditionalFormatting>
  <conditionalFormatting sqref="C557:C558">
    <cfRule type="cellIs" dxfId="137" priority="74" operator="lessThan">
      <formula>0</formula>
    </cfRule>
  </conditionalFormatting>
  <conditionalFormatting sqref="C560:C561">
    <cfRule type="cellIs" dxfId="136" priority="73" operator="lessThan">
      <formula>0</formula>
    </cfRule>
  </conditionalFormatting>
  <conditionalFormatting sqref="C563:C564">
    <cfRule type="cellIs" dxfId="135" priority="72" operator="lessThan">
      <formula>0</formula>
    </cfRule>
  </conditionalFormatting>
  <conditionalFormatting sqref="C569:C570">
    <cfRule type="cellIs" dxfId="134" priority="70" operator="lessThan">
      <formula>0</formula>
    </cfRule>
  </conditionalFormatting>
  <conditionalFormatting sqref="C572:C573">
    <cfRule type="cellIs" dxfId="133" priority="69" operator="lessThan">
      <formula>0</formula>
    </cfRule>
  </conditionalFormatting>
  <conditionalFormatting sqref="C578:C579">
    <cfRule type="cellIs" dxfId="132" priority="68" operator="lessThan">
      <formula>0</formula>
    </cfRule>
  </conditionalFormatting>
  <conditionalFormatting sqref="C585:C586">
    <cfRule type="cellIs" dxfId="131" priority="67" operator="lessThan">
      <formula>0</formula>
    </cfRule>
  </conditionalFormatting>
  <conditionalFormatting sqref="C541 C549:C554 C544:C545">
    <cfRule type="cellIs" dxfId="130" priority="66" operator="lessThan">
      <formula>0</formula>
    </cfRule>
  </conditionalFormatting>
  <conditionalFormatting sqref="C524">
    <cfRule type="cellIs" dxfId="129" priority="65" operator="lessThan">
      <formula>0</formula>
    </cfRule>
  </conditionalFormatting>
  <conditionalFormatting sqref="C526:C540">
    <cfRule type="cellIs" dxfId="128" priority="64" operator="lessThan">
      <formula>0</formula>
    </cfRule>
  </conditionalFormatting>
  <conditionalFormatting sqref="C525">
    <cfRule type="cellIs" dxfId="127" priority="63" operator="lessThan">
      <formula>0</formula>
    </cfRule>
  </conditionalFormatting>
  <conditionalFormatting sqref="C542">
    <cfRule type="cellIs" dxfId="126" priority="62" operator="lessThan">
      <formula>0</formula>
    </cfRule>
  </conditionalFormatting>
  <conditionalFormatting sqref="C543">
    <cfRule type="cellIs" dxfId="125" priority="61" operator="lessThan">
      <formula>0</formula>
    </cfRule>
  </conditionalFormatting>
  <conditionalFormatting sqref="C580:C581">
    <cfRule type="cellIs" dxfId="124" priority="60" operator="lessThan">
      <formula>0</formula>
    </cfRule>
  </conditionalFormatting>
  <conditionalFormatting sqref="D434:AE434 D431:AE431 D425:AE426">
    <cfRule type="cellIs" dxfId="123" priority="59" operator="lessThan">
      <formula>0</formula>
    </cfRule>
  </conditionalFormatting>
  <conditionalFormatting sqref="D613:AE613">
    <cfRule type="cellIs" dxfId="122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1" priority="57" operator="lessThan">
      <formula>0</formula>
    </cfRule>
  </conditionalFormatting>
  <conditionalFormatting sqref="D633:AE633 D624:AE624">
    <cfRule type="cellIs" dxfId="120" priority="56" operator="lessThan">
      <formula>0</formula>
    </cfRule>
  </conditionalFormatting>
  <conditionalFormatting sqref="D315:AE315">
    <cfRule type="cellIs" dxfId="119" priority="54" operator="lessThan">
      <formula>0</formula>
    </cfRule>
  </conditionalFormatting>
  <conditionalFormatting sqref="D328:AE328">
    <cfRule type="cellIs" dxfId="118" priority="55" operator="lessThan">
      <formula>0</formula>
    </cfRule>
  </conditionalFormatting>
  <conditionalFormatting sqref="D252:AE252">
    <cfRule type="cellIs" dxfId="117" priority="42" operator="lessThan">
      <formula>0</formula>
    </cfRule>
  </conditionalFormatting>
  <conditionalFormatting sqref="D195:AE195">
    <cfRule type="cellIs" dxfId="116" priority="53" operator="lessThan">
      <formula>0</formula>
    </cfRule>
  </conditionalFormatting>
  <conditionalFormatting sqref="D202:AE202">
    <cfRule type="cellIs" dxfId="115" priority="52" operator="lessThan">
      <formula>0</formula>
    </cfRule>
  </conditionalFormatting>
  <conditionalFormatting sqref="D206:AE206">
    <cfRule type="cellIs" dxfId="114" priority="51" operator="lessThan">
      <formula>0</formula>
    </cfRule>
  </conditionalFormatting>
  <conditionalFormatting sqref="D213:AE213">
    <cfRule type="cellIs" dxfId="113" priority="50" operator="lessThan">
      <formula>0</formula>
    </cfRule>
  </conditionalFormatting>
  <conditionalFormatting sqref="D216:AE217">
    <cfRule type="cellIs" dxfId="112" priority="49" operator="lessThan">
      <formula>0</formula>
    </cfRule>
  </conditionalFormatting>
  <conditionalFormatting sqref="D219:AE219">
    <cfRule type="cellIs" dxfId="111" priority="48" operator="lessThan">
      <formula>0</formula>
    </cfRule>
  </conditionalFormatting>
  <conditionalFormatting sqref="D226:AE226">
    <cfRule type="cellIs" dxfId="110" priority="47" operator="lessThan">
      <formula>0</formula>
    </cfRule>
  </conditionalFormatting>
  <conditionalFormatting sqref="D230:AE230">
    <cfRule type="cellIs" dxfId="109" priority="46" operator="lessThan">
      <formula>0</formula>
    </cfRule>
  </conditionalFormatting>
  <conditionalFormatting sqref="D237:AE237">
    <cfRule type="cellIs" dxfId="108" priority="45" operator="lessThan">
      <formula>0</formula>
    </cfRule>
  </conditionalFormatting>
  <conditionalFormatting sqref="D240:AE240">
    <cfRule type="cellIs" dxfId="107" priority="44" operator="lessThan">
      <formula>0</formula>
    </cfRule>
  </conditionalFormatting>
  <conditionalFormatting sqref="D244:AE244">
    <cfRule type="cellIs" dxfId="106" priority="43" operator="lessThan">
      <formula>0</formula>
    </cfRule>
  </conditionalFormatting>
  <conditionalFormatting sqref="D257:AE258">
    <cfRule type="cellIs" dxfId="105" priority="41" operator="lessThan">
      <formula>0</formula>
    </cfRule>
  </conditionalFormatting>
  <conditionalFormatting sqref="D260:AE260">
    <cfRule type="cellIs" dxfId="104" priority="40" operator="lessThan">
      <formula>0</formula>
    </cfRule>
  </conditionalFormatting>
  <conditionalFormatting sqref="D269:AE270">
    <cfRule type="cellIs" dxfId="103" priority="39" operator="lessThan">
      <formula>0</formula>
    </cfRule>
  </conditionalFormatting>
  <conditionalFormatting sqref="D272:AE272">
    <cfRule type="cellIs" dxfId="102" priority="38" operator="lessThan">
      <formula>0</formula>
    </cfRule>
  </conditionalFormatting>
  <conditionalFormatting sqref="D277:AE277">
    <cfRule type="cellIs" dxfId="101" priority="37" operator="lessThan">
      <formula>0</formula>
    </cfRule>
  </conditionalFormatting>
  <conditionalFormatting sqref="D279:AE279">
    <cfRule type="cellIs" dxfId="100" priority="36" operator="lessThan">
      <formula>0</formula>
    </cfRule>
  </conditionalFormatting>
  <conditionalFormatting sqref="D287:AE287">
    <cfRule type="cellIs" dxfId="99" priority="35" operator="lessThan">
      <formula>0</formula>
    </cfRule>
  </conditionalFormatting>
  <conditionalFormatting sqref="D291:AE291">
    <cfRule type="cellIs" dxfId="98" priority="34" operator="lessThan">
      <formula>0</formula>
    </cfRule>
  </conditionalFormatting>
  <conditionalFormatting sqref="D453:AE453">
    <cfRule type="cellIs" dxfId="97" priority="33" operator="lessThan">
      <formula>0</formula>
    </cfRule>
  </conditionalFormatting>
  <conditionalFormatting sqref="D453:AE453">
    <cfRule type="cellIs" dxfId="96" priority="31" operator="equal">
      <formula>0</formula>
    </cfRule>
    <cfRule type="cellIs" dxfId="95" priority="32" operator="equal">
      <formula>0</formula>
    </cfRule>
  </conditionalFormatting>
  <conditionalFormatting sqref="D191:AE193">
    <cfRule type="cellIs" dxfId="94" priority="30" operator="lessThan">
      <formula>0</formula>
    </cfRule>
  </conditionalFormatting>
  <conditionalFormatting sqref="D597:AE597">
    <cfRule type="cellIs" dxfId="93" priority="29" operator="lessThan">
      <formula>0</formula>
    </cfRule>
  </conditionalFormatting>
  <conditionalFormatting sqref="D597:AE597">
    <cfRule type="cellIs" dxfId="92" priority="27" operator="equal">
      <formula>0</formula>
    </cfRule>
    <cfRule type="cellIs" dxfId="91" priority="28" operator="equal">
      <formula>0</formula>
    </cfRule>
  </conditionalFormatting>
  <conditionalFormatting sqref="D654:AE654">
    <cfRule type="cellIs" dxfId="90" priority="26" operator="lessThan">
      <formula>0</formula>
    </cfRule>
  </conditionalFormatting>
  <conditionalFormatting sqref="D654:AE654">
    <cfRule type="cellIs" dxfId="89" priority="24" operator="equal">
      <formula>0</formula>
    </cfRule>
    <cfRule type="cellIs" dxfId="88" priority="25" operator="equal">
      <formula>0</formula>
    </cfRule>
  </conditionalFormatting>
  <conditionalFormatting sqref="D355:AE355">
    <cfRule type="cellIs" dxfId="87" priority="23" operator="lessThan">
      <formula>0</formula>
    </cfRule>
  </conditionalFormatting>
  <conditionalFormatting sqref="D367:AE367">
    <cfRule type="cellIs" dxfId="86" priority="22" operator="lessThan">
      <formula>0</formula>
    </cfRule>
  </conditionalFormatting>
  <conditionalFormatting sqref="D566:AE567">
    <cfRule type="cellIs" dxfId="85" priority="17" operator="lessThan">
      <formula>0</formula>
    </cfRule>
  </conditionalFormatting>
  <conditionalFormatting sqref="D555:AE556 D571:AE571 D568:AE568 D565:AE565 D562:AE562 D559:AE559 D574:AE577">
    <cfRule type="cellIs" dxfId="84" priority="21" operator="lessThan">
      <formula>0</formula>
    </cfRule>
  </conditionalFormatting>
  <conditionalFormatting sqref="D557:AE558">
    <cfRule type="cellIs" dxfId="83" priority="20" operator="lessThan">
      <formula>0</formula>
    </cfRule>
  </conditionalFormatting>
  <conditionalFormatting sqref="D560:AE561">
    <cfRule type="cellIs" dxfId="82" priority="19" operator="lessThan">
      <formula>0</formula>
    </cfRule>
  </conditionalFormatting>
  <conditionalFormatting sqref="D563:AE564">
    <cfRule type="cellIs" dxfId="81" priority="18" operator="lessThan">
      <formula>0</formula>
    </cfRule>
  </conditionalFormatting>
  <conditionalFormatting sqref="D569:AE570">
    <cfRule type="cellIs" dxfId="80" priority="16" operator="lessThan">
      <formula>0</formula>
    </cfRule>
  </conditionalFormatting>
  <conditionalFormatting sqref="D572:AE573">
    <cfRule type="cellIs" dxfId="79" priority="15" operator="lessThan">
      <formula>0</formula>
    </cfRule>
  </conditionalFormatting>
  <conditionalFormatting sqref="D578:AE579">
    <cfRule type="cellIs" dxfId="78" priority="14" operator="lessThan">
      <formula>0</formula>
    </cfRule>
  </conditionalFormatting>
  <conditionalFormatting sqref="D585:AE586">
    <cfRule type="cellIs" dxfId="77" priority="13" operator="lessThan">
      <formula>0</formula>
    </cfRule>
  </conditionalFormatting>
  <conditionalFormatting sqref="D541:AE541 D549:AE554 D544:AE545">
    <cfRule type="cellIs" dxfId="76" priority="12" operator="lessThan">
      <formula>0</formula>
    </cfRule>
  </conditionalFormatting>
  <conditionalFormatting sqref="D524:AE524">
    <cfRule type="cellIs" dxfId="75" priority="11" operator="lessThan">
      <formula>0</formula>
    </cfRule>
  </conditionalFormatting>
  <conditionalFormatting sqref="D526:AE540">
    <cfRule type="cellIs" dxfId="74" priority="10" operator="lessThan">
      <formula>0</formula>
    </cfRule>
  </conditionalFormatting>
  <conditionalFormatting sqref="D525:AE525">
    <cfRule type="cellIs" dxfId="73" priority="9" operator="lessThan">
      <formula>0</formula>
    </cfRule>
  </conditionalFormatting>
  <conditionalFormatting sqref="D542:AE542">
    <cfRule type="cellIs" dxfId="72" priority="8" operator="lessThan">
      <formula>0</formula>
    </cfRule>
  </conditionalFormatting>
  <conditionalFormatting sqref="D543:AE543">
    <cfRule type="cellIs" dxfId="71" priority="7" operator="lessThan">
      <formula>0</formula>
    </cfRule>
  </conditionalFormatting>
  <conditionalFormatting sqref="D580:AE581">
    <cfRule type="cellIs" dxfId="70" priority="6" operator="lessThan">
      <formula>0</formula>
    </cfRule>
  </conditionalFormatting>
  <conditionalFormatting sqref="C625:AE631">
    <cfRule type="cellIs" dxfId="69" priority="5" operator="lessThan">
      <formula>0</formula>
    </cfRule>
  </conditionalFormatting>
  <conditionalFormatting sqref="C4:AE4">
    <cfRule type="cellIs" dxfId="68" priority="4" operator="lessThan">
      <formula>0</formula>
    </cfRule>
  </conditionalFormatting>
  <conditionalFormatting sqref="A669:B669">
    <cfRule type="cellIs" dxfId="67" priority="3" operator="lessThan">
      <formula>0</formula>
    </cfRule>
  </conditionalFormatting>
  <conditionalFormatting sqref="B667:B668">
    <cfRule type="cellIs" dxfId="66" priority="2" operator="lessThan">
      <formula>0</formula>
    </cfRule>
  </conditionalFormatting>
  <conditionalFormatting sqref="C665:AE669">
    <cfRule type="cellIs" dxfId="65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70" zoomScaleNormal="70" workbookViewId="0">
      <selection activeCell="C84" sqref="C84:AE84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922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923</v>
      </c>
      <c r="C4" s="21">
        <f>+'CO2'!C656+'abs CO2'!C656</f>
        <v>-11036.466288049272</v>
      </c>
      <c r="D4" s="21">
        <f>+'CO2'!D656+'abs CO2'!D656</f>
        <v>-11039.334047266304</v>
      </c>
      <c r="E4" s="21">
        <f>+'CO2'!E656+'abs CO2'!E656</f>
        <v>-11157.637799577516</v>
      </c>
      <c r="F4" s="21">
        <f>+'CO2'!F656+'abs CO2'!F656</f>
        <v>-11381.408924146115</v>
      </c>
      <c r="G4" s="21">
        <f>+'CO2'!G656+'abs CO2'!G656</f>
        <v>-11689.403387067139</v>
      </c>
      <c r="H4" s="21">
        <f>+'CO2'!H656+'abs CO2'!H656</f>
        <v>-11424.062600107321</v>
      </c>
      <c r="I4" s="21">
        <f>+'CO2'!I656+'abs CO2'!I656</f>
        <v>-7631.0121364289007</v>
      </c>
      <c r="J4" s="21">
        <f>+'CO2'!J656+'abs CO2'!J656</f>
        <v>-11425.046473217622</v>
      </c>
      <c r="K4" s="21">
        <f>+'CO2'!K656+'abs CO2'!K656</f>
        <v>2404.0516737363105</v>
      </c>
      <c r="L4" s="21">
        <f>+'CO2'!L656+'abs CO2'!L656</f>
        <v>-12085.157945290997</v>
      </c>
      <c r="M4" s="21">
        <f>+'CO2'!M656+'abs CO2'!M656</f>
        <v>-12584.101641014087</v>
      </c>
      <c r="N4" s="21">
        <f>+'CO2'!N656+'abs CO2'!N656</f>
        <v>-12862.996963171556</v>
      </c>
      <c r="O4" s="21">
        <f>+'CO2'!O656+'abs CO2'!O656</f>
        <v>-11922.546040257519</v>
      </c>
      <c r="P4" s="21">
        <f>+'CO2'!P656+'abs CO2'!P656</f>
        <v>-13392.73163155922</v>
      </c>
      <c r="Q4" s="21">
        <f>+'CO2'!Q656+'abs CO2'!Q656</f>
        <v>-12744.714980003626</v>
      </c>
      <c r="R4" s="21">
        <f>+'CO2'!R656+'abs CO2'!R656</f>
        <v>-12952.194687375366</v>
      </c>
      <c r="S4" s="21">
        <f>+'CO2'!S656+'abs CO2'!S656</f>
        <v>-13078.553968419263</v>
      </c>
      <c r="T4" s="21">
        <f>+'CO2'!T656+'abs CO2'!T656</f>
        <v>-13242.991152344915</v>
      </c>
      <c r="U4" s="21">
        <f>+'CO2'!U656+'abs CO2'!U656</f>
        <v>-9906.1844670612008</v>
      </c>
      <c r="V4" s="21">
        <f>+'CO2'!V656+'abs CO2'!V656</f>
        <v>-10383.649717668399</v>
      </c>
      <c r="W4" s="21">
        <f>+'CO2'!W656+'abs CO2'!W656</f>
        <v>-11641.422636302097</v>
      </c>
      <c r="X4" s="21">
        <f>+'CO2'!X656+'abs CO2'!X656</f>
        <v>-11094.763064707688</v>
      </c>
      <c r="Y4" s="21">
        <f>+'CO2'!Y656+'abs CO2'!Y656</f>
        <v>-11253.986478944917</v>
      </c>
      <c r="Z4" s="21">
        <f>+'CO2'!Z656+'abs CO2'!Z656</f>
        <v>-11627.431344903212</v>
      </c>
      <c r="AA4" s="21">
        <f>+'CO2'!AA656+'abs CO2'!AA656</f>
        <v>-11412.447210375221</v>
      </c>
      <c r="AB4" s="21">
        <f>+'CO2'!AB656+'abs CO2'!AB656</f>
        <v>-10700.8329662341</v>
      </c>
      <c r="AC4" s="21">
        <f>+'CO2'!AC656+'abs CO2'!AC656</f>
        <v>-10333.61378055475</v>
      </c>
      <c r="AD4" s="21">
        <f>+'CO2'!AD656+'abs CO2'!AD656</f>
        <v>-9055.5166229149145</v>
      </c>
      <c r="AE4" s="21">
        <f>+'CO2'!AE656+'abs CO2'!AE656</f>
        <v>-8269.869557599468</v>
      </c>
    </row>
    <row r="5" spans="1:31" x14ac:dyDescent="0.2">
      <c r="B5" s="3" t="s">
        <v>234</v>
      </c>
      <c r="C5" s="21">
        <f>+'CH4'!C656*PCG!$C$5</f>
        <v>1611.6994969160835</v>
      </c>
      <c r="D5" s="21">
        <f>+'CH4'!D656*PCG!$C$5</f>
        <v>1633.0323682298722</v>
      </c>
      <c r="E5" s="21">
        <f>+'CH4'!E656*PCG!$C$5</f>
        <v>1686.847432463042</v>
      </c>
      <c r="F5" s="21">
        <f>+'CH4'!F656*PCG!$C$5</f>
        <v>1750.6958928046738</v>
      </c>
      <c r="G5" s="21">
        <f>+'CH4'!G656*PCG!$C$5</f>
        <v>1791.6963958350259</v>
      </c>
      <c r="H5" s="21">
        <f>+'CH4'!H656*PCG!$C$5</f>
        <v>1818.3837791735118</v>
      </c>
      <c r="I5" s="21">
        <f>+'CH4'!I656*PCG!$C$5</f>
        <v>1997.5122682494962</v>
      </c>
      <c r="J5" s="21">
        <f>+'CH4'!J656*PCG!$C$5</f>
        <v>1934.7176999561234</v>
      </c>
      <c r="K5" s="21">
        <f>+'CH4'!K656*PCG!$C$5</f>
        <v>2500.3377630042173</v>
      </c>
      <c r="L5" s="21">
        <f>+'CH4'!L656*PCG!$C$5</f>
        <v>1944.1050239313406</v>
      </c>
      <c r="M5" s="21">
        <f>+'CH4'!M656*PCG!$C$5</f>
        <v>1960.0947313211109</v>
      </c>
      <c r="N5" s="21">
        <f>+'CH4'!N656*PCG!$C$5</f>
        <v>1911.2854747431743</v>
      </c>
      <c r="O5" s="21">
        <f>+'CH4'!O656*PCG!$C$5</f>
        <v>1945.8398449111723</v>
      </c>
      <c r="P5" s="21">
        <f>+'CH4'!P656*PCG!$C$5</f>
        <v>1911.9636463824602</v>
      </c>
      <c r="Q5" s="21">
        <f>+'CH4'!Q656*PCG!$C$5</f>
        <v>1976.614226606273</v>
      </c>
      <c r="R5" s="21">
        <f>+'CH4'!R656*PCG!$C$5</f>
        <v>1987.7246152281505</v>
      </c>
      <c r="S5" s="21">
        <f>+'CH4'!S656*PCG!$C$5</f>
        <v>2036.23647978801</v>
      </c>
      <c r="T5" s="21">
        <f>+'CH4'!T656*PCG!$C$5</f>
        <v>2049.4425855355034</v>
      </c>
      <c r="U5" s="21">
        <f>+'CH4'!U656*PCG!$C$5</f>
        <v>2141.4646673828952</v>
      </c>
      <c r="V5" s="21">
        <f>+'CH4'!V656*PCG!$C$5</f>
        <v>1921.6523778723993</v>
      </c>
      <c r="W5" s="21">
        <f>+'CH4'!W656*PCG!$C$5</f>
        <v>1897.1919166252178</v>
      </c>
      <c r="X5" s="21">
        <f>+'CH4'!X656*PCG!$C$5</f>
        <v>1876.0179454418776</v>
      </c>
      <c r="Y5" s="21">
        <f>+'CH4'!Y656*PCG!$C$5</f>
        <v>2001.2663819389679</v>
      </c>
      <c r="Z5" s="21">
        <f>+'CH4'!Z656*PCG!$C$5</f>
        <v>2131.4862046122025</v>
      </c>
      <c r="AA5" s="21">
        <f>+'CH4'!AA656*PCG!$C$5</f>
        <v>2117.8386550760165</v>
      </c>
      <c r="AB5" s="21">
        <f>+'CH4'!AB656*PCG!$C$5</f>
        <v>2072.2937927058906</v>
      </c>
      <c r="AC5" s="21">
        <f>+'CH4'!AC656*PCG!$C$5</f>
        <v>1986.9322214553715</v>
      </c>
      <c r="AD5" s="21">
        <f>+'CH4'!AD656*PCG!$C$5</f>
        <v>1973.146672681002</v>
      </c>
      <c r="AE5" s="21">
        <f>+'CH4'!AE656*PCG!$C$5</f>
        <v>2002.6847950120446</v>
      </c>
    </row>
    <row r="6" spans="1:31" x14ac:dyDescent="0.2">
      <c r="B6" s="3" t="s">
        <v>235</v>
      </c>
      <c r="C6" s="21">
        <f>+N2O!C656*PCG!$C$6</f>
        <v>496.01459333681214</v>
      </c>
      <c r="D6" s="21">
        <f>+N2O!D656*PCG!$C$6</f>
        <v>494.97425100176002</v>
      </c>
      <c r="E6" s="21">
        <f>+N2O!E656*PCG!$C$6</f>
        <v>515.24121793904396</v>
      </c>
      <c r="F6" s="21">
        <f>+N2O!F656*PCG!$C$6</f>
        <v>534.02139201011062</v>
      </c>
      <c r="G6" s="21">
        <f>+N2O!G656*PCG!$C$6</f>
        <v>566.02295969725253</v>
      </c>
      <c r="H6" s="21">
        <f>+N2O!H656*PCG!$C$6</f>
        <v>575.07625686569168</v>
      </c>
      <c r="I6" s="21">
        <f>+N2O!I656*PCG!$C$6</f>
        <v>678.77576348028072</v>
      </c>
      <c r="J6" s="21">
        <f>+N2O!J656*PCG!$C$6</f>
        <v>605.86531241492321</v>
      </c>
      <c r="K6" s="21">
        <f>+N2O!K656*PCG!$C$6</f>
        <v>986.22479189960427</v>
      </c>
      <c r="L6" s="21">
        <f>+N2O!L656*PCG!$C$6</f>
        <v>611.66483879071427</v>
      </c>
      <c r="M6" s="21">
        <f>+N2O!M656*PCG!$C$6</f>
        <v>587.68098513400901</v>
      </c>
      <c r="N6" s="21">
        <f>+N2O!N656*PCG!$C$6</f>
        <v>594.67958704625198</v>
      </c>
      <c r="O6" s="21">
        <f>+N2O!O656*PCG!$C$6</f>
        <v>635.63001344770896</v>
      </c>
      <c r="P6" s="21">
        <f>+N2O!P656*PCG!$C$6</f>
        <v>587.12968765398716</v>
      </c>
      <c r="Q6" s="21">
        <f>+N2O!Q656*PCG!$C$6</f>
        <v>607.73657621781297</v>
      </c>
      <c r="R6" s="21">
        <f>+N2O!R656*PCG!$C$6</f>
        <v>621.93256947345856</v>
      </c>
      <c r="S6" s="21">
        <f>+N2O!S656*PCG!$C$6</f>
        <v>611.49778589457389</v>
      </c>
      <c r="T6" s="21">
        <f>+N2O!T656*PCG!$C$6</f>
        <v>627.12185756102929</v>
      </c>
      <c r="U6" s="21">
        <f>+N2O!U656*PCG!$C$6</f>
        <v>725.58131158150513</v>
      </c>
      <c r="V6" s="21">
        <f>+N2O!V656*PCG!$C$6</f>
        <v>629.55974003818631</v>
      </c>
      <c r="W6" s="21">
        <f>+N2O!W656*PCG!$C$6</f>
        <v>610.12479886588415</v>
      </c>
      <c r="X6" s="21">
        <f>+N2O!X656*PCG!$C$6</f>
        <v>580.00431319143524</v>
      </c>
      <c r="Y6" s="21">
        <f>+N2O!Y656*PCG!$C$6</f>
        <v>570.91193730594432</v>
      </c>
      <c r="Z6" s="21">
        <f>+N2O!Z656*PCG!$C$6</f>
        <v>598.2851287169517</v>
      </c>
      <c r="AA6" s="21">
        <f>+N2O!AA656*PCG!$C$6</f>
        <v>597.44911534037669</v>
      </c>
      <c r="AB6" s="21">
        <f>+N2O!AB656*PCG!$C$6</f>
        <v>596.94612975494101</v>
      </c>
      <c r="AC6" s="21">
        <f>+N2O!AC656*PCG!$C$6</f>
        <v>615.02091123360151</v>
      </c>
      <c r="AD6" s="21">
        <f>+N2O!AD656*PCG!$C$6</f>
        <v>638.18342488621488</v>
      </c>
      <c r="AE6" s="21">
        <f>+N2O!AE656*PCG!$C$6</f>
        <v>688.50955226539406</v>
      </c>
    </row>
    <row r="7" spans="1:31" x14ac:dyDescent="0.2">
      <c r="B7" s="3" t="s">
        <v>236</v>
      </c>
      <c r="C7" s="21">
        <f>+SUM(C8:C10)</f>
        <v>1.7496417485865865E-2</v>
      </c>
      <c r="D7" s="21">
        <f t="shared" ref="D7:AE7" si="0">+SUM(D8:D10)</f>
        <v>1.6899299716555537E-2</v>
      </c>
      <c r="E7" s="21">
        <f t="shared" si="0"/>
        <v>2.0367893925308828E-2</v>
      </c>
      <c r="F7" s="21">
        <f t="shared" si="0"/>
        <v>2.4604475933526802E-2</v>
      </c>
      <c r="G7" s="21">
        <f t="shared" si="0"/>
        <v>0.25889743054422737</v>
      </c>
      <c r="H7" s="21">
        <f t="shared" si="0"/>
        <v>0.55814849269417721</v>
      </c>
      <c r="I7" s="21">
        <f t="shared" si="0"/>
        <v>1.1830847018267368</v>
      </c>
      <c r="J7" s="21">
        <f t="shared" si="0"/>
        <v>2.6067893287757595</v>
      </c>
      <c r="K7" s="21">
        <f t="shared" si="0"/>
        <v>2.7015277404122386</v>
      </c>
      <c r="L7" s="21">
        <f t="shared" si="0"/>
        <v>7.3235538142555496</v>
      </c>
      <c r="M7" s="21">
        <f t="shared" si="0"/>
        <v>10.992402273732504</v>
      </c>
      <c r="N7" s="21">
        <f t="shared" si="0"/>
        <v>25.201590127728252</v>
      </c>
      <c r="O7" s="21">
        <f t="shared" si="0"/>
        <v>25.583162273830332</v>
      </c>
      <c r="P7" s="21">
        <f t="shared" si="0"/>
        <v>28.458704251454222</v>
      </c>
      <c r="Q7" s="21">
        <f t="shared" si="0"/>
        <v>41.63765536770363</v>
      </c>
      <c r="R7" s="21">
        <f t="shared" si="0"/>
        <v>49.468445392962643</v>
      </c>
      <c r="S7" s="21">
        <f t="shared" si="0"/>
        <v>57.553695954161661</v>
      </c>
      <c r="T7" s="21">
        <f t="shared" si="0"/>
        <v>70.683259500120911</v>
      </c>
      <c r="U7" s="21">
        <f t="shared" si="0"/>
        <v>69.386402135480694</v>
      </c>
      <c r="V7" s="21">
        <f t="shared" si="0"/>
        <v>70.666935303936114</v>
      </c>
      <c r="W7" s="21">
        <f t="shared" si="0"/>
        <v>97.593673004601683</v>
      </c>
      <c r="X7" s="21">
        <f t="shared" si="0"/>
        <v>129.15370782531343</v>
      </c>
      <c r="Y7" s="21">
        <f t="shared" si="0"/>
        <v>133.27451894988087</v>
      </c>
      <c r="Z7" s="21">
        <f t="shared" si="0"/>
        <v>160.28083058160868</v>
      </c>
      <c r="AA7" s="21">
        <f t="shared" si="0"/>
        <v>202.93773807237631</v>
      </c>
      <c r="AB7" s="21">
        <f t="shared" si="0"/>
        <v>198.74884808247864</v>
      </c>
      <c r="AC7" s="21">
        <f t="shared" si="0"/>
        <v>252.69541053689639</v>
      </c>
      <c r="AD7" s="21">
        <f t="shared" si="0"/>
        <v>220.88931978322975</v>
      </c>
      <c r="AE7" s="21">
        <f t="shared" si="0"/>
        <v>284.91789102553849</v>
      </c>
    </row>
    <row r="8" spans="1:31" x14ac:dyDescent="0.2">
      <c r="B8" s="14" t="s">
        <v>237</v>
      </c>
      <c r="C8" s="21">
        <f>+HFC!C656</f>
        <v>6.3535071421232027E-4</v>
      </c>
      <c r="D8" s="21">
        <f>+HFC!D656</f>
        <v>2.1715747656714524E-3</v>
      </c>
      <c r="E8" s="21">
        <f>+HFC!E656</f>
        <v>4.8962081099846646E-3</v>
      </c>
      <c r="F8" s="21">
        <f>+HFC!F656</f>
        <v>7.7715729146588764E-3</v>
      </c>
      <c r="G8" s="21">
        <f>+HFC!G656</f>
        <v>0.24160858488385004</v>
      </c>
      <c r="H8" s="21">
        <f>+HFC!H656</f>
        <v>0.53915365972293117</v>
      </c>
      <c r="I8" s="21">
        <f>+HFC!I656</f>
        <v>1.1636913501825981</v>
      </c>
      <c r="J8" s="21">
        <f>+HFC!J656</f>
        <v>2.5845777549560705</v>
      </c>
      <c r="K8" s="21">
        <f>+HFC!K656</f>
        <v>2.6815550424806323</v>
      </c>
      <c r="L8" s="21">
        <f>+HFC!L656</f>
        <v>7.30148758015814</v>
      </c>
      <c r="M8" s="21">
        <f>+HFC!M656</f>
        <v>10.966526718064918</v>
      </c>
      <c r="N8" s="21">
        <f>+HFC!N656</f>
        <v>25.180816074431657</v>
      </c>
      <c r="O8" s="21">
        <f>+HFC!O656</f>
        <v>25.559901222919095</v>
      </c>
      <c r="P8" s="21">
        <f>+HFC!P656</f>
        <v>28.429094058158384</v>
      </c>
      <c r="Q8" s="21">
        <f>+HFC!Q656</f>
        <v>41.609828072855485</v>
      </c>
      <c r="R8" s="21">
        <f>+HFC!R656</f>
        <v>49.443937123372102</v>
      </c>
      <c r="S8" s="21">
        <f>+HFC!S656</f>
        <v>57.528070439721049</v>
      </c>
      <c r="T8" s="21">
        <f>+HFC!T656</f>
        <v>70.65724612566035</v>
      </c>
      <c r="U8" s="21">
        <f>+HFC!U656</f>
        <v>69.359426004048515</v>
      </c>
      <c r="V8" s="21">
        <f>+HFC!V656</f>
        <v>70.63539581363959</v>
      </c>
      <c r="W8" s="21">
        <f>+HFC!W656</f>
        <v>97.548954277685255</v>
      </c>
      <c r="X8" s="21">
        <f>+HFC!X656</f>
        <v>129.12465283741719</v>
      </c>
      <c r="Y8" s="21">
        <f>+HFC!Y656</f>
        <v>133.24268779459459</v>
      </c>
      <c r="Z8" s="21">
        <f>+HFC!Z656</f>
        <v>160.24699930899598</v>
      </c>
      <c r="AA8" s="21">
        <f>+HFC!AA656</f>
        <v>202.9043885672402</v>
      </c>
      <c r="AB8" s="21">
        <f>+HFC!AB656</f>
        <v>198.71372199458227</v>
      </c>
      <c r="AC8" s="21">
        <f>+HFC!AC656</f>
        <v>252.66599854307594</v>
      </c>
      <c r="AD8" s="21">
        <f>+HFC!AD656</f>
        <v>220.85694579540259</v>
      </c>
      <c r="AE8" s="21">
        <f>+HFC!AE656</f>
        <v>284.88713012240055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1.6861066771653544E-2</v>
      </c>
      <c r="D10" s="21">
        <f>+'SF6'!D656</f>
        <v>1.4727724950884084E-2</v>
      </c>
      <c r="E10" s="21">
        <f>+'SF6'!E656</f>
        <v>1.5471685815324163E-2</v>
      </c>
      <c r="F10" s="21">
        <f>+'SF6'!F656</f>
        <v>1.6832903018867924E-2</v>
      </c>
      <c r="G10" s="21">
        <f>+'SF6'!G656</f>
        <v>1.7288845660377358E-2</v>
      </c>
      <c r="H10" s="21">
        <f>+'SF6'!H656</f>
        <v>1.8994832971246007E-2</v>
      </c>
      <c r="I10" s="21">
        <f>+'SF6'!I656</f>
        <v>1.939335164413861E-2</v>
      </c>
      <c r="J10" s="21">
        <f>+'SF6'!J656</f>
        <v>2.2211573819689117E-2</v>
      </c>
      <c r="K10" s="21">
        <f>+'SF6'!K656</f>
        <v>1.9972697931606213E-2</v>
      </c>
      <c r="L10" s="21">
        <f>+'SF6'!L656</f>
        <v>2.2066234097409321E-2</v>
      </c>
      <c r="M10" s="21">
        <f>+'SF6'!M656</f>
        <v>2.5875555667585658E-2</v>
      </c>
      <c r="N10" s="21">
        <f>+'SF6'!N656</f>
        <v>2.0774053296595155E-2</v>
      </c>
      <c r="O10" s="21">
        <f>+'SF6'!O656</f>
        <v>2.3261050911237948E-2</v>
      </c>
      <c r="P10" s="21">
        <f>+'SF6'!P656</f>
        <v>2.9610193295838021E-2</v>
      </c>
      <c r="Q10" s="21">
        <f>+'SF6'!Q656</f>
        <v>2.7827294848143981E-2</v>
      </c>
      <c r="R10" s="21">
        <f>+'SF6'!R656</f>
        <v>2.4508269590543086E-2</v>
      </c>
      <c r="S10" s="21">
        <f>+'SF6'!S656</f>
        <v>2.562551444061114E-2</v>
      </c>
      <c r="T10" s="21">
        <f>+'SF6'!T656</f>
        <v>2.6013374460567822E-2</v>
      </c>
      <c r="U10" s="21">
        <f>+'SF6'!U656</f>
        <v>2.6976131432176656E-2</v>
      </c>
      <c r="V10" s="21">
        <f>+'SF6'!V656</f>
        <v>3.1539490296529971E-2</v>
      </c>
      <c r="W10" s="21">
        <f>+'SF6'!W656</f>
        <v>4.4718726916426511E-2</v>
      </c>
      <c r="X10" s="21">
        <f>+'SF6'!X656</f>
        <v>2.90549878962536E-2</v>
      </c>
      <c r="Y10" s="21">
        <f>+'SF6'!Y656</f>
        <v>3.1831155286276884E-2</v>
      </c>
      <c r="Z10" s="21">
        <f>+'SF6'!Z656</f>
        <v>3.383127261269147E-2</v>
      </c>
      <c r="AA10" s="21">
        <f>+'SF6'!AA656</f>
        <v>3.3349505136094672E-2</v>
      </c>
      <c r="AB10" s="21">
        <f>+'SF6'!AB656</f>
        <v>3.5126087896360271E-2</v>
      </c>
      <c r="AC10" s="21">
        <f>+'SF6'!AC656</f>
        <v>2.9411993820440428E-2</v>
      </c>
      <c r="AD10" s="21">
        <f>+'SF6'!AD656</f>
        <v>3.2373987827145463E-2</v>
      </c>
      <c r="AE10" s="21">
        <f>+'SF6'!AE656</f>
        <v>3.0760903137940554E-2</v>
      </c>
    </row>
    <row r="11" spans="1:31" x14ac:dyDescent="0.2">
      <c r="B11" s="15" t="s">
        <v>240</v>
      </c>
      <c r="C11" s="28">
        <f>+SUM(C4:C7)</f>
        <v>-8928.7347013788913</v>
      </c>
      <c r="D11" s="28">
        <f t="shared" ref="D11:AE11" si="1">+SUM(D4:D7)</f>
        <v>-8911.3105287349536</v>
      </c>
      <c r="E11" s="28">
        <f t="shared" si="1"/>
        <v>-8955.5287812815041</v>
      </c>
      <c r="F11" s="28">
        <f t="shared" si="1"/>
        <v>-9096.667034855398</v>
      </c>
      <c r="G11" s="28">
        <f t="shared" si="1"/>
        <v>-9331.4251341043164</v>
      </c>
      <c r="H11" s="28">
        <f t="shared" si="1"/>
        <v>-9030.0444155754249</v>
      </c>
      <c r="I11" s="28">
        <f t="shared" si="1"/>
        <v>-4953.5410199972966</v>
      </c>
      <c r="J11" s="28">
        <f t="shared" si="1"/>
        <v>-8881.8566715177985</v>
      </c>
      <c r="K11" s="28">
        <f t="shared" si="1"/>
        <v>5893.3157563805453</v>
      </c>
      <c r="L11" s="28">
        <f t="shared" si="1"/>
        <v>-9522.0645287546868</v>
      </c>
      <c r="M11" s="28">
        <f t="shared" si="1"/>
        <v>-10025.333522285235</v>
      </c>
      <c r="N11" s="28">
        <f t="shared" si="1"/>
        <v>-10331.830311254402</v>
      </c>
      <c r="O11" s="28">
        <f t="shared" si="1"/>
        <v>-9315.4930196248079</v>
      </c>
      <c r="P11" s="28">
        <f t="shared" si="1"/>
        <v>-10865.179593271318</v>
      </c>
      <c r="Q11" s="28">
        <f t="shared" si="1"/>
        <v>-10118.726521811837</v>
      </c>
      <c r="R11" s="28">
        <f t="shared" si="1"/>
        <v>-10293.069057280794</v>
      </c>
      <c r="S11" s="28">
        <f t="shared" si="1"/>
        <v>-10373.266006782516</v>
      </c>
      <c r="T11" s="28">
        <f t="shared" si="1"/>
        <v>-10495.743449748261</v>
      </c>
      <c r="U11" s="28">
        <f t="shared" si="1"/>
        <v>-6969.7520859613196</v>
      </c>
      <c r="V11" s="28">
        <f t="shared" si="1"/>
        <v>-7761.7706644538775</v>
      </c>
      <c r="W11" s="28">
        <f t="shared" si="1"/>
        <v>-9036.512247806395</v>
      </c>
      <c r="X11" s="28">
        <f t="shared" si="1"/>
        <v>-8509.5870982490615</v>
      </c>
      <c r="Y11" s="28">
        <f t="shared" si="1"/>
        <v>-8548.5336407501254</v>
      </c>
      <c r="Z11" s="28">
        <f t="shared" si="1"/>
        <v>-8737.3791809924478</v>
      </c>
      <c r="AA11" s="28">
        <f t="shared" si="1"/>
        <v>-8494.2217018864521</v>
      </c>
      <c r="AB11" s="28">
        <f t="shared" si="1"/>
        <v>-7832.8441956907909</v>
      </c>
      <c r="AC11" s="28">
        <f t="shared" si="1"/>
        <v>-7478.9652373288791</v>
      </c>
      <c r="AD11" s="28">
        <f t="shared" si="1"/>
        <v>-6223.2972055644677</v>
      </c>
      <c r="AE11" s="28">
        <f t="shared" si="1"/>
        <v>-5293.757319296491</v>
      </c>
    </row>
    <row r="12" spans="1:31" x14ac:dyDescent="0.2">
      <c r="C12" s="30">
        <f>+C11-CO2eq!C656</f>
        <v>0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922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694.84449852779881</v>
      </c>
      <c r="D24" s="21">
        <f>+'CO2'!D657</f>
        <v>750.3084523910718</v>
      </c>
      <c r="E24" s="21">
        <f>+'CO2'!E657</f>
        <v>857.51017863679954</v>
      </c>
      <c r="F24" s="21">
        <f>+'CO2'!F657</f>
        <v>959.06860323479327</v>
      </c>
      <c r="G24" s="21">
        <f>+'CO2'!G657</f>
        <v>984.09368398700565</v>
      </c>
      <c r="H24" s="21">
        <f>+'CO2'!H657</f>
        <v>1045.7255684086394</v>
      </c>
      <c r="I24" s="21">
        <f>+'CO2'!I657</f>
        <v>1235.5317240184449</v>
      </c>
      <c r="J24" s="21">
        <f>+'CO2'!J657</f>
        <v>1467.6010978838115</v>
      </c>
      <c r="K24" s="21">
        <f>+'CO2'!K657</f>
        <v>1674.9734788488051</v>
      </c>
      <c r="L24" s="21">
        <f>+'CO2'!L657</f>
        <v>1392.2262942024452</v>
      </c>
      <c r="M24" s="21">
        <f>+'CO2'!M657</f>
        <v>1556.1410145113628</v>
      </c>
      <c r="N24" s="21">
        <f>+'CO2'!N657</f>
        <v>1369.642512310229</v>
      </c>
      <c r="O24" s="21">
        <f>+'CO2'!O657</f>
        <v>1384.4030175987832</v>
      </c>
      <c r="P24" s="21">
        <f>+'CO2'!P657</f>
        <v>1241.9495859990325</v>
      </c>
      <c r="Q24" s="21">
        <f>+'CO2'!Q657</f>
        <v>1354.9759495268909</v>
      </c>
      <c r="R24" s="21">
        <f>+'CO2'!R657</f>
        <v>1355.1353701053513</v>
      </c>
      <c r="S24" s="21">
        <f>+'CO2'!S657</f>
        <v>1333.2565524864351</v>
      </c>
      <c r="T24" s="21">
        <f>+'CO2'!T657</f>
        <v>1473.2742856366322</v>
      </c>
      <c r="U24" s="21">
        <f>+'CO2'!U657</f>
        <v>1666.0299585947882</v>
      </c>
      <c r="V24" s="21">
        <f>+'CO2'!V657</f>
        <v>1646.1156293850249</v>
      </c>
      <c r="W24" s="21">
        <f>+'CO2'!W657</f>
        <v>1737.9790474176209</v>
      </c>
      <c r="X24" s="21">
        <f>+'CO2'!X657</f>
        <v>2102.6302039678449</v>
      </c>
      <c r="Y24" s="21">
        <f>+'CO2'!Y657</f>
        <v>1850.7345255779449</v>
      </c>
      <c r="Z24" s="21">
        <f>+'CO2'!Z657</f>
        <v>1888.7718429464921</v>
      </c>
      <c r="AA24" s="21">
        <f>+'CO2'!AA657</f>
        <v>1840.0896200453365</v>
      </c>
      <c r="AB24" s="21">
        <f>+'CO2'!AB657</f>
        <v>2065.3761908265174</v>
      </c>
      <c r="AC24" s="21">
        <f>+'CO2'!AC657</f>
        <v>2303.5082906629227</v>
      </c>
      <c r="AD24" s="21">
        <f>+'CO2'!AD657</f>
        <v>2382.5706696073253</v>
      </c>
      <c r="AE24" s="21">
        <f>+'CO2'!AE657</f>
        <v>2536.8051625198805</v>
      </c>
    </row>
    <row r="25" spans="1:31" x14ac:dyDescent="0.2">
      <c r="B25" s="3" t="s">
        <v>234</v>
      </c>
      <c r="C25" s="21">
        <f>+'CH4'!C657*PCG!$C$5</f>
        <v>144.60430079437043</v>
      </c>
      <c r="D25" s="21">
        <f>+'CH4'!D657*PCG!$C$5</f>
        <v>151.96775504656569</v>
      </c>
      <c r="E25" s="21">
        <f>+'CH4'!E657*PCG!$C$5</f>
        <v>163.95117470017064</v>
      </c>
      <c r="F25" s="21">
        <f>+'CH4'!F657*PCG!$C$5</f>
        <v>177.8768078117258</v>
      </c>
      <c r="G25" s="21">
        <f>+'CH4'!G657*PCG!$C$5</f>
        <v>164.5416012645799</v>
      </c>
      <c r="H25" s="21">
        <f>+'CH4'!H657*PCG!$C$5</f>
        <v>158.36132565276114</v>
      </c>
      <c r="I25" s="21">
        <f>+'CH4'!I657*PCG!$C$5</f>
        <v>162.65819874330396</v>
      </c>
      <c r="J25" s="21">
        <f>+'CH4'!J657*PCG!$C$5</f>
        <v>146.50901072956441</v>
      </c>
      <c r="K25" s="21">
        <f>+'CH4'!K657*PCG!$C$5</f>
        <v>142.38330958228136</v>
      </c>
      <c r="L25" s="21">
        <f>+'CH4'!L657*PCG!$C$5</f>
        <v>128.76761192349377</v>
      </c>
      <c r="M25" s="21">
        <f>+'CH4'!M657*PCG!$C$5</f>
        <v>154.09326389657247</v>
      </c>
      <c r="N25" s="21">
        <f>+'CH4'!N657*PCG!$C$5</f>
        <v>98.065446145177319</v>
      </c>
      <c r="O25" s="21">
        <f>+'CH4'!O657*PCG!$C$5</f>
        <v>87.215176934670993</v>
      </c>
      <c r="P25" s="21">
        <f>+'CH4'!P657*PCG!$C$5</f>
        <v>86.023180851229483</v>
      </c>
      <c r="Q25" s="21">
        <f>+'CH4'!Q657*PCG!$C$5</f>
        <v>92.220732347923402</v>
      </c>
      <c r="R25" s="21">
        <f>+'CH4'!R657*PCG!$C$5</f>
        <v>94.481200670069938</v>
      </c>
      <c r="S25" s="21">
        <f>+'CH4'!S657*PCG!$C$5</f>
        <v>92.097722011998144</v>
      </c>
      <c r="T25" s="21">
        <f>+'CH4'!T657*PCG!$C$5</f>
        <v>94.106477802173742</v>
      </c>
      <c r="U25" s="21">
        <f>+'CH4'!U657*PCG!$C$5</f>
        <v>94.601619196492933</v>
      </c>
      <c r="V25" s="21">
        <f>+'CH4'!V657*PCG!$C$5</f>
        <v>96.366846264962035</v>
      </c>
      <c r="W25" s="21">
        <f>+'CH4'!W657*PCG!$C$5</f>
        <v>96.774189139741353</v>
      </c>
      <c r="X25" s="21">
        <f>+'CH4'!X657*PCG!$C$5</f>
        <v>98.287975851465674</v>
      </c>
      <c r="Y25" s="21">
        <f>+'CH4'!Y657*PCG!$C$5</f>
        <v>99.929792949416068</v>
      </c>
      <c r="Z25" s="21">
        <f>+'CH4'!Z657*PCG!$C$5</f>
        <v>101.57733807101192</v>
      </c>
      <c r="AA25" s="21">
        <f>+'CH4'!AA657*PCG!$C$5</f>
        <v>104.29484022249855</v>
      </c>
      <c r="AB25" s="21">
        <f>+'CH4'!AB657*PCG!$C$5</f>
        <v>104.43859515084526</v>
      </c>
      <c r="AC25" s="21">
        <f>+'CH4'!AC657*PCG!$C$5</f>
        <v>101.89625466468783</v>
      </c>
      <c r="AD25" s="21">
        <f>+'CH4'!AD657*PCG!$C$5</f>
        <v>101.60104554137091</v>
      </c>
      <c r="AE25" s="21">
        <f>+'CH4'!AE657*PCG!$C$5</f>
        <v>103.89393553351735</v>
      </c>
    </row>
    <row r="26" spans="1:31" x14ac:dyDescent="0.2">
      <c r="B26" s="3" t="s">
        <v>235</v>
      </c>
      <c r="C26" s="21">
        <f>+N2O!C657*PCG!$C$6</f>
        <v>18.516838864982695</v>
      </c>
      <c r="D26" s="21">
        <f>+N2O!D657*PCG!$C$6</f>
        <v>19.113069132805439</v>
      </c>
      <c r="E26" s="21">
        <f>+N2O!E657*PCG!$C$6</f>
        <v>20.184416948639907</v>
      </c>
      <c r="F26" s="21">
        <f>+N2O!F657*PCG!$C$6</f>
        <v>21.537217108580109</v>
      </c>
      <c r="G26" s="21">
        <f>+N2O!G657*PCG!$C$6</f>
        <v>22.788813637446435</v>
      </c>
      <c r="H26" s="21">
        <f>+N2O!H657*PCG!$C$6</f>
        <v>23.803225900144064</v>
      </c>
      <c r="I26" s="21">
        <f>+N2O!I657*PCG!$C$6</f>
        <v>25.19885935021502</v>
      </c>
      <c r="J26" s="21">
        <f>+N2O!J657*PCG!$C$6</f>
        <v>26.410694181324263</v>
      </c>
      <c r="K26" s="21">
        <f>+N2O!K657*PCG!$C$6</f>
        <v>26.883150963578206</v>
      </c>
      <c r="L26" s="21">
        <f>+N2O!L657*PCG!$C$6</f>
        <v>27.879231823976571</v>
      </c>
      <c r="M26" s="21">
        <f>+N2O!M657*PCG!$C$6</f>
        <v>28.984308521752578</v>
      </c>
      <c r="N26" s="21">
        <f>+N2O!N657*PCG!$C$6</f>
        <v>28.544033896305884</v>
      </c>
      <c r="O26" s="21">
        <f>+N2O!O657*PCG!$C$6</f>
        <v>29.689372321360487</v>
      </c>
      <c r="P26" s="21">
        <f>+N2O!P657*PCG!$C$6</f>
        <v>29.093282916422993</v>
      </c>
      <c r="Q26" s="21">
        <f>+N2O!Q657*PCG!$C$6</f>
        <v>32.985616733875588</v>
      </c>
      <c r="R26" s="21">
        <f>+N2O!R657*PCG!$C$6</f>
        <v>38.888439021557929</v>
      </c>
      <c r="S26" s="21">
        <f>+N2O!S657*PCG!$C$6</f>
        <v>34.509163595917471</v>
      </c>
      <c r="T26" s="21">
        <f>+N2O!T657*PCG!$C$6</f>
        <v>38.472570333362818</v>
      </c>
      <c r="U26" s="21">
        <f>+N2O!U657*PCG!$C$6</f>
        <v>40.089855566856514</v>
      </c>
      <c r="V26" s="21">
        <f>+N2O!V657*PCG!$C$6</f>
        <v>41.465234741909256</v>
      </c>
      <c r="W26" s="21">
        <f>+N2O!W657*PCG!$C$6</f>
        <v>41.099055867601919</v>
      </c>
      <c r="X26" s="21">
        <f>+N2O!X657*PCG!$C$6</f>
        <v>42.129598067887848</v>
      </c>
      <c r="Y26" s="21">
        <f>+N2O!Y657*PCG!$C$6</f>
        <v>42.859109957511563</v>
      </c>
      <c r="Z26" s="21">
        <f>+N2O!Z657*PCG!$C$6</f>
        <v>44.854899163034112</v>
      </c>
      <c r="AA26" s="21">
        <f>+N2O!AA657*PCG!$C$6</f>
        <v>45.890892592799197</v>
      </c>
      <c r="AB26" s="21">
        <f>+N2O!AB657*PCG!$C$6</f>
        <v>47.807995435256288</v>
      </c>
      <c r="AC26" s="21">
        <f>+N2O!AC657*PCG!$C$6</f>
        <v>50.006666238130386</v>
      </c>
      <c r="AD26" s="21">
        <f>+N2O!AD657*PCG!$C$6</f>
        <v>52.358199414708423</v>
      </c>
      <c r="AE26" s="21">
        <f>+N2O!AE657*PCG!$C$6</f>
        <v>54.979196008612348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857.96563818715185</v>
      </c>
      <c r="D31" s="28">
        <f t="shared" ref="D31:AE31" si="3">+SUM(D24:D27)</f>
        <v>921.38927657044292</v>
      </c>
      <c r="E31" s="28">
        <f t="shared" si="3"/>
        <v>1041.6457702856101</v>
      </c>
      <c r="F31" s="28">
        <f t="shared" si="3"/>
        <v>1158.4826281550991</v>
      </c>
      <c r="G31" s="28">
        <f t="shared" si="3"/>
        <v>1171.4240988890322</v>
      </c>
      <c r="H31" s="28">
        <f t="shared" si="3"/>
        <v>1227.8901199615445</v>
      </c>
      <c r="I31" s="28">
        <f t="shared" si="3"/>
        <v>1423.388782111964</v>
      </c>
      <c r="J31" s="28">
        <f t="shared" si="3"/>
        <v>1640.5208027947001</v>
      </c>
      <c r="K31" s="28">
        <f t="shared" si="3"/>
        <v>1844.2399393946646</v>
      </c>
      <c r="L31" s="28">
        <f t="shared" si="3"/>
        <v>1548.8731379499156</v>
      </c>
      <c r="M31" s="28">
        <f t="shared" si="3"/>
        <v>1739.2185869296877</v>
      </c>
      <c r="N31" s="28">
        <f t="shared" si="3"/>
        <v>1496.251992351712</v>
      </c>
      <c r="O31" s="28">
        <f t="shared" si="3"/>
        <v>1501.3075668548147</v>
      </c>
      <c r="P31" s="28">
        <f t="shared" si="3"/>
        <v>1357.066049766685</v>
      </c>
      <c r="Q31" s="28">
        <f t="shared" si="3"/>
        <v>1480.1822986086897</v>
      </c>
      <c r="R31" s="28">
        <f t="shared" si="3"/>
        <v>1488.5050097969793</v>
      </c>
      <c r="S31" s="28">
        <f t="shared" si="3"/>
        <v>1459.8634380943508</v>
      </c>
      <c r="T31" s="28">
        <f t="shared" si="3"/>
        <v>1605.8533337721688</v>
      </c>
      <c r="U31" s="28">
        <f t="shared" si="3"/>
        <v>1800.7214333581378</v>
      </c>
      <c r="V31" s="28">
        <f t="shared" si="3"/>
        <v>1783.9477103918962</v>
      </c>
      <c r="W31" s="28">
        <f t="shared" si="3"/>
        <v>1875.8522924249642</v>
      </c>
      <c r="X31" s="28">
        <f t="shared" si="3"/>
        <v>2243.0477778871982</v>
      </c>
      <c r="Y31" s="28">
        <f t="shared" si="3"/>
        <v>1993.5234284848723</v>
      </c>
      <c r="Z31" s="28">
        <f t="shared" si="3"/>
        <v>2035.2040801805383</v>
      </c>
      <c r="AA31" s="28">
        <f t="shared" si="3"/>
        <v>1990.2753528606343</v>
      </c>
      <c r="AB31" s="28">
        <f t="shared" si="3"/>
        <v>2217.6227814126187</v>
      </c>
      <c r="AC31" s="28">
        <f t="shared" si="3"/>
        <v>2455.4112115657408</v>
      </c>
      <c r="AD31" s="28">
        <f t="shared" si="3"/>
        <v>2536.5299145634044</v>
      </c>
      <c r="AE31" s="28">
        <f t="shared" si="3"/>
        <v>2695.6782940620101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1.9780062214017837</v>
      </c>
      <c r="D44" s="21">
        <f>+'CO2'!D658</f>
        <v>1.9711731000515251</v>
      </c>
      <c r="E44" s="21">
        <f>+'CO2'!E658</f>
        <v>2.0726201841917216</v>
      </c>
      <c r="F44" s="21">
        <f>+'CO2'!F658</f>
        <v>2.0830644620823273</v>
      </c>
      <c r="G44" s="21">
        <f>+'CO2'!G658</f>
        <v>2.1764998261495214</v>
      </c>
      <c r="H44" s="21">
        <f>+'CO2'!H658</f>
        <v>2.2103079201456266</v>
      </c>
      <c r="I44" s="21">
        <f>+'CO2'!I658</f>
        <v>2.2999886217339798</v>
      </c>
      <c r="J44" s="21">
        <f>+'CO2'!J658</f>
        <v>2.3351577831693446</v>
      </c>
      <c r="K44" s="21">
        <f>+'CO2'!K658</f>
        <v>2.3516006505321396</v>
      </c>
      <c r="L44" s="21">
        <f>+'CO2'!L658</f>
        <v>2.1674337061728224</v>
      </c>
      <c r="M44" s="21">
        <f>+'CO2'!M658</f>
        <v>2.4667632014436309</v>
      </c>
      <c r="N44" s="21">
        <f>+'CO2'!N658</f>
        <v>2.5194576384656457</v>
      </c>
      <c r="O44" s="21">
        <f>+'CO2'!O658</f>
        <v>2.6889004413949698</v>
      </c>
      <c r="P44" s="21">
        <f>+'CO2'!P658</f>
        <v>2.6522464705517326</v>
      </c>
      <c r="Q44" s="21">
        <f>+'CO2'!Q658</f>
        <v>2.7440065972280347</v>
      </c>
      <c r="R44" s="21">
        <f>+'CO2'!R658</f>
        <v>3.0079737939004318</v>
      </c>
      <c r="S44" s="21">
        <f>+'CO2'!S658</f>
        <v>3.1859533083278513</v>
      </c>
      <c r="T44" s="21">
        <f>+'CO2'!T658</f>
        <v>3.3670708879388656</v>
      </c>
      <c r="U44" s="21">
        <f>+'CO2'!U658</f>
        <v>11.430198668605035</v>
      </c>
      <c r="V44" s="21">
        <f>+'CO2'!V658</f>
        <v>10.020080468593202</v>
      </c>
      <c r="W44" s="21">
        <f>+'CO2'!W658</f>
        <v>10.575545241535712</v>
      </c>
      <c r="X44" s="21">
        <f>+'CO2'!X658</f>
        <v>11.346069941761076</v>
      </c>
      <c r="Y44" s="21">
        <f>+'CO2'!Y658</f>
        <v>11.956354232551504</v>
      </c>
      <c r="Z44" s="21">
        <f>+'CO2'!Z658</f>
        <v>11.536636520501055</v>
      </c>
      <c r="AA44" s="21">
        <f>+'CO2'!AA658</f>
        <v>10.350323520891383</v>
      </c>
      <c r="AB44" s="21">
        <f>+'CO2'!AB658</f>
        <v>10.504472390403393</v>
      </c>
      <c r="AC44" s="21">
        <f>+'CO2'!AC658</f>
        <v>10.870792163866609</v>
      </c>
      <c r="AD44" s="21">
        <f>+'CO2'!AD658</f>
        <v>10.948778733537159</v>
      </c>
      <c r="AE44" s="21">
        <f>+'CO2'!AE658</f>
        <v>11.264385848781966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3.0251464410620339E-2</v>
      </c>
      <c r="D46" s="21">
        <f>+N2O!D658*PCG!$C$6</f>
        <v>3.0251464410620342E-2</v>
      </c>
      <c r="E46" s="21">
        <f>+N2O!E658*PCG!$C$6</f>
        <v>3.0251464410620342E-2</v>
      </c>
      <c r="F46" s="21">
        <f>+N2O!F658*PCG!$C$6</f>
        <v>3.0251464410620335E-2</v>
      </c>
      <c r="G46" s="21">
        <f>+N2O!G658*PCG!$C$6</f>
        <v>3.0251464410620339E-2</v>
      </c>
      <c r="H46" s="21">
        <f>+N2O!H658*PCG!$C$6</f>
        <v>3.0251464410620332E-2</v>
      </c>
      <c r="I46" s="21">
        <f>+N2O!I658*PCG!$C$6</f>
        <v>3.0251464410620339E-2</v>
      </c>
      <c r="J46" s="21">
        <f>+N2O!J658*PCG!$C$6</f>
        <v>3.0251464410620335E-2</v>
      </c>
      <c r="K46" s="21">
        <f>+N2O!K658*PCG!$C$6</f>
        <v>3.0251464410620335E-2</v>
      </c>
      <c r="L46" s="21">
        <f>+N2O!L658*PCG!$C$6</f>
        <v>3.0251464410620339E-2</v>
      </c>
      <c r="M46" s="21">
        <f>+N2O!M658*PCG!$C$6</f>
        <v>3.0251464410620339E-2</v>
      </c>
      <c r="N46" s="21">
        <f>+N2O!N658*PCG!$C$6</f>
        <v>3.0251464410620339E-2</v>
      </c>
      <c r="O46" s="21">
        <f>+N2O!O658*PCG!$C$6</f>
        <v>3.0251464410620339E-2</v>
      </c>
      <c r="P46" s="21">
        <f>+N2O!P658*PCG!$C$6</f>
        <v>3.0319200796475265E-2</v>
      </c>
      <c r="Q46" s="21">
        <f>+N2O!Q658*PCG!$C$6</f>
        <v>3.037455756582038E-2</v>
      </c>
      <c r="R46" s="21">
        <f>+N2O!R658*PCG!$C$6</f>
        <v>3.0424515715264777E-2</v>
      </c>
      <c r="S46" s="21">
        <f>+N2O!S658*PCG!$C$6</f>
        <v>3.0474848952399942E-2</v>
      </c>
      <c r="T46" s="21">
        <f>+N2O!T658*PCG!$C$6</f>
        <v>3.0503422299423558E-2</v>
      </c>
      <c r="U46" s="21">
        <f>+N2O!U658*PCG!$C$6</f>
        <v>3.0541286212612657E-2</v>
      </c>
      <c r="V46" s="21">
        <f>+N2O!V658*PCG!$C$6</f>
        <v>3.058153931250019E-2</v>
      </c>
      <c r="W46" s="21">
        <f>+N2O!W658*PCG!$C$6</f>
        <v>3.0598931272036327E-2</v>
      </c>
      <c r="X46" s="21">
        <f>+N2O!X658*PCG!$C$6</f>
        <v>3.0598186465189203E-2</v>
      </c>
      <c r="Y46" s="21">
        <f>+N2O!Y658*PCG!$C$6</f>
        <v>2.5509067004516779E-2</v>
      </c>
      <c r="Z46" s="21">
        <f>+N2O!Z658*PCG!$C$6</f>
        <v>2.0426214968807633E-2</v>
      </c>
      <c r="AA46" s="21">
        <f>+N2O!AA658*PCG!$C$6</f>
        <v>2.1692246471125255E-2</v>
      </c>
      <c r="AB46" s="21">
        <f>+N2O!AB658*PCG!$C$6</f>
        <v>2.2941727930034982E-2</v>
      </c>
      <c r="AC46" s="21">
        <f>+N2O!AC658*PCG!$C$6</f>
        <v>1.8515577903690229E-2</v>
      </c>
      <c r="AD46" s="21">
        <f>+N2O!AD658*PCG!$C$6</f>
        <v>1.5020459038752697E-2</v>
      </c>
      <c r="AE46" s="21">
        <f>+N2O!AE658*PCG!$C$6</f>
        <v>1.1519374558758531E-2</v>
      </c>
    </row>
    <row r="47" spans="2:31" x14ac:dyDescent="0.2">
      <c r="B47" s="3" t="s">
        <v>236</v>
      </c>
      <c r="C47" s="21">
        <f>+SUM(C48:C50)</f>
        <v>1.7496417485865865E-2</v>
      </c>
      <c r="D47" s="21">
        <f t="shared" ref="D47:AE47" si="4">+SUM(D48:D50)</f>
        <v>1.6899299716555537E-2</v>
      </c>
      <c r="E47" s="21">
        <f t="shared" si="4"/>
        <v>2.0367893925308828E-2</v>
      </c>
      <c r="F47" s="21">
        <f t="shared" si="4"/>
        <v>2.4604475933526802E-2</v>
      </c>
      <c r="G47" s="21">
        <f t="shared" si="4"/>
        <v>0.25889743054422737</v>
      </c>
      <c r="H47" s="21">
        <f t="shared" si="4"/>
        <v>0.55814849269417721</v>
      </c>
      <c r="I47" s="21">
        <f t="shared" si="4"/>
        <v>1.1830847018267368</v>
      </c>
      <c r="J47" s="21">
        <f t="shared" si="4"/>
        <v>2.6067893287757595</v>
      </c>
      <c r="K47" s="21">
        <f t="shared" si="4"/>
        <v>2.7015277404122386</v>
      </c>
      <c r="L47" s="21">
        <f t="shared" si="4"/>
        <v>7.3235538142555496</v>
      </c>
      <c r="M47" s="21">
        <f t="shared" si="4"/>
        <v>10.992402273732504</v>
      </c>
      <c r="N47" s="21">
        <f t="shared" si="4"/>
        <v>25.201590127728252</v>
      </c>
      <c r="O47" s="21">
        <f t="shared" si="4"/>
        <v>25.583162273830332</v>
      </c>
      <c r="P47" s="21">
        <f t="shared" si="4"/>
        <v>28.458704251454222</v>
      </c>
      <c r="Q47" s="21">
        <f t="shared" si="4"/>
        <v>41.63765536770363</v>
      </c>
      <c r="R47" s="21">
        <f t="shared" si="4"/>
        <v>49.468445392962643</v>
      </c>
      <c r="S47" s="21">
        <f t="shared" si="4"/>
        <v>57.553695954161661</v>
      </c>
      <c r="T47" s="21">
        <f t="shared" si="4"/>
        <v>70.683259500120911</v>
      </c>
      <c r="U47" s="21">
        <f t="shared" si="4"/>
        <v>69.386402135480694</v>
      </c>
      <c r="V47" s="21">
        <f t="shared" si="4"/>
        <v>70.666935303936114</v>
      </c>
      <c r="W47" s="21">
        <f t="shared" si="4"/>
        <v>97.593673004601683</v>
      </c>
      <c r="X47" s="21">
        <f t="shared" si="4"/>
        <v>129.15370782531343</v>
      </c>
      <c r="Y47" s="21">
        <f t="shared" si="4"/>
        <v>133.27451894988087</v>
      </c>
      <c r="Z47" s="21">
        <f t="shared" si="4"/>
        <v>160.28083058160868</v>
      </c>
      <c r="AA47" s="21">
        <f t="shared" si="4"/>
        <v>202.93773807237631</v>
      </c>
      <c r="AB47" s="21">
        <f t="shared" si="4"/>
        <v>198.74884808247864</v>
      </c>
      <c r="AC47" s="21">
        <f t="shared" si="4"/>
        <v>252.69541053689639</v>
      </c>
      <c r="AD47" s="21">
        <f t="shared" si="4"/>
        <v>220.88931978322975</v>
      </c>
      <c r="AE47" s="21">
        <f t="shared" si="4"/>
        <v>284.91789102553849</v>
      </c>
    </row>
    <row r="48" spans="2:31" x14ac:dyDescent="0.2">
      <c r="B48" s="14" t="s">
        <v>237</v>
      </c>
      <c r="C48" s="21">
        <f>+HFC!C658</f>
        <v>6.3535071421232027E-4</v>
      </c>
      <c r="D48" s="21">
        <f>+HFC!D658</f>
        <v>2.1715747656714524E-3</v>
      </c>
      <c r="E48" s="21">
        <f>+HFC!E658</f>
        <v>4.8962081099846646E-3</v>
      </c>
      <c r="F48" s="21">
        <f>+HFC!F658</f>
        <v>7.7715729146588764E-3</v>
      </c>
      <c r="G48" s="21">
        <f>+HFC!G658</f>
        <v>0.24160858488385004</v>
      </c>
      <c r="H48" s="21">
        <f>+HFC!H658</f>
        <v>0.53915365972293117</v>
      </c>
      <c r="I48" s="21">
        <f>+HFC!I658</f>
        <v>1.1636913501825981</v>
      </c>
      <c r="J48" s="21">
        <f>+HFC!J658</f>
        <v>2.5845777549560705</v>
      </c>
      <c r="K48" s="21">
        <f>+HFC!K658</f>
        <v>2.6815550424806323</v>
      </c>
      <c r="L48" s="21">
        <f>+HFC!L658</f>
        <v>7.30148758015814</v>
      </c>
      <c r="M48" s="21">
        <f>+HFC!M658</f>
        <v>10.966526718064918</v>
      </c>
      <c r="N48" s="21">
        <f>+HFC!N658</f>
        <v>25.180816074431657</v>
      </c>
      <c r="O48" s="21">
        <f>+HFC!O658</f>
        <v>25.559901222919095</v>
      </c>
      <c r="P48" s="21">
        <f>+HFC!P658</f>
        <v>28.429094058158384</v>
      </c>
      <c r="Q48" s="21">
        <f>+HFC!Q658</f>
        <v>41.609828072855485</v>
      </c>
      <c r="R48" s="21">
        <f>+HFC!R658</f>
        <v>49.443937123372102</v>
      </c>
      <c r="S48" s="21">
        <f>+HFC!S658</f>
        <v>57.528070439721049</v>
      </c>
      <c r="T48" s="21">
        <f>+HFC!T658</f>
        <v>70.65724612566035</v>
      </c>
      <c r="U48" s="21">
        <f>+HFC!U658</f>
        <v>69.359426004048515</v>
      </c>
      <c r="V48" s="21">
        <f>+HFC!V658</f>
        <v>70.63539581363959</v>
      </c>
      <c r="W48" s="21">
        <f>+HFC!W658</f>
        <v>97.548954277685255</v>
      </c>
      <c r="X48" s="21">
        <f>+HFC!X658</f>
        <v>129.12465283741719</v>
      </c>
      <c r="Y48" s="21">
        <f>+HFC!Y658</f>
        <v>133.24268779459459</v>
      </c>
      <c r="Z48" s="21">
        <f>+HFC!Z658</f>
        <v>160.24699930899598</v>
      </c>
      <c r="AA48" s="21">
        <f>+HFC!AA658</f>
        <v>202.9043885672402</v>
      </c>
      <c r="AB48" s="21">
        <f>+HFC!AB658</f>
        <v>198.71372199458227</v>
      </c>
      <c r="AC48" s="21">
        <f>+HFC!AC658</f>
        <v>252.66599854307594</v>
      </c>
      <c r="AD48" s="21">
        <f>+HFC!AD658</f>
        <v>220.85694579540259</v>
      </c>
      <c r="AE48" s="21">
        <f>+HFC!AE658</f>
        <v>284.88713012240055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1.6861066771653544E-2</v>
      </c>
      <c r="D50" s="21">
        <f>+'SF6'!D658</f>
        <v>1.4727724950884084E-2</v>
      </c>
      <c r="E50" s="21">
        <f>+'SF6'!E658</f>
        <v>1.5471685815324163E-2</v>
      </c>
      <c r="F50" s="21">
        <f>+'SF6'!F658</f>
        <v>1.6832903018867924E-2</v>
      </c>
      <c r="G50" s="21">
        <f>+'SF6'!G658</f>
        <v>1.7288845660377358E-2</v>
      </c>
      <c r="H50" s="21">
        <f>+'SF6'!H658</f>
        <v>1.8994832971246007E-2</v>
      </c>
      <c r="I50" s="21">
        <f>+'SF6'!I658</f>
        <v>1.939335164413861E-2</v>
      </c>
      <c r="J50" s="21">
        <f>+'SF6'!J658</f>
        <v>2.2211573819689117E-2</v>
      </c>
      <c r="K50" s="21">
        <f>+'SF6'!K658</f>
        <v>1.9972697931606213E-2</v>
      </c>
      <c r="L50" s="21">
        <f>+'SF6'!L658</f>
        <v>2.2066234097409321E-2</v>
      </c>
      <c r="M50" s="21">
        <f>+'SF6'!M658</f>
        <v>2.5875555667585658E-2</v>
      </c>
      <c r="N50" s="21">
        <f>+'SF6'!N658</f>
        <v>2.0774053296595155E-2</v>
      </c>
      <c r="O50" s="21">
        <f>+'SF6'!O658</f>
        <v>2.3261050911237948E-2</v>
      </c>
      <c r="P50" s="21">
        <f>+'SF6'!P658</f>
        <v>2.9610193295838021E-2</v>
      </c>
      <c r="Q50" s="21">
        <f>+'SF6'!Q658</f>
        <v>2.7827294848143981E-2</v>
      </c>
      <c r="R50" s="21">
        <f>+'SF6'!R658</f>
        <v>2.4508269590543086E-2</v>
      </c>
      <c r="S50" s="21">
        <f>+'SF6'!S658</f>
        <v>2.562551444061114E-2</v>
      </c>
      <c r="T50" s="21">
        <f>+'SF6'!T658</f>
        <v>2.6013374460567822E-2</v>
      </c>
      <c r="U50" s="21">
        <f>+'SF6'!U658</f>
        <v>2.6976131432176656E-2</v>
      </c>
      <c r="V50" s="21">
        <f>+'SF6'!V658</f>
        <v>3.1539490296529971E-2</v>
      </c>
      <c r="W50" s="21">
        <f>+'SF6'!W658</f>
        <v>4.4718726916426511E-2</v>
      </c>
      <c r="X50" s="21">
        <f>+'SF6'!X658</f>
        <v>2.90549878962536E-2</v>
      </c>
      <c r="Y50" s="21">
        <f>+'SF6'!Y658</f>
        <v>3.1831155286276884E-2</v>
      </c>
      <c r="Z50" s="21">
        <f>+'SF6'!Z658</f>
        <v>3.383127261269147E-2</v>
      </c>
      <c r="AA50" s="21">
        <f>+'SF6'!AA658</f>
        <v>3.3349505136094672E-2</v>
      </c>
      <c r="AB50" s="21">
        <f>+'SF6'!AB658</f>
        <v>3.5126087896360271E-2</v>
      </c>
      <c r="AC50" s="21">
        <f>+'SF6'!AC658</f>
        <v>2.9411993820440428E-2</v>
      </c>
      <c r="AD50" s="21">
        <f>+'SF6'!AD658</f>
        <v>3.2373987827145463E-2</v>
      </c>
      <c r="AE50" s="21">
        <f>+'SF6'!AE658</f>
        <v>3.0760903137940554E-2</v>
      </c>
    </row>
    <row r="51" spans="2:31" x14ac:dyDescent="0.2">
      <c r="B51" s="15" t="s">
        <v>240</v>
      </c>
      <c r="C51" s="28">
        <f>+SUM(C44:C47)</f>
        <v>2.02575410329827</v>
      </c>
      <c r="D51" s="28">
        <f t="shared" ref="D51:AE51" si="5">+SUM(D44:D47)</f>
        <v>2.0183238641787011</v>
      </c>
      <c r="E51" s="28">
        <f t="shared" si="5"/>
        <v>2.1232395425276507</v>
      </c>
      <c r="F51" s="28">
        <f t="shared" si="5"/>
        <v>2.1379204024264746</v>
      </c>
      <c r="G51" s="28">
        <f t="shared" si="5"/>
        <v>2.4656487211043694</v>
      </c>
      <c r="H51" s="28">
        <f t="shared" si="5"/>
        <v>2.7987078772504241</v>
      </c>
      <c r="I51" s="28">
        <f t="shared" si="5"/>
        <v>3.513324787971337</v>
      </c>
      <c r="J51" s="28">
        <f t="shared" si="5"/>
        <v>4.9721985763557246</v>
      </c>
      <c r="K51" s="28">
        <f t="shared" si="5"/>
        <v>5.0833798553549983</v>
      </c>
      <c r="L51" s="28">
        <f t="shared" si="5"/>
        <v>9.5212389848389929</v>
      </c>
      <c r="M51" s="28">
        <f t="shared" si="5"/>
        <v>13.489416939586755</v>
      </c>
      <c r="N51" s="28">
        <f t="shared" si="5"/>
        <v>27.75129923060452</v>
      </c>
      <c r="O51" s="28">
        <f t="shared" si="5"/>
        <v>28.302314179635921</v>
      </c>
      <c r="P51" s="28">
        <f t="shared" si="5"/>
        <v>31.141269922802429</v>
      </c>
      <c r="Q51" s="28">
        <f t="shared" si="5"/>
        <v>44.412036522497488</v>
      </c>
      <c r="R51" s="28">
        <f t="shared" si="5"/>
        <v>52.506843702578337</v>
      </c>
      <c r="S51" s="28">
        <f t="shared" si="5"/>
        <v>60.770124111441909</v>
      </c>
      <c r="T51" s="28">
        <f t="shared" si="5"/>
        <v>74.080833810359195</v>
      </c>
      <c r="U51" s="28">
        <f t="shared" si="5"/>
        <v>80.847142090298348</v>
      </c>
      <c r="V51" s="28">
        <f t="shared" si="5"/>
        <v>80.717597311841814</v>
      </c>
      <c r="W51" s="28">
        <f t="shared" si="5"/>
        <v>108.19981717740943</v>
      </c>
      <c r="X51" s="28">
        <f t="shared" si="5"/>
        <v>140.5303759535397</v>
      </c>
      <c r="Y51" s="28">
        <f t="shared" si="5"/>
        <v>145.25638224943688</v>
      </c>
      <c r="Z51" s="28">
        <f t="shared" si="5"/>
        <v>171.83789331707854</v>
      </c>
      <c r="AA51" s="28">
        <f t="shared" si="5"/>
        <v>213.30975383973882</v>
      </c>
      <c r="AB51" s="28">
        <f t="shared" si="5"/>
        <v>209.27626220081208</v>
      </c>
      <c r="AC51" s="28">
        <f t="shared" si="5"/>
        <v>263.58471827866668</v>
      </c>
      <c r="AD51" s="28">
        <f t="shared" si="5"/>
        <v>231.85311897580567</v>
      </c>
      <c r="AE51" s="28">
        <f t="shared" si="5"/>
        <v>296.19379624887921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20.385793371956098</v>
      </c>
      <c r="D64" s="21">
        <f>+'CO2'!D659</f>
        <v>22.521365937459446</v>
      </c>
      <c r="E64" s="21">
        <f>+'CO2'!E659</f>
        <v>24.295964749751526</v>
      </c>
      <c r="F64" s="21">
        <f>+'CO2'!F659</f>
        <v>25.069255812234395</v>
      </c>
      <c r="G64" s="21">
        <f>+'CO2'!G659</f>
        <v>25.095928928209403</v>
      </c>
      <c r="H64" s="21">
        <f>+'CO2'!H659</f>
        <v>26.862525500811181</v>
      </c>
      <c r="I64" s="21">
        <f>+'CO2'!I659</f>
        <v>32.909387047219425</v>
      </c>
      <c r="J64" s="21">
        <f>+'CO2'!J659</f>
        <v>28.905343686700487</v>
      </c>
      <c r="K64" s="21">
        <f>+'CO2'!K659</f>
        <v>33.064426177205981</v>
      </c>
      <c r="L64" s="21">
        <f>+'CO2'!L659</f>
        <v>34.728693508038219</v>
      </c>
      <c r="M64" s="21">
        <f>+'CO2'!M659</f>
        <v>38.735995400116707</v>
      </c>
      <c r="N64" s="21">
        <f>+'CO2'!N659</f>
        <v>38.097543042767114</v>
      </c>
      <c r="O64" s="21">
        <f>+'CO2'!O659</f>
        <v>44.233047905577159</v>
      </c>
      <c r="P64" s="21">
        <f>+'CO2'!P659</f>
        <v>45.616803576654263</v>
      </c>
      <c r="Q64" s="21">
        <f>+'CO2'!Q659</f>
        <v>49.672455081565516</v>
      </c>
      <c r="R64" s="21">
        <f>+'CO2'!R659</f>
        <v>43.739448261468226</v>
      </c>
      <c r="S64" s="21">
        <f>+'CO2'!S659</f>
        <v>45.600793064470764</v>
      </c>
      <c r="T64" s="21">
        <f>+'CO2'!T659</f>
        <v>46.146546495113839</v>
      </c>
      <c r="U64" s="21">
        <f>+'CO2'!U659</f>
        <v>49.006131664851779</v>
      </c>
      <c r="V64" s="21">
        <f>+'CO2'!V659</f>
        <v>47.07460054781842</v>
      </c>
      <c r="W64" s="21">
        <f>+'CO2'!W659</f>
        <v>52.471887074830256</v>
      </c>
      <c r="X64" s="21">
        <f>+'CO2'!X659</f>
        <v>59.210052616662196</v>
      </c>
      <c r="Y64" s="21">
        <f>+'CO2'!Y659</f>
        <v>58.466718348848659</v>
      </c>
      <c r="Z64" s="21">
        <f>+'CO2'!Z659</f>
        <v>58.901586914801044</v>
      </c>
      <c r="AA64" s="21">
        <f>+'CO2'!AA659</f>
        <v>55.020405241407431</v>
      </c>
      <c r="AB64" s="21">
        <f>+'CO2'!AB659</f>
        <v>56.654079285444539</v>
      </c>
      <c r="AC64" s="21">
        <f>+'CO2'!AC659</f>
        <v>49.808977555568958</v>
      </c>
      <c r="AD64" s="21">
        <f>+'CO2'!AD659</f>
        <v>48.005800092235347</v>
      </c>
      <c r="AE64" s="21">
        <f>+'CO2'!AE659</f>
        <v>46.224664740236186</v>
      </c>
    </row>
    <row r="65" spans="2:31" x14ac:dyDescent="0.2">
      <c r="B65" s="3" t="s">
        <v>234</v>
      </c>
      <c r="C65" s="21">
        <f>+'CH4'!C659*PCG!$C$5</f>
        <v>1395.678301995569</v>
      </c>
      <c r="D65" s="21">
        <f>+'CH4'!D659*PCG!$C$5</f>
        <v>1415.1043648930636</v>
      </c>
      <c r="E65" s="21">
        <f>+'CH4'!E659*PCG!$C$5</f>
        <v>1455.6660877116624</v>
      </c>
      <c r="F65" s="21">
        <f>+'CH4'!F659*PCG!$C$5</f>
        <v>1503.3723566124168</v>
      </c>
      <c r="G65" s="21">
        <f>+'CH4'!G659*PCG!$C$5</f>
        <v>1552.8201993769467</v>
      </c>
      <c r="H65" s="21">
        <f>+'CH4'!H659*PCG!$C$5</f>
        <v>1576.719288120393</v>
      </c>
      <c r="I65" s="21">
        <f>+'CH4'!I659*PCG!$C$5</f>
        <v>1588.3922080808527</v>
      </c>
      <c r="J65" s="21">
        <f>+'CH4'!J659*PCG!$C$5</f>
        <v>1688.7237360048593</v>
      </c>
      <c r="K65" s="21">
        <f>+'CH4'!K659*PCG!$C$5</f>
        <v>1698.4014181849261</v>
      </c>
      <c r="L65" s="21">
        <f>+'CH4'!L659*PCG!$C$5</f>
        <v>1703.1809015437298</v>
      </c>
      <c r="M65" s="21">
        <f>+'CH4'!M659*PCG!$C$5</f>
        <v>1706.0490108198123</v>
      </c>
      <c r="N65" s="21">
        <f>+'CH4'!N659*PCG!$C$5</f>
        <v>1715.044475235512</v>
      </c>
      <c r="O65" s="21">
        <f>+'CH4'!O659*PCG!$C$5</f>
        <v>1721.4910007093924</v>
      </c>
      <c r="P65" s="21">
        <f>+'CH4'!P659*PCG!$C$5</f>
        <v>1723.9612568923499</v>
      </c>
      <c r="Q65" s="21">
        <f>+'CH4'!Q659*PCG!$C$5</f>
        <v>1743.2683044863638</v>
      </c>
      <c r="R65" s="21">
        <f>+'CH4'!R659*PCG!$C$5</f>
        <v>1756.7072414062175</v>
      </c>
      <c r="S65" s="21">
        <f>+'CH4'!S659*PCG!$C$5</f>
        <v>1772.5884484340945</v>
      </c>
      <c r="T65" s="21">
        <f>+'CH4'!T659*PCG!$C$5</f>
        <v>1784.3079596483083</v>
      </c>
      <c r="U65" s="21">
        <f>+'CH4'!U659*PCG!$C$5</f>
        <v>1738.9197648899224</v>
      </c>
      <c r="V65" s="21">
        <f>+'CH4'!V659*PCG!$C$5</f>
        <v>1672.0874908678586</v>
      </c>
      <c r="W65" s="21">
        <f>+'CH4'!W659*PCG!$C$5</f>
        <v>1633.204158720715</v>
      </c>
      <c r="X65" s="21">
        <f>+'CH4'!X659*PCG!$C$5</f>
        <v>1587.9838115764146</v>
      </c>
      <c r="Y65" s="21">
        <f>+'CH4'!Y659*PCG!$C$5</f>
        <v>1701.1337026745712</v>
      </c>
      <c r="Z65" s="21">
        <f>+'CH4'!Z659*PCG!$C$5</f>
        <v>1808.9370037470878</v>
      </c>
      <c r="AA65" s="21">
        <f>+'CH4'!AA659*PCG!$C$5</f>
        <v>1724.9256934735886</v>
      </c>
      <c r="AB65" s="21">
        <f>+'CH4'!AB659*PCG!$C$5</f>
        <v>1635.5471203465279</v>
      </c>
      <c r="AC65" s="21">
        <f>+'CH4'!AC659*PCG!$C$5</f>
        <v>1658.1573016247514</v>
      </c>
      <c r="AD65" s="21">
        <f>+'CH4'!AD659*PCG!$C$5</f>
        <v>1679.9900935241062</v>
      </c>
      <c r="AE65" s="21">
        <f>+'CH4'!AE659*PCG!$C$5</f>
        <v>1703.7091725204341</v>
      </c>
    </row>
    <row r="66" spans="2:31" x14ac:dyDescent="0.2">
      <c r="B66" s="3" t="s">
        <v>235</v>
      </c>
      <c r="C66" s="21">
        <f>+N2O!C659*PCG!$C$6</f>
        <v>458.9191969974014</v>
      </c>
      <c r="D66" s="21">
        <f>+N2O!D659*PCG!$C$6</f>
        <v>460.82823766049506</v>
      </c>
      <c r="E66" s="21">
        <f>+N2O!E659*PCG!$C$6</f>
        <v>480.64588453105773</v>
      </c>
      <c r="F66" s="21">
        <f>+N2O!F659*PCG!$C$6</f>
        <v>498.03326576560812</v>
      </c>
      <c r="G66" s="21">
        <f>+N2O!G659*PCG!$C$6</f>
        <v>527.3119214865967</v>
      </c>
      <c r="H66" s="21">
        <f>+N2O!H659*PCG!$C$6</f>
        <v>534.64501522033936</v>
      </c>
      <c r="I66" s="21">
        <f>+N2O!I659*PCG!$C$6</f>
        <v>533.79233201888769</v>
      </c>
      <c r="J66" s="21">
        <f>+N2O!J659*PCG!$C$6</f>
        <v>560.29251245687237</v>
      </c>
      <c r="K66" s="21">
        <f>+N2O!K659*PCG!$C$6</f>
        <v>572.17992915481022</v>
      </c>
      <c r="L66" s="21">
        <f>+N2O!L659*PCG!$C$6</f>
        <v>557.48803001609679</v>
      </c>
      <c r="M66" s="21">
        <f>+N2O!M659*PCG!$C$6</f>
        <v>545.06219838644677</v>
      </c>
      <c r="N66" s="21">
        <f>+N2O!N659*PCG!$C$6</f>
        <v>557.44854171689383</v>
      </c>
      <c r="O66" s="21">
        <f>+N2O!O659*PCG!$C$6</f>
        <v>570.34538980138768</v>
      </c>
      <c r="P66" s="21">
        <f>+N2O!P659*PCG!$C$6</f>
        <v>549.22019986020973</v>
      </c>
      <c r="Q66" s="21">
        <f>+N2O!Q659*PCG!$C$6</f>
        <v>558.18311871408241</v>
      </c>
      <c r="R66" s="21">
        <f>+N2O!R659*PCG!$C$6</f>
        <v>569.45537102817138</v>
      </c>
      <c r="S66" s="21">
        <f>+N2O!S659*PCG!$C$6</f>
        <v>561.11194389385219</v>
      </c>
      <c r="T66" s="21">
        <f>+N2O!T659*PCG!$C$6</f>
        <v>576.09445047353461</v>
      </c>
      <c r="U66" s="21">
        <f>+N2O!U659*PCG!$C$6</f>
        <v>571.37393641687868</v>
      </c>
      <c r="V66" s="21">
        <f>+N2O!V659*PCG!$C$6</f>
        <v>567.40608632085684</v>
      </c>
      <c r="W66" s="21">
        <f>+N2O!W659*PCG!$C$6</f>
        <v>556.07675888726726</v>
      </c>
      <c r="X66" s="21">
        <f>+N2O!X659*PCG!$C$6</f>
        <v>525.10746073206781</v>
      </c>
      <c r="Y66" s="21">
        <f>+N2O!Y659*PCG!$C$6</f>
        <v>512.21513459074185</v>
      </c>
      <c r="Z66" s="21">
        <f>+N2O!Z659*PCG!$C$6</f>
        <v>538.13397758425697</v>
      </c>
      <c r="AA66" s="21">
        <f>+N2O!AA659*PCG!$C$6</f>
        <v>520.81616087561486</v>
      </c>
      <c r="AB66" s="21">
        <f>+N2O!AB659*PCG!$C$6</f>
        <v>509.24439932829057</v>
      </c>
      <c r="AC66" s="21">
        <f>+N2O!AC659*PCG!$C$6</f>
        <v>537.87145472507086</v>
      </c>
      <c r="AD66" s="21">
        <f>+N2O!AD659*PCG!$C$6</f>
        <v>571.44815617414088</v>
      </c>
      <c r="AE66" s="21">
        <f>+N2O!AE659*PCG!$C$6</f>
        <v>617.41876086889545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1874.9832923649265</v>
      </c>
      <c r="D71" s="28">
        <f t="shared" ref="D71:AE71" si="7">+SUM(D64:D67)</f>
        <v>1898.453968491018</v>
      </c>
      <c r="E71" s="28">
        <f t="shared" si="7"/>
        <v>1960.6079369924714</v>
      </c>
      <c r="F71" s="28">
        <f t="shared" si="7"/>
        <v>2026.4748781902592</v>
      </c>
      <c r="G71" s="28">
        <f t="shared" si="7"/>
        <v>2105.2280497917527</v>
      </c>
      <c r="H71" s="28">
        <f t="shared" si="7"/>
        <v>2138.2268288415435</v>
      </c>
      <c r="I71" s="28">
        <f t="shared" si="7"/>
        <v>2155.0939271469597</v>
      </c>
      <c r="J71" s="28">
        <f t="shared" si="7"/>
        <v>2277.921592148432</v>
      </c>
      <c r="K71" s="28">
        <f t="shared" si="7"/>
        <v>2303.6457735169424</v>
      </c>
      <c r="L71" s="28">
        <f t="shared" si="7"/>
        <v>2295.3976250678647</v>
      </c>
      <c r="M71" s="28">
        <f t="shared" si="7"/>
        <v>2289.8472046063757</v>
      </c>
      <c r="N71" s="28">
        <f t="shared" si="7"/>
        <v>2310.590559995173</v>
      </c>
      <c r="O71" s="28">
        <f t="shared" si="7"/>
        <v>2336.0694384163571</v>
      </c>
      <c r="P71" s="28">
        <f t="shared" si="7"/>
        <v>2318.7982603292139</v>
      </c>
      <c r="Q71" s="28">
        <f t="shared" si="7"/>
        <v>2351.1238782820119</v>
      </c>
      <c r="R71" s="28">
        <f t="shared" si="7"/>
        <v>2369.902060695857</v>
      </c>
      <c r="S71" s="28">
        <f t="shared" si="7"/>
        <v>2379.3011853924172</v>
      </c>
      <c r="T71" s="28">
        <f t="shared" si="7"/>
        <v>2406.5489566169567</v>
      </c>
      <c r="U71" s="28">
        <f t="shared" si="7"/>
        <v>2359.2998329716529</v>
      </c>
      <c r="V71" s="28">
        <f t="shared" si="7"/>
        <v>2286.5681777365339</v>
      </c>
      <c r="W71" s="28">
        <f t="shared" si="7"/>
        <v>2241.7528046828124</v>
      </c>
      <c r="X71" s="28">
        <f t="shared" si="7"/>
        <v>2172.3013249251444</v>
      </c>
      <c r="Y71" s="28">
        <f t="shared" si="7"/>
        <v>2271.8155556141619</v>
      </c>
      <c r="Z71" s="28">
        <f t="shared" si="7"/>
        <v>2405.9725682461458</v>
      </c>
      <c r="AA71" s="28">
        <f t="shared" si="7"/>
        <v>2300.7622595906109</v>
      </c>
      <c r="AB71" s="28">
        <f t="shared" si="7"/>
        <v>2201.4455989602629</v>
      </c>
      <c r="AC71" s="28">
        <f t="shared" si="7"/>
        <v>2245.8377339053914</v>
      </c>
      <c r="AD71" s="28">
        <f t="shared" si="7"/>
        <v>2299.4440497904825</v>
      </c>
      <c r="AE71" s="28">
        <f t="shared" si="7"/>
        <v>2367.3525981295656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923</v>
      </c>
      <c r="C84" s="21">
        <f>+'CO2'!C660+'abs CO2'!C660</f>
        <v>-11756.935110863718</v>
      </c>
      <c r="D84" s="21">
        <f>+'CO2'!D660+'abs CO2'!D660</f>
        <v>-11817.459567887498</v>
      </c>
      <c r="E84" s="21">
        <f>+'CO2'!E660+'abs CO2'!E660</f>
        <v>-12045.063101197364</v>
      </c>
      <c r="F84" s="21">
        <f>+'CO2'!F660+'abs CO2'!F660</f>
        <v>-12371.21489389934</v>
      </c>
      <c r="G84" s="21">
        <f>+'CO2'!G660+'abs CO2'!G660</f>
        <v>-12704.371553698471</v>
      </c>
      <c r="H84" s="21">
        <f>+'CO2'!H660+'abs CO2'!H660</f>
        <v>-12502.537406746913</v>
      </c>
      <c r="I84" s="21">
        <f>+'CO2'!I660+'abs CO2'!I660</f>
        <v>-8905.507194913469</v>
      </c>
      <c r="J84" s="21">
        <f>+'CO2'!J660+'abs CO2'!J660</f>
        <v>-12927.730327986748</v>
      </c>
      <c r="K84" s="21">
        <f>+'CO2'!K660+'abs CO2'!K660</f>
        <v>689.78030152478459</v>
      </c>
      <c r="L84" s="21">
        <f>+'CO2'!L660+'abs CO2'!L660</f>
        <v>-13518.12282212183</v>
      </c>
      <c r="M84" s="21">
        <f>+'CO2'!M660+'abs CO2'!M660</f>
        <v>-14185.34127095445</v>
      </c>
      <c r="N84" s="21">
        <f>+'CO2'!N660+'abs CO2'!N660</f>
        <v>-14277.170473305023</v>
      </c>
      <c r="O84" s="21">
        <f>+'CO2'!O660+'abs CO2'!O660</f>
        <v>-13358.725692661146</v>
      </c>
      <c r="P84" s="21">
        <f>+'CO2'!P660+'abs CO2'!P660</f>
        <v>-14688.368013390784</v>
      </c>
      <c r="Q84" s="21">
        <f>+'CO2'!Q660+'abs CO2'!Q660</f>
        <v>-14157.609222873369</v>
      </c>
      <c r="R84" s="21">
        <f>+'CO2'!R660+'abs CO2'!R660</f>
        <v>-14359.330009102905</v>
      </c>
      <c r="S84" s="21">
        <f>+'CO2'!S660+'abs CO2'!S660</f>
        <v>-14465.951929350793</v>
      </c>
      <c r="T84" s="21">
        <f>+'CO2'!T660+'abs CO2'!T660</f>
        <v>-14771.259838982154</v>
      </c>
      <c r="U84" s="21">
        <f>+'CO2'!U660+'abs CO2'!U660</f>
        <v>-11638.541432416279</v>
      </c>
      <c r="V84" s="21">
        <f>+'CO2'!V660+'abs CO2'!V660</f>
        <v>-12092.923885639071</v>
      </c>
      <c r="W84" s="21">
        <f>+'CO2'!W660+'abs CO2'!W660</f>
        <v>-13448.60103155174</v>
      </c>
      <c r="X84" s="21">
        <f>+'CO2'!X660+'abs CO2'!X660</f>
        <v>-13274.614867659546</v>
      </c>
      <c r="Y84" s="21">
        <f>+'CO2'!Y660+'abs CO2'!Y660</f>
        <v>-13182.264127503586</v>
      </c>
      <c r="Z84" s="21">
        <f>+'CO2'!Z660+'abs CO2'!Z660</f>
        <v>-13593.956625471215</v>
      </c>
      <c r="AA84" s="21">
        <f>+'CO2'!AA660+'abs CO2'!AA660</f>
        <v>-13325.058005868739</v>
      </c>
      <c r="AB84" s="21">
        <f>+'CO2'!AB660+'abs CO2'!AB660</f>
        <v>-12840.717244833904</v>
      </c>
      <c r="AC84" s="21">
        <f>+'CO2'!AC660+'abs CO2'!AC660</f>
        <v>-12704.951720448584</v>
      </c>
      <c r="AD84" s="21">
        <f>+'CO2'!AD660+'abs CO2'!AD660</f>
        <v>-11504.45853773186</v>
      </c>
      <c r="AE84" s="21">
        <f>+'CO2'!AE660+'abs CO2'!AE660</f>
        <v>-10872.26395883107</v>
      </c>
    </row>
    <row r="85" spans="2:31" x14ac:dyDescent="0.2">
      <c r="B85" s="3" t="s">
        <v>234</v>
      </c>
      <c r="C85" s="21">
        <f>+'CH4'!C660*PCG!$C$5</f>
        <v>8.5075640162921378</v>
      </c>
      <c r="D85" s="21">
        <f>+'CH4'!D660*PCG!$C$5</f>
        <v>4.3905160279789417</v>
      </c>
      <c r="E85" s="21">
        <f>+'CH4'!E660*PCG!$C$5</f>
        <v>3.6911387278478052</v>
      </c>
      <c r="F85" s="21">
        <f>+'CH4'!F660*PCG!$C$5</f>
        <v>3.9214838997969674</v>
      </c>
      <c r="G85" s="21">
        <f>+'CH4'!G660*PCG!$C$5</f>
        <v>6.5643549037889413</v>
      </c>
      <c r="H85" s="21">
        <f>+'CH4'!H660*PCG!$C$5</f>
        <v>5.5266038996242175</v>
      </c>
      <c r="I85" s="21">
        <f>+'CH4'!I660*PCG!$C$5</f>
        <v>160.0224847936326</v>
      </c>
      <c r="J85" s="21">
        <f>+'CH4'!J660*PCG!$C$5</f>
        <v>9.1809724545129363</v>
      </c>
      <c r="K85" s="21">
        <f>+'CH4'!K660*PCG!$C$5</f>
        <v>568.43824967392391</v>
      </c>
      <c r="L85" s="21">
        <f>+'CH4'!L660*PCG!$C$5</f>
        <v>21.634705393522967</v>
      </c>
      <c r="M85" s="21">
        <f>+'CH4'!M660*PCG!$C$5</f>
        <v>1.3323825076268159</v>
      </c>
      <c r="N85" s="21">
        <f>+'CH4'!N660*PCG!$C$5</f>
        <v>0.59575619220045151</v>
      </c>
      <c r="O85" s="21">
        <f>+'CH4'!O660*PCG!$C$5</f>
        <v>43.23019181999743</v>
      </c>
      <c r="P85" s="21">
        <f>+'CH4'!P660*PCG!$C$5</f>
        <v>0.73759532430043628</v>
      </c>
      <c r="Q85" s="21">
        <f>+'CH4'!Q660*PCG!$C$5</f>
        <v>1.7902538597296882</v>
      </c>
      <c r="R85" s="21">
        <f>+'CH4'!R660*PCG!$C$5</f>
        <v>1.0516544770250584</v>
      </c>
      <c r="S85" s="21">
        <f>+'CH4'!S660*PCG!$C$5</f>
        <v>3.7864963747554081</v>
      </c>
      <c r="T85" s="21">
        <f>+'CH4'!T660*PCG!$C$5</f>
        <v>1.2892890094104574</v>
      </c>
      <c r="U85" s="21">
        <f>+'CH4'!U660*PCG!$C$5</f>
        <v>153.54910890444961</v>
      </c>
      <c r="V85" s="21">
        <f>+'CH4'!V660*PCG!$C$5</f>
        <v>11.620746257714014</v>
      </c>
      <c r="W85" s="21">
        <f>+'CH4'!W660*PCG!$C$5</f>
        <v>0.1059868701641187</v>
      </c>
      <c r="X85" s="21">
        <f>+'CH4'!X660*PCG!$C$5</f>
        <v>0.4082616904380505</v>
      </c>
      <c r="Y85" s="21">
        <f>+'CH4'!Y660*PCG!$C$5</f>
        <v>5.2923351677272708</v>
      </c>
      <c r="Z85" s="21">
        <f>+'CH4'!Z660*PCG!$C$5</f>
        <v>5.9604205723062247</v>
      </c>
      <c r="AA85" s="21">
        <f>+'CH4'!AA660*PCG!$C$5</f>
        <v>28.054803520973596</v>
      </c>
      <c r="AB85" s="21">
        <f>+'CH4'!AB660*PCG!$C$5</f>
        <v>41.667860811886385</v>
      </c>
      <c r="AC85" s="21">
        <f>+'CH4'!AC660*PCG!$C$5</f>
        <v>19.344541640968078</v>
      </c>
      <c r="AD85" s="21">
        <f>+'CH4'!AD660*PCG!$C$5</f>
        <v>0.4837620842675241</v>
      </c>
      <c r="AE85" s="21">
        <f>+'CH4'!AE660*PCG!$C$5</f>
        <v>3.0228094365361375</v>
      </c>
    </row>
    <row r="86" spans="2:31" x14ac:dyDescent="0.2">
      <c r="B86" s="3" t="s">
        <v>235</v>
      </c>
      <c r="C86" s="21">
        <f>+N2O!C660*PCG!$C$6</f>
        <v>5.6327688713117956</v>
      </c>
      <c r="D86" s="21">
        <f>+N2O!D660*PCG!$C$6</f>
        <v>2.9001174274464967</v>
      </c>
      <c r="E86" s="21">
        <f>+N2O!E660*PCG!$C$6</f>
        <v>2.4415917648897438</v>
      </c>
      <c r="F86" s="21">
        <f>+N2O!F660*PCG!$C$6</f>
        <v>2.5920254279029864</v>
      </c>
      <c r="G86" s="21">
        <f>+N2O!G660*PCG!$C$6</f>
        <v>4.3528837934354918</v>
      </c>
      <c r="H86" s="21">
        <f>+N2O!H660*PCG!$C$6</f>
        <v>3.6520842691178856</v>
      </c>
      <c r="I86" s="21">
        <f>+N2O!I660*PCG!$C$6</f>
        <v>105.66558140858585</v>
      </c>
      <c r="J86" s="21">
        <f>+N2O!J660*PCG!$C$6</f>
        <v>6.0631425010735978</v>
      </c>
      <c r="K86" s="21">
        <f>+N2O!K660*PCG!$C$6</f>
        <v>375.01585260538388</v>
      </c>
      <c r="L86" s="21">
        <f>+N2O!L660*PCG!$C$6</f>
        <v>14.29986402788402</v>
      </c>
      <c r="M86" s="21">
        <f>+N2O!M660*PCG!$C$6</f>
        <v>0.88076863744960343</v>
      </c>
      <c r="N86" s="21">
        <f>+N2O!N660*PCG!$C$6</f>
        <v>0.39513095837457546</v>
      </c>
      <c r="O86" s="21">
        <f>+N2O!O660*PCG!$C$6</f>
        <v>28.57431654397196</v>
      </c>
      <c r="P86" s="21">
        <f>+N2O!P660*PCG!$C$6</f>
        <v>0.49262492791887486</v>
      </c>
      <c r="Q86" s="21">
        <f>+N2O!Q660*PCG!$C$6</f>
        <v>1.1888298820810235</v>
      </c>
      <c r="R86" s="21">
        <f>+N2O!R660*PCG!$C$6</f>
        <v>0.70235784323037043</v>
      </c>
      <c r="S86" s="21">
        <f>+N2O!S660*PCG!$C$6</f>
        <v>2.5170276825099482</v>
      </c>
      <c r="T86" s="21">
        <f>+N2O!T660*PCG!$C$6</f>
        <v>0.87769196349298073</v>
      </c>
      <c r="U86" s="21">
        <f>+N2O!U660*PCG!$C$6</f>
        <v>101.37423832655043</v>
      </c>
      <c r="V86" s="21">
        <f>+N2O!V660*PCG!$C$6</f>
        <v>7.6977942363952323</v>
      </c>
      <c r="W86" s="21">
        <f>+N2O!W660*PCG!$C$6</f>
        <v>7.0841678774858863E-2</v>
      </c>
      <c r="X86" s="21">
        <f>+N2O!X660*PCG!$C$6</f>
        <v>0.27939781020049492</v>
      </c>
      <c r="Y86" s="21">
        <f>+N2O!Y660*PCG!$C$6</f>
        <v>3.5227541451693614</v>
      </c>
      <c r="Z86" s="21">
        <f>+N2O!Z660*PCG!$C$6</f>
        <v>3.9412975666819259</v>
      </c>
      <c r="AA86" s="21">
        <f>+N2O!AA660*PCG!$C$6</f>
        <v>18.584139426427114</v>
      </c>
      <c r="AB86" s="21">
        <f>+N2O!AB660*PCG!$C$6</f>
        <v>27.560852934946876</v>
      </c>
      <c r="AC86" s="21">
        <f>+N2O!AC660*PCG!$C$6</f>
        <v>12.800119421681027</v>
      </c>
      <c r="AD86" s="21">
        <f>+N2O!AD660*PCG!$C$6</f>
        <v>0.32081804258639118</v>
      </c>
      <c r="AE86" s="21">
        <f>+N2O!AE660*PCG!$C$6</f>
        <v>2.004387391248454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-11742.794777976114</v>
      </c>
      <c r="D91" s="28">
        <f t="shared" ref="D91:AE91" si="9">+SUM(D84:D87)</f>
        <v>-11810.168934432071</v>
      </c>
      <c r="E91" s="28">
        <f t="shared" si="9"/>
        <v>-12038.930370704627</v>
      </c>
      <c r="F91" s="28">
        <f t="shared" si="9"/>
        <v>-12364.701384571639</v>
      </c>
      <c r="G91" s="28">
        <f t="shared" si="9"/>
        <v>-12693.454315001247</v>
      </c>
      <c r="H91" s="28">
        <f t="shared" si="9"/>
        <v>-12493.358718578171</v>
      </c>
      <c r="I91" s="28">
        <f t="shared" si="9"/>
        <v>-8639.8191287112495</v>
      </c>
      <c r="J91" s="28">
        <f t="shared" si="9"/>
        <v>-12912.486213031161</v>
      </c>
      <c r="K91" s="28">
        <f t="shared" si="9"/>
        <v>1633.2344038040924</v>
      </c>
      <c r="L91" s="28">
        <f t="shared" si="9"/>
        <v>-13482.188252700424</v>
      </c>
      <c r="M91" s="28">
        <f t="shared" si="9"/>
        <v>-14183.128119809373</v>
      </c>
      <c r="N91" s="28">
        <f t="shared" si="9"/>
        <v>-14276.179586154447</v>
      </c>
      <c r="O91" s="28">
        <f t="shared" si="9"/>
        <v>-13286.921184297176</v>
      </c>
      <c r="P91" s="28">
        <f t="shared" si="9"/>
        <v>-14687.137793138563</v>
      </c>
      <c r="Q91" s="28">
        <f t="shared" si="9"/>
        <v>-14154.630139131557</v>
      </c>
      <c r="R91" s="28">
        <f t="shared" si="9"/>
        <v>-14357.575996782649</v>
      </c>
      <c r="S91" s="28">
        <f t="shared" si="9"/>
        <v>-14459.648405293527</v>
      </c>
      <c r="T91" s="28">
        <f t="shared" si="9"/>
        <v>-14769.092858009251</v>
      </c>
      <c r="U91" s="28">
        <f t="shared" si="9"/>
        <v>-11383.618085185279</v>
      </c>
      <c r="V91" s="28">
        <f t="shared" si="9"/>
        <v>-12073.605345144962</v>
      </c>
      <c r="W91" s="28">
        <f t="shared" si="9"/>
        <v>-13448.4242030028</v>
      </c>
      <c r="X91" s="28">
        <f t="shared" si="9"/>
        <v>-13273.927208158908</v>
      </c>
      <c r="Y91" s="28">
        <f t="shared" si="9"/>
        <v>-13173.449038190689</v>
      </c>
      <c r="Z91" s="28">
        <f t="shared" si="9"/>
        <v>-13584.054907332227</v>
      </c>
      <c r="AA91" s="28">
        <f t="shared" si="9"/>
        <v>-13278.419062921337</v>
      </c>
      <c r="AB91" s="28">
        <f t="shared" si="9"/>
        <v>-12771.488531087072</v>
      </c>
      <c r="AC91" s="28">
        <f t="shared" si="9"/>
        <v>-12672.807059385934</v>
      </c>
      <c r="AD91" s="28">
        <f t="shared" si="9"/>
        <v>-11503.653957605005</v>
      </c>
      <c r="AE91" s="28">
        <f t="shared" si="9"/>
        <v>-10867.236762003286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-6.5938365878537297E-12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3.2605246932888421</v>
      </c>
      <c r="D104" s="21">
        <f>+'CO2'!D661</f>
        <v>3.3245291926104539</v>
      </c>
      <c r="E104" s="21">
        <f>+'CO2'!E661</f>
        <v>3.5465380491046656</v>
      </c>
      <c r="F104" s="21">
        <f>+'CO2'!F661</f>
        <v>3.5850462441151101</v>
      </c>
      <c r="G104" s="21">
        <f>+'CO2'!G661</f>
        <v>3.6020538899661583</v>
      </c>
      <c r="H104" s="21">
        <f>+'CO2'!H661</f>
        <v>3.6764048099958595</v>
      </c>
      <c r="I104" s="21">
        <f>+'CO2'!I661</f>
        <v>3.7539587971687625</v>
      </c>
      <c r="J104" s="21">
        <f>+'CO2'!J661</f>
        <v>3.8422554154456687</v>
      </c>
      <c r="K104" s="21">
        <f>+'CO2'!K661</f>
        <v>3.8818665349821861</v>
      </c>
      <c r="L104" s="21">
        <f>+'CO2'!L661</f>
        <v>3.8424554141777993</v>
      </c>
      <c r="M104" s="21">
        <f>+'CO2'!M661</f>
        <v>3.8958568274383665</v>
      </c>
      <c r="N104" s="21">
        <f>+'CO2'!N661</f>
        <v>3.9139971420051114</v>
      </c>
      <c r="O104" s="21">
        <f>+'CO2'!O661</f>
        <v>4.8546864578711375</v>
      </c>
      <c r="P104" s="21">
        <f>+'CO2'!P661</f>
        <v>5.4177457853255042</v>
      </c>
      <c r="Q104" s="21">
        <f>+'CO2'!Q661</f>
        <v>5.5018316640579892</v>
      </c>
      <c r="R104" s="21">
        <f>+'CO2'!R661</f>
        <v>5.2525295668193364</v>
      </c>
      <c r="S104" s="21">
        <f>+'CO2'!S661</f>
        <v>5.354662072297641</v>
      </c>
      <c r="T104" s="21">
        <f>+'CO2'!T661</f>
        <v>5.4807836175562779</v>
      </c>
      <c r="U104" s="21">
        <f>+'CO2'!U661</f>
        <v>5.8906764268348226</v>
      </c>
      <c r="V104" s="21">
        <f>+'CO2'!V661</f>
        <v>6.0638575692347798</v>
      </c>
      <c r="W104" s="21">
        <f>+'CO2'!W661</f>
        <v>6.1519155156563299</v>
      </c>
      <c r="X104" s="21">
        <f>+'CO2'!X661</f>
        <v>6.6654764255905228</v>
      </c>
      <c r="Y104" s="21">
        <f>+'CO2'!Y661</f>
        <v>7.1200503993236648</v>
      </c>
      <c r="Z104" s="21">
        <f>+'CO2'!Z661</f>
        <v>7.315214186209209</v>
      </c>
      <c r="AA104" s="21">
        <f>+'CO2'!AA661</f>
        <v>7.150446685882371</v>
      </c>
      <c r="AB104" s="21">
        <f>+'CO2'!AB661</f>
        <v>7.349536097438528</v>
      </c>
      <c r="AC104" s="21">
        <f>+'CO2'!AC661</f>
        <v>7.1498795114768949</v>
      </c>
      <c r="AD104" s="21">
        <f>+'CO2'!AD661</f>
        <v>7.4166663838472475</v>
      </c>
      <c r="AE104" s="21">
        <f>+'CO2'!AE661</f>
        <v>8.100188122703651</v>
      </c>
    </row>
    <row r="105" spans="2:31" x14ac:dyDescent="0.2">
      <c r="B105" s="3" t="s">
        <v>234</v>
      </c>
      <c r="C105" s="21">
        <f>+'CH4'!C661*PCG!$C$5</f>
        <v>62.909330109851837</v>
      </c>
      <c r="D105" s="21">
        <f>+'CH4'!D661*PCG!$C$5</f>
        <v>61.56973226226399</v>
      </c>
      <c r="E105" s="21">
        <f>+'CH4'!E661*PCG!$C$5</f>
        <v>63.539031323360909</v>
      </c>
      <c r="F105" s="21">
        <f>+'CH4'!F661*PCG!$C$5</f>
        <v>65.525244480734045</v>
      </c>
      <c r="G105" s="21">
        <f>+'CH4'!G661*PCG!$C$5</f>
        <v>67.770240289709946</v>
      </c>
      <c r="H105" s="21">
        <f>+'CH4'!H661*PCG!$C$5</f>
        <v>77.776561500733891</v>
      </c>
      <c r="I105" s="21">
        <f>+'CH4'!I661*PCG!$C$5</f>
        <v>86.439376631707134</v>
      </c>
      <c r="J105" s="21">
        <f>+'CH4'!J661*PCG!$C$5</f>
        <v>90.303980767186772</v>
      </c>
      <c r="K105" s="21">
        <f>+'CH4'!K661*PCG!$C$5</f>
        <v>91.114785563085832</v>
      </c>
      <c r="L105" s="21">
        <f>+'CH4'!L661*PCG!$C$5</f>
        <v>90.521805070594169</v>
      </c>
      <c r="M105" s="21">
        <f>+'CH4'!M661*PCG!$C$5</f>
        <v>98.620074097099476</v>
      </c>
      <c r="N105" s="21">
        <f>+'CH4'!N661*PCG!$C$5</f>
        <v>97.579797170284237</v>
      </c>
      <c r="O105" s="21">
        <f>+'CH4'!O661*PCG!$C$5</f>
        <v>93.903475447111333</v>
      </c>
      <c r="P105" s="21">
        <f>+'CH4'!P661*PCG!$C$5</f>
        <v>101.24161331458019</v>
      </c>
      <c r="Q105" s="21">
        <f>+'CH4'!Q661*PCG!$C$5</f>
        <v>139.33493591225607</v>
      </c>
      <c r="R105" s="21">
        <f>+'CH4'!R661*PCG!$C$5</f>
        <v>135.48451867483769</v>
      </c>
      <c r="S105" s="21">
        <f>+'CH4'!S661*PCG!$C$5</f>
        <v>167.76381296716201</v>
      </c>
      <c r="T105" s="21">
        <f>+'CH4'!T661*PCG!$C$5</f>
        <v>169.73885907561095</v>
      </c>
      <c r="U105" s="21">
        <f>+'CH4'!U661*PCG!$C$5</f>
        <v>154.39417439203044</v>
      </c>
      <c r="V105" s="21">
        <f>+'CH4'!V661*PCG!$C$5</f>
        <v>141.57729448186441</v>
      </c>
      <c r="W105" s="21">
        <f>+'CH4'!W661*PCG!$C$5</f>
        <v>167.1075818945973</v>
      </c>
      <c r="X105" s="21">
        <f>+'CH4'!X661*PCG!$C$5</f>
        <v>189.33789632355925</v>
      </c>
      <c r="Y105" s="21">
        <f>+'CH4'!Y661*PCG!$C$5</f>
        <v>194.91055114725353</v>
      </c>
      <c r="Z105" s="21">
        <f>+'CH4'!Z661*PCG!$C$5</f>
        <v>215.0114422217965</v>
      </c>
      <c r="AA105" s="21">
        <f>+'CH4'!AA661*PCG!$C$5</f>
        <v>260.56331785895549</v>
      </c>
      <c r="AB105" s="21">
        <f>+'CH4'!AB661*PCG!$C$5</f>
        <v>290.64021639663082</v>
      </c>
      <c r="AC105" s="21">
        <f>+'CH4'!AC661*PCG!$C$5</f>
        <v>207.53412352496409</v>
      </c>
      <c r="AD105" s="21">
        <f>+'CH4'!AD661*PCG!$C$5</f>
        <v>191.07177153125727</v>
      </c>
      <c r="AE105" s="21">
        <f>+'CH4'!AE661*PCG!$C$5</f>
        <v>192.0588775215567</v>
      </c>
    </row>
    <row r="106" spans="2:31" x14ac:dyDescent="0.2">
      <c r="B106" s="3" t="s">
        <v>235</v>
      </c>
      <c r="C106" s="21">
        <f>+N2O!C661*PCG!$C$6</f>
        <v>12.915537138705602</v>
      </c>
      <c r="D106" s="21">
        <f>+N2O!D661*PCG!$C$6</f>
        <v>12.102575316602401</v>
      </c>
      <c r="E106" s="21">
        <f>+N2O!E661*PCG!$C$6</f>
        <v>11.939073230045979</v>
      </c>
      <c r="F106" s="21">
        <f>+N2O!F661*PCG!$C$6</f>
        <v>11.828632243608709</v>
      </c>
      <c r="G106" s="21">
        <f>+N2O!G661*PCG!$C$6</f>
        <v>11.539089315363389</v>
      </c>
      <c r="H106" s="21">
        <f>+N2O!H661*PCG!$C$6</f>
        <v>12.94568001167978</v>
      </c>
      <c r="I106" s="21">
        <f>+N2O!I661*PCG!$C$6</f>
        <v>14.088739238181422</v>
      </c>
      <c r="J106" s="21">
        <f>+N2O!J661*PCG!$C$6</f>
        <v>13.068711811242251</v>
      </c>
      <c r="K106" s="21">
        <f>+N2O!K661*PCG!$C$6</f>
        <v>12.115607711421584</v>
      </c>
      <c r="L106" s="21">
        <f>+N2O!L661*PCG!$C$6</f>
        <v>11.9674614583462</v>
      </c>
      <c r="M106" s="21">
        <f>+N2O!M661*PCG!$C$6</f>
        <v>12.723458123949497</v>
      </c>
      <c r="N106" s="21">
        <f>+N2O!N661*PCG!$C$6</f>
        <v>8.26162901026699</v>
      </c>
      <c r="O106" s="21">
        <f>+N2O!O661*PCG!$C$6</f>
        <v>6.9906833165783757</v>
      </c>
      <c r="P106" s="21">
        <f>+N2O!P661*PCG!$C$6</f>
        <v>8.2932607486390797</v>
      </c>
      <c r="Q106" s="21">
        <f>+N2O!Q661*PCG!$C$6</f>
        <v>15.348636330208086</v>
      </c>
      <c r="R106" s="21">
        <f>+N2O!R661*PCG!$C$6</f>
        <v>12.855977064783627</v>
      </c>
      <c r="S106" s="21">
        <f>+N2O!S661*PCG!$C$6</f>
        <v>13.329175873341823</v>
      </c>
      <c r="T106" s="21">
        <f>+N2O!T661*PCG!$C$6</f>
        <v>11.646641368339303</v>
      </c>
      <c r="U106" s="21">
        <f>+N2O!U661*PCG!$C$6</f>
        <v>12.712739985006964</v>
      </c>
      <c r="V106" s="21">
        <f>+N2O!V661*PCG!$C$6</f>
        <v>12.960043199712487</v>
      </c>
      <c r="W106" s="21">
        <f>+N2O!W661*PCG!$C$6</f>
        <v>12.847543500968007</v>
      </c>
      <c r="X106" s="21">
        <f>+N2O!X661*PCG!$C$6</f>
        <v>12.457258394813941</v>
      </c>
      <c r="Y106" s="21">
        <f>+N2O!Y661*PCG!$C$6</f>
        <v>12.289429545517024</v>
      </c>
      <c r="Z106" s="21">
        <f>+N2O!Z661*PCG!$C$6</f>
        <v>11.334528188009845</v>
      </c>
      <c r="AA106" s="21">
        <f>+N2O!AA661*PCG!$C$6</f>
        <v>12.136230199064412</v>
      </c>
      <c r="AB106" s="21">
        <f>+N2O!AB661*PCG!$C$6</f>
        <v>12.309940328517232</v>
      </c>
      <c r="AC106" s="21">
        <f>+N2O!AC661*PCG!$C$6</f>
        <v>14.324155270815412</v>
      </c>
      <c r="AD106" s="21">
        <f>+N2O!AD661*PCG!$C$6</f>
        <v>14.041230795740491</v>
      </c>
      <c r="AE106" s="21">
        <f>+N2O!AE661*PCG!$C$6</f>
        <v>14.095688622079097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79.085391941846282</v>
      </c>
      <c r="D111" s="28">
        <f t="shared" ref="D111:AE111" si="11">+SUM(D104:D107)</f>
        <v>76.996836771476836</v>
      </c>
      <c r="E111" s="28">
        <f t="shared" si="11"/>
        <v>79.024642602511548</v>
      </c>
      <c r="F111" s="28">
        <f t="shared" si="11"/>
        <v>80.938922968457859</v>
      </c>
      <c r="G111" s="28">
        <f t="shared" si="11"/>
        <v>82.911383495039487</v>
      </c>
      <c r="H111" s="28">
        <f t="shared" si="11"/>
        <v>94.398646322409533</v>
      </c>
      <c r="I111" s="28">
        <f t="shared" si="11"/>
        <v>104.28207466705732</v>
      </c>
      <c r="J111" s="28">
        <f t="shared" si="11"/>
        <v>107.21494799387469</v>
      </c>
      <c r="K111" s="28">
        <f t="shared" si="11"/>
        <v>107.1122598094896</v>
      </c>
      <c r="L111" s="28">
        <f t="shared" si="11"/>
        <v>106.33172194311817</v>
      </c>
      <c r="M111" s="28">
        <f t="shared" si="11"/>
        <v>115.23938904848734</v>
      </c>
      <c r="N111" s="28">
        <f t="shared" si="11"/>
        <v>109.75542332255634</v>
      </c>
      <c r="O111" s="28">
        <f t="shared" si="11"/>
        <v>105.74884522156084</v>
      </c>
      <c r="P111" s="28">
        <f t="shared" si="11"/>
        <v>114.95261984854478</v>
      </c>
      <c r="Q111" s="28">
        <f t="shared" si="11"/>
        <v>160.18540390652214</v>
      </c>
      <c r="R111" s="28">
        <f t="shared" si="11"/>
        <v>153.59302530644064</v>
      </c>
      <c r="S111" s="28">
        <f t="shared" si="11"/>
        <v>186.44765091280146</v>
      </c>
      <c r="T111" s="28">
        <f t="shared" si="11"/>
        <v>186.86628406150652</v>
      </c>
      <c r="U111" s="28">
        <f t="shared" si="11"/>
        <v>172.99759080387224</v>
      </c>
      <c r="V111" s="28">
        <f t="shared" si="11"/>
        <v>160.60119525081168</v>
      </c>
      <c r="W111" s="28">
        <f t="shared" si="11"/>
        <v>186.10704091122165</v>
      </c>
      <c r="X111" s="28">
        <f t="shared" si="11"/>
        <v>208.46063114396372</v>
      </c>
      <c r="Y111" s="28">
        <f t="shared" si="11"/>
        <v>214.32003109209421</v>
      </c>
      <c r="Z111" s="28">
        <f t="shared" si="11"/>
        <v>233.66118459601554</v>
      </c>
      <c r="AA111" s="28">
        <f t="shared" si="11"/>
        <v>279.84999474390224</v>
      </c>
      <c r="AB111" s="28">
        <f t="shared" si="11"/>
        <v>310.29969282258662</v>
      </c>
      <c r="AC111" s="28">
        <f t="shared" si="11"/>
        <v>229.00815830725639</v>
      </c>
      <c r="AD111" s="28">
        <f t="shared" si="11"/>
        <v>212.52966871084502</v>
      </c>
      <c r="AE111" s="28">
        <f t="shared" si="11"/>
        <v>214.25475426633946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4" priority="17" operator="equal">
      <formula>0</formula>
    </cfRule>
  </conditionalFormatting>
  <conditionalFormatting sqref="C32:AE32">
    <cfRule type="cellIs" dxfId="63" priority="16" operator="equal">
      <formula>0</formula>
    </cfRule>
  </conditionalFormatting>
  <conditionalFormatting sqref="C52:AE52">
    <cfRule type="cellIs" dxfId="62" priority="15" operator="equal">
      <formula>0</formula>
    </cfRule>
  </conditionalFormatting>
  <conditionalFormatting sqref="C72:AE72">
    <cfRule type="cellIs" dxfId="61" priority="11" operator="equal">
      <formula>0</formula>
    </cfRule>
  </conditionalFormatting>
  <conditionalFormatting sqref="C92:AE92">
    <cfRule type="cellIs" dxfId="60" priority="10" operator="equal">
      <formula>0</formula>
    </cfRule>
  </conditionalFormatting>
  <conditionalFormatting sqref="C112:AE112">
    <cfRule type="cellIs" dxfId="59" priority="9" operator="equal">
      <formula>0</formula>
    </cfRule>
  </conditionalFormatting>
  <conditionalFormatting sqref="C12:AE12">
    <cfRule type="cellIs" dxfId="58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FF00"/>
  </sheetPr>
  <dimension ref="A1:G254"/>
  <sheetViews>
    <sheetView topLeftCell="F1" workbookViewId="0">
      <selection activeCell="C1" sqref="C1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921</v>
      </c>
      <c r="D1" s="109">
        <f>aux!D1</f>
        <v>40187.579112794338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 t="shared" ref="D2:D65" si="0">ABS(C2)</f>
        <v>2018</v>
      </c>
      <c r="F2" s="113" t="s">
        <v>911</v>
      </c>
      <c r="G2" s="113" t="s">
        <v>912</v>
      </c>
    </row>
    <row r="3" spans="1:7" x14ac:dyDescent="0.25">
      <c r="A3" s="140" t="str">
        <f>CO2eq!A301</f>
        <v>4.A.1.a.i.</v>
      </c>
      <c r="B3" s="140" t="str">
        <f>CO2eq!B301</f>
        <v>Bosque nativo</v>
      </c>
      <c r="C3" s="94">
        <f>CO2eq!AE301</f>
        <v>-17683.433823734093</v>
      </c>
      <c r="D3" s="94">
        <f t="shared" si="0"/>
        <v>17683.433823734093</v>
      </c>
      <c r="F3" s="141">
        <f t="shared" ref="F3:F66" si="1">C3/D$1</f>
        <v>-0.44002237044690007</v>
      </c>
      <c r="G3" s="142">
        <f>ABS(F3)</f>
        <v>0.44002237044690007</v>
      </c>
    </row>
    <row r="4" spans="1:7" x14ac:dyDescent="0.25">
      <c r="A4" s="140" t="str">
        <f>CO2eq!A350</f>
        <v>4.A.1.b.i.</v>
      </c>
      <c r="B4" s="140" t="str">
        <f>CO2eq!B350</f>
        <v>Cosecha</v>
      </c>
      <c r="C4" s="94">
        <f>CO2eq!AE350</f>
        <v>4109.6028940261085</v>
      </c>
      <c r="D4" s="94">
        <f t="shared" si="0"/>
        <v>4109.6028940261085</v>
      </c>
      <c r="F4" s="141">
        <f t="shared" si="1"/>
        <v>0.10226052389201401</v>
      </c>
      <c r="G4" s="142">
        <f>G3+ABS(F4)</f>
        <v>0.54228289433891408</v>
      </c>
    </row>
    <row r="5" spans="1:7" x14ac:dyDescent="0.25">
      <c r="A5" s="140" t="str">
        <f>CO2eq!A356</f>
        <v>4.A.1.b.ii.1.</v>
      </c>
      <c r="B5" s="140" t="str">
        <f>CO2eq!B356</f>
        <v>Leña especies nativas</v>
      </c>
      <c r="C5" s="94">
        <f>CO2eq!AE356</f>
        <v>3410.8995531509727</v>
      </c>
      <c r="D5" s="94">
        <f t="shared" si="0"/>
        <v>3410.8995531509727</v>
      </c>
      <c r="F5" s="141">
        <f t="shared" si="1"/>
        <v>8.4874471875442226E-2</v>
      </c>
      <c r="G5" s="142">
        <f t="shared" ref="G5:G68" si="2">G4+ABS(F5)</f>
        <v>0.62715736621435636</v>
      </c>
    </row>
    <row r="6" spans="1:7" x14ac:dyDescent="0.25">
      <c r="A6" s="143" t="str">
        <f>CO2eq!A393</f>
        <v>4.C.2.</v>
      </c>
      <c r="B6" s="143" t="str">
        <f>CO2eq!B393</f>
        <v>Tierras convertidas en pastizales</v>
      </c>
      <c r="C6" s="33">
        <f>CO2eq!AE393</f>
        <v>2225.1535532411935</v>
      </c>
      <c r="D6" s="94">
        <f t="shared" si="0"/>
        <v>2225.1535532411935</v>
      </c>
      <c r="F6" s="141">
        <f t="shared" si="1"/>
        <v>5.5369186260159214E-2</v>
      </c>
      <c r="G6" s="142">
        <f t="shared" si="2"/>
        <v>0.68252655247451555</v>
      </c>
    </row>
    <row r="7" spans="1:7" x14ac:dyDescent="0.25">
      <c r="A7" s="140" t="str">
        <f>CO2eq!A373</f>
        <v>4.A.2.b.ii.</v>
      </c>
      <c r="B7" s="140" t="str">
        <f>CO2eq!B373</f>
        <v>Pastizales convertidos en plantaciones forestales</v>
      </c>
      <c r="C7" s="94">
        <f>CO2eq!AE373</f>
        <v>-1670.7300680312619</v>
      </c>
      <c r="D7" s="94">
        <f t="shared" si="0"/>
        <v>1670.7300680312619</v>
      </c>
      <c r="F7" s="141">
        <f t="shared" si="1"/>
        <v>-4.1573294657586357E-2</v>
      </c>
      <c r="G7" s="142">
        <f t="shared" si="2"/>
        <v>0.72409984713210185</v>
      </c>
    </row>
    <row r="8" spans="1:7" x14ac:dyDescent="0.25">
      <c r="A8" s="143" t="str">
        <f>CO2eq!A341</f>
        <v>4.A.1.a.ii.</v>
      </c>
      <c r="B8" s="143" t="str">
        <f>CO2eq!B341</f>
        <v>Plantaciones forestales</v>
      </c>
      <c r="C8" s="33">
        <f>CO2eq!AE341</f>
        <v>-1636.8663199507812</v>
      </c>
      <c r="D8" s="94">
        <f t="shared" si="0"/>
        <v>1636.8663199507812</v>
      </c>
      <c r="F8" s="141">
        <f t="shared" si="1"/>
        <v>-4.073065250724843E-2</v>
      </c>
      <c r="G8" s="142">
        <f t="shared" si="2"/>
        <v>0.76483049963935024</v>
      </c>
    </row>
    <row r="9" spans="1:7" x14ac:dyDescent="0.25">
      <c r="A9" s="143" t="str">
        <f>CO2eq!A193</f>
        <v>3.A.1.</v>
      </c>
      <c r="B9" s="143" t="str">
        <f>CO2eq!B193</f>
        <v>Ganado vacuno</v>
      </c>
      <c r="C9" s="33">
        <f>CO2eq!AE193</f>
        <v>1588.0565930720661</v>
      </c>
      <c r="D9" s="94">
        <f t="shared" si="0"/>
        <v>1588.0565930720661</v>
      </c>
      <c r="F9" s="141">
        <f t="shared" si="1"/>
        <v>3.9516104929208928E-2</v>
      </c>
      <c r="G9" s="142">
        <f t="shared" si="2"/>
        <v>0.80434660456855922</v>
      </c>
    </row>
    <row r="10" spans="1:7" x14ac:dyDescent="0.25">
      <c r="A10" s="94" t="str">
        <f>'GPC alcances 2018'!B38</f>
        <v>I.3</v>
      </c>
      <c r="B10" s="94" t="str">
        <f>'GPC alcances 2018'!C38</f>
        <v>Industrias manufactureras y de la construcción (electricidad)</v>
      </c>
      <c r="C10" s="94">
        <f>'GPC alcances 2018'!K38</f>
        <v>962.18664283472799</v>
      </c>
      <c r="D10" s="94">
        <f t="shared" si="0"/>
        <v>962.18664283472799</v>
      </c>
      <c r="F10" s="141">
        <f t="shared" si="1"/>
        <v>2.39423887697779E-2</v>
      </c>
      <c r="G10" s="142">
        <f t="shared" si="2"/>
        <v>0.82828899333833717</v>
      </c>
    </row>
    <row r="11" spans="1:7" x14ac:dyDescent="0.25">
      <c r="A11" s="140" t="str">
        <f>CO2eq!A357</f>
        <v>4.A.1.b.ii.2.</v>
      </c>
      <c r="B11" s="140" t="str">
        <f>CO2eq!B357</f>
        <v>Leña especies exótica</v>
      </c>
      <c r="C11" s="94">
        <f>CO2eq!AE357</f>
        <v>913.22830046181741</v>
      </c>
      <c r="D11" s="94">
        <f t="shared" si="0"/>
        <v>913.22830046181741</v>
      </c>
      <c r="F11" s="141">
        <f t="shared" si="1"/>
        <v>2.2724143146285642E-2</v>
      </c>
      <c r="G11" s="142">
        <f t="shared" si="2"/>
        <v>0.85101313648462285</v>
      </c>
    </row>
    <row r="12" spans="1:7" x14ac:dyDescent="0.25">
      <c r="A12" s="140" t="str">
        <f>CO2eq!A42</f>
        <v>1.A.3.b.iii.</v>
      </c>
      <c r="B12" s="140" t="str">
        <f>CO2eq!B42</f>
        <v>Camiones para servicio pesado y autobuses</v>
      </c>
      <c r="C12" s="94">
        <f>CO2eq!AE42</f>
        <v>703.80016673982107</v>
      </c>
      <c r="D12" s="94">
        <f t="shared" si="0"/>
        <v>703.80016673982107</v>
      </c>
      <c r="F12" s="141">
        <f t="shared" si="1"/>
        <v>1.7512877915946804E-2</v>
      </c>
      <c r="G12" s="142">
        <f t="shared" si="2"/>
        <v>0.86852601440056965</v>
      </c>
    </row>
    <row r="13" spans="1:7" x14ac:dyDescent="0.25">
      <c r="A13" s="140" t="str">
        <f>CO2eq!A423</f>
        <v>4.G.</v>
      </c>
      <c r="B13" s="140" t="str">
        <f>CO2eq!B423</f>
        <v>Productos de madera recolectada</v>
      </c>
      <c r="C13" s="94">
        <f>CO2eq!AE423</f>
        <v>-398.23577299980138</v>
      </c>
      <c r="D13" s="94">
        <f t="shared" si="0"/>
        <v>398.23577299980138</v>
      </c>
      <c r="F13" s="141">
        <f t="shared" si="1"/>
        <v>-9.9094242995347998E-3</v>
      </c>
      <c r="G13" s="142">
        <f t="shared" si="2"/>
        <v>0.87843543870010443</v>
      </c>
    </row>
    <row r="14" spans="1:7" x14ac:dyDescent="0.25">
      <c r="A14" s="143" t="str">
        <f>CO2eq!A364</f>
        <v>4.A.1.c.</v>
      </c>
      <c r="B14" s="143" t="str">
        <f>CO2eq!B364</f>
        <v>Tierras forestales con cambio de vegetación</v>
      </c>
      <c r="C14" s="33">
        <f>CO2eq!AE364</f>
        <v>-393.44512043608967</v>
      </c>
      <c r="D14" s="94">
        <f t="shared" si="0"/>
        <v>393.44512043608967</v>
      </c>
      <c r="F14" s="141">
        <f t="shared" si="1"/>
        <v>-9.7902170054037993E-3</v>
      </c>
      <c r="G14" s="142">
        <f t="shared" si="2"/>
        <v>0.88822565570550827</v>
      </c>
    </row>
    <row r="15" spans="1:7" x14ac:dyDescent="0.25">
      <c r="A15" s="143" t="str">
        <f>CO2eq!A36</f>
        <v>1.A.3.b.i.</v>
      </c>
      <c r="B15" s="143" t="str">
        <f>CO2eq!B36</f>
        <v>Automóviles</v>
      </c>
      <c r="C15" s="33">
        <f>CO2eq!AE36</f>
        <v>389.43038699341423</v>
      </c>
      <c r="D15" s="94">
        <f t="shared" si="0"/>
        <v>389.43038699341423</v>
      </c>
      <c r="F15" s="141">
        <f t="shared" si="1"/>
        <v>9.690317147504738E-3</v>
      </c>
      <c r="G15" s="142">
        <f t="shared" si="2"/>
        <v>0.89791597285301306</v>
      </c>
    </row>
    <row r="16" spans="1:7" x14ac:dyDescent="0.25">
      <c r="A16" s="143" t="str">
        <f>CO2eq!A39</f>
        <v>1.A.3.b.ii.</v>
      </c>
      <c r="B16" s="143" t="str">
        <f>CO2eq!B39</f>
        <v>Camiones para servicio ligero</v>
      </c>
      <c r="C16" s="33">
        <f>CO2eq!AE39</f>
        <v>373.07075117286604</v>
      </c>
      <c r="D16" s="94">
        <f t="shared" si="0"/>
        <v>373.07075117286604</v>
      </c>
      <c r="F16" s="141">
        <f t="shared" si="1"/>
        <v>9.2832352535038177E-3</v>
      </c>
      <c r="G16" s="142">
        <f t="shared" si="2"/>
        <v>0.90719920810651689</v>
      </c>
    </row>
    <row r="17" spans="1:7" x14ac:dyDescent="0.25">
      <c r="A17" s="140" t="str">
        <f>CO2eq!A264</f>
        <v>3.D.1.c.</v>
      </c>
      <c r="B17" s="140" t="str">
        <f>CO2eq!B264</f>
        <v>Orina y estiércol depositado por animales de pastoreo</v>
      </c>
      <c r="C17" s="94">
        <f>CO2eq!AE264</f>
        <v>346.83520452617432</v>
      </c>
      <c r="D17" s="94">
        <f t="shared" si="0"/>
        <v>346.83520452617432</v>
      </c>
      <c r="F17" s="141">
        <f t="shared" si="1"/>
        <v>8.6304080062327999E-3</v>
      </c>
      <c r="G17" s="142">
        <f t="shared" si="2"/>
        <v>0.91582961611274971</v>
      </c>
    </row>
    <row r="18" spans="1:7" x14ac:dyDescent="0.25">
      <c r="A18" s="140" t="str">
        <f>CO2eq!A59</f>
        <v>1.A.4.c.iii.</v>
      </c>
      <c r="B18" s="140" t="str">
        <f>CO2eq!B59</f>
        <v>Pesca (combustión móvil)</v>
      </c>
      <c r="C18" s="94">
        <f>CO2eq!AE59</f>
        <v>293.21491074200821</v>
      </c>
      <c r="D18" s="94">
        <f t="shared" si="0"/>
        <v>293.21491074200821</v>
      </c>
      <c r="F18" s="141">
        <f t="shared" si="1"/>
        <v>7.296157599318012E-3</v>
      </c>
      <c r="G18" s="142">
        <f t="shared" si="2"/>
        <v>0.92312577371206772</v>
      </c>
    </row>
    <row r="19" spans="1:7" x14ac:dyDescent="0.25">
      <c r="A19" s="94" t="str">
        <f>'GPC alcances 2018'!B39</f>
        <v>I.4</v>
      </c>
      <c r="B19" s="94" t="str">
        <f>'GPC alcances 2018'!C39</f>
        <v>Industrias energéticas (electricidad)</v>
      </c>
      <c r="C19" s="94">
        <f>'GPC alcances 2018'!K39</f>
        <v>255.04717442088224</v>
      </c>
      <c r="D19" s="94">
        <f t="shared" si="0"/>
        <v>255.04717442088224</v>
      </c>
      <c r="F19" s="141">
        <f t="shared" si="1"/>
        <v>6.3464179741965108E-3</v>
      </c>
      <c r="G19" s="142">
        <f t="shared" si="2"/>
        <v>0.92947219168626427</v>
      </c>
    </row>
    <row r="20" spans="1:7" x14ac:dyDescent="0.25">
      <c r="A20" s="140" t="str">
        <f>CO2eq!A55</f>
        <v>1.A.4.b.</v>
      </c>
      <c r="B20" s="140" t="str">
        <f>CO2eq!B55</f>
        <v>Residencial</v>
      </c>
      <c r="C20" s="94">
        <f>CO2eq!AE55</f>
        <v>249.1189401223445</v>
      </c>
      <c r="D20" s="94">
        <f t="shared" si="0"/>
        <v>249.1189401223445</v>
      </c>
      <c r="F20" s="141">
        <f t="shared" si="1"/>
        <v>6.1989038808021564E-3</v>
      </c>
      <c r="G20" s="142">
        <f t="shared" si="2"/>
        <v>0.9356710955670664</v>
      </c>
    </row>
    <row r="21" spans="1:7" x14ac:dyDescent="0.25">
      <c r="A21" s="140" t="str">
        <f>CO2eq!A30</f>
        <v>1.A.2.m.</v>
      </c>
      <c r="B21" s="140" t="str">
        <f>CO2eq!B30</f>
        <v>Industria no especificada</v>
      </c>
      <c r="C21" s="94">
        <f>CO2eq!AE30</f>
        <v>248.08522818915327</v>
      </c>
      <c r="D21" s="94">
        <f t="shared" si="0"/>
        <v>248.08522818915327</v>
      </c>
      <c r="F21" s="141">
        <f t="shared" si="1"/>
        <v>6.1731817060403996E-3</v>
      </c>
      <c r="G21" s="142">
        <f t="shared" si="2"/>
        <v>0.94184427727310682</v>
      </c>
    </row>
    <row r="22" spans="1:7" x14ac:dyDescent="0.25">
      <c r="A22" s="94" t="str">
        <f>'GPC alcances 2018'!B40</f>
        <v>I.4.1</v>
      </c>
      <c r="B22" s="94" t="str">
        <f>'GPC alcances 2018'!C40</f>
        <v>Otras industrias de la energía (electricidad)</v>
      </c>
      <c r="C22" s="94">
        <f>'GPC alcances 2018'!K40</f>
        <v>244.50973637942923</v>
      </c>
      <c r="D22" s="94">
        <f t="shared" si="0"/>
        <v>244.50973637942923</v>
      </c>
      <c r="F22" s="141">
        <f t="shared" si="1"/>
        <v>6.0842116339768718E-3</v>
      </c>
      <c r="G22" s="142">
        <f t="shared" si="2"/>
        <v>0.9479284889070837</v>
      </c>
    </row>
    <row r="23" spans="1:7" x14ac:dyDescent="0.25">
      <c r="A23" s="94" t="str">
        <f>'GPC alcances 2018'!B37</f>
        <v>I.2</v>
      </c>
      <c r="B23" s="94" t="str">
        <f>'GPC alcances 2018'!C37</f>
        <v>Edificios/instalaciones comerciales e institucionales (electricidad)</v>
      </c>
      <c r="C23" s="94">
        <f>'GPC alcances 2018'!K37</f>
        <v>210.60962675520452</v>
      </c>
      <c r="D23" s="94">
        <f t="shared" si="0"/>
        <v>210.60962675520452</v>
      </c>
      <c r="F23" s="141">
        <f t="shared" si="1"/>
        <v>5.2406646880641212E-3</v>
      </c>
      <c r="G23" s="142">
        <f t="shared" si="2"/>
        <v>0.95316915359514787</v>
      </c>
    </row>
    <row r="24" spans="1:7" x14ac:dyDescent="0.25">
      <c r="A24" s="140" t="str">
        <f>CO2eq!A164</f>
        <v>2.F.1.c.</v>
      </c>
      <c r="B24" s="140" t="str">
        <f>CO2eq!B164</f>
        <v>Refrigeración industrial</v>
      </c>
      <c r="C24" s="94">
        <f>CO2eq!AE164</f>
        <v>182.27705089529249</v>
      </c>
      <c r="D24" s="94">
        <f t="shared" si="0"/>
        <v>182.27705089529249</v>
      </c>
      <c r="F24" s="141">
        <f t="shared" si="1"/>
        <v>4.5356564122386207E-3</v>
      </c>
      <c r="G24" s="142">
        <f t="shared" si="2"/>
        <v>0.9577048100073865</v>
      </c>
    </row>
    <row r="25" spans="1:7" x14ac:dyDescent="0.25">
      <c r="A25" s="140" t="str">
        <f>CO2eq!A34</f>
        <v>1.A.3.a.ii.</v>
      </c>
      <c r="B25" s="140" t="str">
        <f>CO2eq!B34</f>
        <v>Aviación de cabotaje</v>
      </c>
      <c r="C25" s="94">
        <f>CO2eq!AE34</f>
        <v>140.53823703419809</v>
      </c>
      <c r="D25" s="94">
        <f t="shared" si="0"/>
        <v>140.53823703419809</v>
      </c>
      <c r="F25" s="141">
        <f t="shared" si="1"/>
        <v>3.4970565566975285E-3</v>
      </c>
      <c r="G25" s="142">
        <f t="shared" si="2"/>
        <v>0.96120186656408402</v>
      </c>
    </row>
    <row r="26" spans="1:7" x14ac:dyDescent="0.25">
      <c r="A26" s="140" t="str">
        <f>CO2eq!A49</f>
        <v>1.A.3.d.ii.</v>
      </c>
      <c r="B26" s="140" t="str">
        <f>CO2eq!B49</f>
        <v>Navegación marítima y fluvial nacional</v>
      </c>
      <c r="C26" s="94">
        <f>CO2eq!AE49</f>
        <v>132.86613194514152</v>
      </c>
      <c r="D26" s="94">
        <f t="shared" si="0"/>
        <v>132.86613194514152</v>
      </c>
      <c r="F26" s="141">
        <f t="shared" si="1"/>
        <v>3.3061491853546743E-3</v>
      </c>
      <c r="G26" s="142">
        <f t="shared" si="2"/>
        <v>0.96450801574943867</v>
      </c>
    </row>
    <row r="27" spans="1:7" x14ac:dyDescent="0.25">
      <c r="A27" s="143" t="str">
        <f>CO2eq!A359</f>
        <v>4.A.1.b.iii.1.</v>
      </c>
      <c r="B27" s="143" t="str">
        <f>CO2eq!B359</f>
        <v>Incendios</v>
      </c>
      <c r="C27" s="33">
        <f>CO2eq!AE359</f>
        <v>99.619842580976979</v>
      </c>
      <c r="D27" s="94">
        <f t="shared" si="0"/>
        <v>99.619842580976979</v>
      </c>
      <c r="F27" s="141">
        <f t="shared" si="1"/>
        <v>2.4788714518327744E-3</v>
      </c>
      <c r="G27" s="142">
        <f t="shared" si="2"/>
        <v>0.96698688720127146</v>
      </c>
    </row>
    <row r="28" spans="1:7" x14ac:dyDescent="0.25">
      <c r="A28" s="143" t="str">
        <f>CO2eq!A417</f>
        <v>4.F.2.</v>
      </c>
      <c r="B28" s="143" t="str">
        <f>CO2eq!B417</f>
        <v>Tierras convertidas en otras tierras</v>
      </c>
      <c r="C28" s="33">
        <f>CO2eq!AE417</f>
        <v>95.014563223052733</v>
      </c>
      <c r="D28" s="94">
        <f t="shared" si="0"/>
        <v>95.014563223052733</v>
      </c>
      <c r="F28" s="141">
        <f t="shared" si="1"/>
        <v>2.3642768566968339E-3</v>
      </c>
      <c r="G28" s="142">
        <f t="shared" si="2"/>
        <v>0.96935116405796828</v>
      </c>
    </row>
    <row r="29" spans="1:7" x14ac:dyDescent="0.25">
      <c r="A29" s="143" t="str">
        <f>CO2eq!A426</f>
        <v>5.A.</v>
      </c>
      <c r="B29" s="143" t="str">
        <f>CO2eq!B426</f>
        <v>Disposición de residuos sólidos</v>
      </c>
      <c r="C29" s="33">
        <f>CO2eq!AE426</f>
        <v>94.493040247393111</v>
      </c>
      <c r="D29" s="94">
        <f t="shared" si="0"/>
        <v>94.493040247393111</v>
      </c>
      <c r="F29" s="141">
        <f t="shared" si="1"/>
        <v>2.3512996386813902E-3</v>
      </c>
      <c r="G29" s="142">
        <f t="shared" si="2"/>
        <v>0.9717024636966497</v>
      </c>
    </row>
    <row r="30" spans="1:7" x14ac:dyDescent="0.25">
      <c r="A30" s="94" t="str">
        <f>'GPC alcances 2018'!B36</f>
        <v xml:space="preserve">I.1 </v>
      </c>
      <c r="B30" s="94" t="str">
        <f>'GPC alcances 2018'!C36</f>
        <v>Edificios residenciales (electricidad)</v>
      </c>
      <c r="C30" s="94">
        <f>'GPC alcances 2018'!K36</f>
        <v>90.213615784939606</v>
      </c>
      <c r="D30" s="94">
        <f t="shared" si="0"/>
        <v>90.213615784939606</v>
      </c>
      <c r="F30" s="141">
        <f t="shared" si="1"/>
        <v>2.244813392011929E-3</v>
      </c>
      <c r="G30" s="142">
        <f t="shared" si="2"/>
        <v>0.97394727708866158</v>
      </c>
    </row>
    <row r="31" spans="1:7" x14ac:dyDescent="0.25">
      <c r="A31" s="140" t="str">
        <f>CO2eq!A259</f>
        <v>3.D.1.a.</v>
      </c>
      <c r="B31" s="140" t="str">
        <f>CO2eq!B259</f>
        <v>Fertilizante inorgánicos</v>
      </c>
      <c r="C31" s="94">
        <f>CO2eq!AE259</f>
        <v>76.651856789790358</v>
      </c>
      <c r="D31" s="94">
        <f t="shared" si="0"/>
        <v>76.651856789790358</v>
      </c>
      <c r="F31" s="141">
        <f t="shared" si="1"/>
        <v>1.907351935150208E-3</v>
      </c>
      <c r="G31" s="142">
        <f t="shared" si="2"/>
        <v>0.97585462902381181</v>
      </c>
    </row>
    <row r="32" spans="1:7" x14ac:dyDescent="0.25">
      <c r="A32" s="140" t="str">
        <f>CO2eq!A54</f>
        <v>1.A.4.a.</v>
      </c>
      <c r="B32" s="140" t="str">
        <f>CO2eq!B54</f>
        <v>Comercial / Institucional</v>
      </c>
      <c r="C32" s="94">
        <f>CO2eq!AE54</f>
        <v>75.447051588604779</v>
      </c>
      <c r="D32" s="94">
        <f t="shared" si="0"/>
        <v>75.447051588604779</v>
      </c>
      <c r="F32" s="141">
        <f t="shared" si="1"/>
        <v>1.8773723935161112E-3</v>
      </c>
      <c r="G32" s="142">
        <f t="shared" si="2"/>
        <v>0.97773200141732797</v>
      </c>
    </row>
    <row r="33" spans="1:7" x14ac:dyDescent="0.25">
      <c r="A33" s="140" t="str">
        <f>CO2eq!A52</f>
        <v>1.A.3.e.ii.</v>
      </c>
      <c r="B33" s="140" t="str">
        <f>CO2eq!B52</f>
        <v>Todo terreno</v>
      </c>
      <c r="C33" s="94">
        <f>CO2eq!AE52</f>
        <v>72.036788922190269</v>
      </c>
      <c r="D33" s="94">
        <f t="shared" si="0"/>
        <v>72.036788922190269</v>
      </c>
      <c r="F33" s="141">
        <f t="shared" si="1"/>
        <v>1.7925137694909381E-3</v>
      </c>
      <c r="G33" s="142">
        <f t="shared" si="2"/>
        <v>0.97952451518681893</v>
      </c>
    </row>
    <row r="34" spans="1:7" x14ac:dyDescent="0.25">
      <c r="A34" s="140" t="str">
        <f>CO2eq!A435</f>
        <v>5.D.1.</v>
      </c>
      <c r="B34" s="140" t="str">
        <f>CO2eq!B435</f>
        <v>Tratamiento y descarga de aguas residuales domésticas</v>
      </c>
      <c r="C34" s="94">
        <f>CO2eq!AE435</f>
        <v>69.01297638530329</v>
      </c>
      <c r="D34" s="94">
        <f t="shared" si="0"/>
        <v>69.01297638530329</v>
      </c>
      <c r="F34" s="141">
        <f t="shared" si="1"/>
        <v>1.7172713039420666E-3</v>
      </c>
      <c r="G34" s="142">
        <f t="shared" si="2"/>
        <v>0.98124178649076099</v>
      </c>
    </row>
    <row r="35" spans="1:7" x14ac:dyDescent="0.25">
      <c r="A35" s="143" t="str">
        <f>CO2eq!A409</f>
        <v>4.E.2.</v>
      </c>
      <c r="B35" s="143" t="str">
        <f>CO2eq!B409</f>
        <v>Tierras convertidas en asentamientos</v>
      </c>
      <c r="C35" s="33">
        <f>CO2eq!AE409</f>
        <v>60.336104589624185</v>
      </c>
      <c r="D35" s="94">
        <f t="shared" si="0"/>
        <v>60.336104589624185</v>
      </c>
      <c r="F35" s="141">
        <f t="shared" si="1"/>
        <v>1.5013620108909535E-3</v>
      </c>
      <c r="G35" s="142">
        <f t="shared" si="2"/>
        <v>0.9827431485016519</v>
      </c>
    </row>
    <row r="36" spans="1:7" x14ac:dyDescent="0.25">
      <c r="A36" s="143" t="str">
        <f>CO2eq!A217</f>
        <v>3.B.1.</v>
      </c>
      <c r="B36" s="143" t="str">
        <f>CO2eq!B217</f>
        <v>Ganado vacuno</v>
      </c>
      <c r="C36" s="33">
        <f>CO2eq!AE217</f>
        <v>59.200400501927433</v>
      </c>
      <c r="D36" s="94">
        <f t="shared" si="0"/>
        <v>59.200400501927433</v>
      </c>
      <c r="F36" s="141">
        <f t="shared" si="1"/>
        <v>1.4731019337036917E-3</v>
      </c>
      <c r="G36" s="142">
        <f t="shared" si="2"/>
        <v>0.98421625043535554</v>
      </c>
    </row>
    <row r="37" spans="1:7" x14ac:dyDescent="0.25">
      <c r="A37" s="94" t="str">
        <f>'GPC alcances 2018'!B42</f>
        <v>I.5</v>
      </c>
      <c r="B37" s="94" t="str">
        <f>'GPC alcances 2018'!C42</f>
        <v>Actividades agrícolas, de silvicultura y de pesca (electricidad)</v>
      </c>
      <c r="C37" s="94">
        <f>'GPC alcances 2018'!K42</f>
        <v>55.479169524008761</v>
      </c>
      <c r="D37" s="94">
        <f t="shared" si="0"/>
        <v>55.479169524008761</v>
      </c>
      <c r="F37" s="141">
        <f t="shared" si="1"/>
        <v>1.3805053886997167E-3</v>
      </c>
      <c r="G37" s="142">
        <f t="shared" si="2"/>
        <v>0.98559675582405526</v>
      </c>
    </row>
    <row r="38" spans="1:7" x14ac:dyDescent="0.25">
      <c r="A38" s="140" t="str">
        <f>CO2eq!A265</f>
        <v>3.D.1.d.</v>
      </c>
      <c r="B38" s="140" t="str">
        <f>CO2eq!B265</f>
        <v>Residuos de cosechas</v>
      </c>
      <c r="C38" s="94">
        <f>CO2eq!AE265</f>
        <v>44.765348827854872</v>
      </c>
      <c r="D38" s="94">
        <f t="shared" si="0"/>
        <v>44.765348827854872</v>
      </c>
      <c r="F38" s="141">
        <f t="shared" si="1"/>
        <v>1.1139100641571896E-3</v>
      </c>
      <c r="G38" s="142">
        <f t="shared" si="2"/>
        <v>0.98671066588821243</v>
      </c>
    </row>
    <row r="39" spans="1:7" x14ac:dyDescent="0.25">
      <c r="A39" s="143" t="str">
        <f>CO2eq!A385</f>
        <v>4.B.2.</v>
      </c>
      <c r="B39" s="143" t="str">
        <f>CO2eq!B385</f>
        <v>Tierras convertidas en tierras de cultivo</v>
      </c>
      <c r="C39" s="33">
        <f>CO2eq!AE385</f>
        <v>44.057205545770898</v>
      </c>
      <c r="D39" s="94">
        <f t="shared" si="0"/>
        <v>44.057205545770898</v>
      </c>
      <c r="F39" s="141">
        <f t="shared" si="1"/>
        <v>1.0962891151546027E-3</v>
      </c>
      <c r="G39" s="142">
        <f t="shared" si="2"/>
        <v>0.98780695500336702</v>
      </c>
    </row>
    <row r="40" spans="1:7" x14ac:dyDescent="0.25">
      <c r="A40" s="140" t="str">
        <f>CO2eq!A283</f>
        <v>3.D.2.b.iii.</v>
      </c>
      <c r="B40" s="140" t="str">
        <f>CO2eq!B283</f>
        <v>Orina y estiércol depositado por animales de pastoreo</v>
      </c>
      <c r="C40" s="94">
        <f>CO2eq!AE283</f>
        <v>41.541483427329098</v>
      </c>
      <c r="D40" s="94">
        <f t="shared" si="0"/>
        <v>41.541483427329098</v>
      </c>
      <c r="F40" s="141">
        <f t="shared" si="1"/>
        <v>1.0336896211323096E-3</v>
      </c>
      <c r="G40" s="142">
        <f t="shared" si="2"/>
        <v>0.98884064462449928</v>
      </c>
    </row>
    <row r="41" spans="1:7" x14ac:dyDescent="0.25">
      <c r="A41" s="140" t="str">
        <f>CO2eq!A276</f>
        <v>3.D.2.a.iii.</v>
      </c>
      <c r="B41" s="140" t="str">
        <f>CO2eq!B276</f>
        <v>Orina y estiércol depositado por animales de pastoreo</v>
      </c>
      <c r="C41" s="94">
        <f>CO2eq!AE276</f>
        <v>36.92576304651476</v>
      </c>
      <c r="D41" s="94">
        <f t="shared" si="0"/>
        <v>36.92576304651476</v>
      </c>
      <c r="F41" s="141">
        <f t="shared" si="1"/>
        <v>9.1883521878427532E-4</v>
      </c>
      <c r="G41" s="142">
        <f t="shared" si="2"/>
        <v>0.98975947984328361</v>
      </c>
    </row>
    <row r="42" spans="1:7" x14ac:dyDescent="0.25">
      <c r="A42" s="140" t="str">
        <f>CO2eq!A167</f>
        <v>2.F.1.f.</v>
      </c>
      <c r="B42" s="140" t="str">
        <f>CO2eq!B167</f>
        <v>Aire acondicionado móvil</v>
      </c>
      <c r="C42" s="94">
        <f>CO2eq!AE167</f>
        <v>35.798356255422952</v>
      </c>
      <c r="D42" s="94">
        <f t="shared" si="0"/>
        <v>35.798356255422952</v>
      </c>
      <c r="F42" s="141">
        <f t="shared" si="1"/>
        <v>8.9078160580282359E-4</v>
      </c>
      <c r="G42" s="142">
        <f t="shared" si="2"/>
        <v>0.99065026144908641</v>
      </c>
    </row>
    <row r="43" spans="1:7" x14ac:dyDescent="0.25">
      <c r="A43" s="140" t="str">
        <f>CO2eq!A436</f>
        <v>5.D.2.</v>
      </c>
      <c r="B43" s="140" t="str">
        <f>CO2eq!B436</f>
        <v>Tratamiento y descarga de aguas residuales industriales</v>
      </c>
      <c r="C43" s="94">
        <f>CO2eq!AE436</f>
        <v>35.305577803864516</v>
      </c>
      <c r="D43" s="94">
        <f t="shared" si="0"/>
        <v>35.305577803864516</v>
      </c>
      <c r="F43" s="141">
        <f t="shared" si="1"/>
        <v>8.7851964669910759E-4</v>
      </c>
      <c r="G43" s="142">
        <f t="shared" si="2"/>
        <v>0.99152878109578557</v>
      </c>
    </row>
    <row r="44" spans="1:7" x14ac:dyDescent="0.25">
      <c r="A44" s="140" t="str">
        <f>CO2eq!A162</f>
        <v>2.F.1.a.</v>
      </c>
      <c r="B44" s="140" t="str">
        <f>CO2eq!B162</f>
        <v>Refrigeración comercial</v>
      </c>
      <c r="C44" s="94">
        <f>CO2eq!AE162</f>
        <v>34.710386590635416</v>
      </c>
      <c r="D44" s="94">
        <f t="shared" si="0"/>
        <v>34.710386590635416</v>
      </c>
      <c r="F44" s="141">
        <f t="shared" si="1"/>
        <v>8.6370931907129547E-4</v>
      </c>
      <c r="G44" s="142">
        <f t="shared" si="2"/>
        <v>0.99239249041485689</v>
      </c>
    </row>
    <row r="45" spans="1:7" x14ac:dyDescent="0.25">
      <c r="A45" s="143" t="str">
        <f>CO2eq!A226</f>
        <v>3.B.3.</v>
      </c>
      <c r="B45" s="143" t="str">
        <f>CO2eq!B226</f>
        <v>Porcinos</v>
      </c>
      <c r="C45" s="33">
        <f>CO2eq!AE226</f>
        <v>25.911567616467831</v>
      </c>
      <c r="D45" s="94">
        <f t="shared" si="0"/>
        <v>25.911567616467831</v>
      </c>
      <c r="F45" s="141">
        <f t="shared" si="1"/>
        <v>6.4476557654149624E-4</v>
      </c>
      <c r="G45" s="142">
        <f t="shared" si="2"/>
        <v>0.99303725599139836</v>
      </c>
    </row>
    <row r="46" spans="1:7" x14ac:dyDescent="0.25">
      <c r="A46" s="140" t="str">
        <f>CO2eq!A372</f>
        <v>4.A.2.b.i.</v>
      </c>
      <c r="B46" s="140" t="str">
        <f>CO2eq!B372</f>
        <v>Pastizales convertidos en bosque nativo</v>
      </c>
      <c r="C46" s="94">
        <f>CO2eq!AE372</f>
        <v>-24.096134194267737</v>
      </c>
      <c r="D46" s="94">
        <f t="shared" si="0"/>
        <v>24.096134194267737</v>
      </c>
      <c r="F46" s="141">
        <f t="shared" si="1"/>
        <v>-5.9959158342524693E-4</v>
      </c>
      <c r="G46" s="142">
        <f t="shared" si="2"/>
        <v>0.99363684757482362</v>
      </c>
    </row>
    <row r="47" spans="1:7" x14ac:dyDescent="0.25">
      <c r="A47" s="143" t="str">
        <f>CO2eq!A291</f>
        <v>3.G.</v>
      </c>
      <c r="B47" s="143" t="str">
        <f>CO2eq!B291</f>
        <v>Encalado</v>
      </c>
      <c r="C47" s="33">
        <f>CO2eq!AE291</f>
        <v>23.252888431343543</v>
      </c>
      <c r="D47" s="94">
        <f t="shared" si="0"/>
        <v>23.252888431343543</v>
      </c>
      <c r="F47" s="141">
        <f t="shared" si="1"/>
        <v>5.786088374738807E-4</v>
      </c>
      <c r="G47" s="142">
        <f t="shared" si="2"/>
        <v>0.99421545641229747</v>
      </c>
    </row>
    <row r="48" spans="1:7" x14ac:dyDescent="0.25">
      <c r="A48" s="140" t="str">
        <f>CO2eq!A294</f>
        <v>3.H.</v>
      </c>
      <c r="B48" s="140" t="str">
        <f>CO2eq!B294</f>
        <v>Aplicación de urea</v>
      </c>
      <c r="C48" s="94">
        <f>CO2eq!AE294</f>
        <v>22.971776308892643</v>
      </c>
      <c r="D48" s="94">
        <f t="shared" si="0"/>
        <v>22.971776308892643</v>
      </c>
      <c r="F48" s="141">
        <f t="shared" si="1"/>
        <v>5.7161383731072326E-4</v>
      </c>
      <c r="G48" s="142">
        <f t="shared" si="2"/>
        <v>0.99478707024960822</v>
      </c>
    </row>
    <row r="49" spans="1:7" x14ac:dyDescent="0.25">
      <c r="A49" s="140" t="str">
        <f>CO2eq!A201</f>
        <v>3.A.2.</v>
      </c>
      <c r="B49" s="140" t="str">
        <f>CO2eq!B201</f>
        <v>Ovinos</v>
      </c>
      <c r="C49" s="94">
        <f>CO2eq!AE201</f>
        <v>22.529851361232225</v>
      </c>
      <c r="D49" s="94">
        <f t="shared" si="0"/>
        <v>22.529851361232225</v>
      </c>
      <c r="F49" s="141">
        <f t="shared" si="1"/>
        <v>5.6061728172273749E-4</v>
      </c>
      <c r="G49" s="142">
        <f t="shared" si="2"/>
        <v>0.99534768753133096</v>
      </c>
    </row>
    <row r="50" spans="1:7" x14ac:dyDescent="0.25">
      <c r="A50" s="140" t="str">
        <f>CO2eq!A278</f>
        <v>3.D.2.b.i.</v>
      </c>
      <c r="B50" s="140" t="str">
        <f>CO2eq!B278</f>
        <v>Fertilizante inorgánicos</v>
      </c>
      <c r="C50" s="94">
        <f>CO2eq!AE278</f>
        <v>17.246667777702825</v>
      </c>
      <c r="D50" s="94">
        <f t="shared" si="0"/>
        <v>17.246667777702825</v>
      </c>
      <c r="F50" s="141">
        <f t="shared" si="1"/>
        <v>4.2915418540879666E-4</v>
      </c>
      <c r="G50" s="142">
        <f t="shared" si="2"/>
        <v>0.99577684171673975</v>
      </c>
    </row>
    <row r="51" spans="1:7" x14ac:dyDescent="0.25">
      <c r="A51" s="140" t="str">
        <f>CO2eq!A433</f>
        <v>5.C.2.</v>
      </c>
      <c r="B51" s="140" t="str">
        <f>CO2eq!B433</f>
        <v>Incineración abierta de residuos</v>
      </c>
      <c r="C51" s="94">
        <f>CO2eq!AE433</f>
        <v>15.44315982977853</v>
      </c>
      <c r="D51" s="94">
        <f t="shared" si="0"/>
        <v>15.44315982977853</v>
      </c>
      <c r="F51" s="141">
        <f t="shared" si="1"/>
        <v>3.8427693756905008E-4</v>
      </c>
      <c r="G51" s="142">
        <f t="shared" si="2"/>
        <v>0.99616111865430879</v>
      </c>
    </row>
    <row r="52" spans="1:7" x14ac:dyDescent="0.25">
      <c r="A52" s="140" t="str">
        <f>CO2eq!A166</f>
        <v>2.F.1.e.</v>
      </c>
      <c r="B52" s="140" t="str">
        <f>CO2eq!B166</f>
        <v>Aire acondicionado fijo</v>
      </c>
      <c r="C52" s="94">
        <f>CO2eq!AE166</f>
        <v>13.041613951724537</v>
      </c>
      <c r="D52" s="94">
        <f t="shared" si="0"/>
        <v>13.041613951724537</v>
      </c>
      <c r="F52" s="141">
        <f t="shared" si="1"/>
        <v>3.2451852636160755E-4</v>
      </c>
      <c r="G52" s="142">
        <f t="shared" si="2"/>
        <v>0.9964856371806704</v>
      </c>
    </row>
    <row r="53" spans="1:7" x14ac:dyDescent="0.25">
      <c r="A53" s="140" t="str">
        <f>CO2eq!A370</f>
        <v>4.A.2.a.ii.</v>
      </c>
      <c r="B53" s="140" t="str">
        <f>CO2eq!B370</f>
        <v>Tierras de cultivo convertidas en plantaciones forestales</v>
      </c>
      <c r="C53" s="94">
        <f>CO2eq!AE370</f>
        <v>-12.412023971429658</v>
      </c>
      <c r="D53" s="94">
        <f t="shared" si="0"/>
        <v>12.412023971429658</v>
      </c>
      <c r="F53" s="141">
        <f t="shared" si="1"/>
        <v>-3.0885224354004688E-4</v>
      </c>
      <c r="G53" s="142">
        <f t="shared" si="2"/>
        <v>0.99679448942421045</v>
      </c>
    </row>
    <row r="54" spans="1:7" x14ac:dyDescent="0.25">
      <c r="A54" s="140" t="str">
        <f>CO2eq!A261</f>
        <v>3.D.1.b.i.</v>
      </c>
      <c r="B54" s="140" t="str">
        <f>CO2eq!B261</f>
        <v>Estiércol animal aplicado a los suelos</v>
      </c>
      <c r="C54" s="94">
        <f>CO2eq!AE261</f>
        <v>11.717191331983692</v>
      </c>
      <c r="D54" s="94">
        <f t="shared" si="0"/>
        <v>11.717191331983692</v>
      </c>
      <c r="F54" s="141">
        <f t="shared" si="1"/>
        <v>2.9156250738809349E-4</v>
      </c>
      <c r="G54" s="142">
        <f t="shared" si="2"/>
        <v>0.99708605193159849</v>
      </c>
    </row>
    <row r="55" spans="1:7" x14ac:dyDescent="0.25">
      <c r="A55" s="94" t="str">
        <f>'GPC alcances 2018'!B41</f>
        <v>I.4.4</v>
      </c>
      <c r="B55" s="94" t="str">
        <f>'GPC alcances 2018'!C41</f>
        <v>Generación de electricidad suministrada a la red (electricidad)</v>
      </c>
      <c r="C55" s="94">
        <f>'GPC alcances 2018'!K41</f>
        <v>10.537438041453013</v>
      </c>
      <c r="D55" s="94">
        <f t="shared" si="0"/>
        <v>10.537438041453013</v>
      </c>
      <c r="F55" s="141">
        <f t="shared" si="1"/>
        <v>2.622063402196391E-4</v>
      </c>
      <c r="G55" s="142">
        <f t="shared" si="2"/>
        <v>0.99734825827181817</v>
      </c>
    </row>
    <row r="56" spans="1:7" x14ac:dyDescent="0.25">
      <c r="A56" s="140" t="str">
        <f>CO2eq!A284</f>
        <v>3.D.2.b.iv.</v>
      </c>
      <c r="B56" s="140" t="str">
        <f>CO2eq!B284</f>
        <v>Residuos de cosechas</v>
      </c>
      <c r="C56" s="94">
        <f>CO2eq!AE284</f>
        <v>10.072203486267348</v>
      </c>
      <c r="D56" s="94">
        <f t="shared" si="0"/>
        <v>10.072203486267348</v>
      </c>
      <c r="F56" s="141">
        <f t="shared" si="1"/>
        <v>2.506297644353677E-4</v>
      </c>
      <c r="G56" s="142">
        <f t="shared" si="2"/>
        <v>0.99759888803625352</v>
      </c>
    </row>
    <row r="57" spans="1:7" x14ac:dyDescent="0.25">
      <c r="A57" s="140" t="str">
        <f>CO2eq!A209</f>
        <v>3.A.4.c.</v>
      </c>
      <c r="B57" s="140" t="str">
        <f>CO2eq!B209</f>
        <v>Equinos</v>
      </c>
      <c r="C57" s="94">
        <f>CO2eq!AE209</f>
        <v>9.3568499999999997</v>
      </c>
      <c r="D57" s="94">
        <f t="shared" si="0"/>
        <v>9.3568499999999997</v>
      </c>
      <c r="F57" s="141">
        <f t="shared" si="1"/>
        <v>2.3282940168498735E-4</v>
      </c>
      <c r="G57" s="142">
        <f t="shared" si="2"/>
        <v>0.99783171743793853</v>
      </c>
    </row>
    <row r="58" spans="1:7" x14ac:dyDescent="0.25">
      <c r="A58" s="140" t="str">
        <f>CO2eq!A271</f>
        <v>3.D.2.a.i</v>
      </c>
      <c r="B58" s="140" t="str">
        <f>CO2eq!B271</f>
        <v>Fertilizante inorgánicos</v>
      </c>
      <c r="C58" s="94">
        <f>CO2eq!AE271</f>
        <v>7.6651856789790367</v>
      </c>
      <c r="D58" s="94">
        <f t="shared" si="0"/>
        <v>7.6651856789790367</v>
      </c>
      <c r="F58" s="141">
        <f t="shared" si="1"/>
        <v>1.9073519351502083E-4</v>
      </c>
      <c r="G58" s="142">
        <f t="shared" si="2"/>
        <v>0.9980224526314535</v>
      </c>
    </row>
    <row r="59" spans="1:7" x14ac:dyDescent="0.25">
      <c r="A59" s="140" t="str">
        <f>CO2eq!A21</f>
        <v>1.A.2.d.</v>
      </c>
      <c r="B59" s="140" t="str">
        <f>CO2eq!B21</f>
        <v>Pulpa, papel e imprenta</v>
      </c>
      <c r="C59" s="94">
        <f>CO2eq!AE21</f>
        <v>7.3911915656188309</v>
      </c>
      <c r="D59" s="94">
        <f t="shared" si="0"/>
        <v>7.3911915656188309</v>
      </c>
      <c r="F59" s="141">
        <f t="shared" si="1"/>
        <v>1.8391731298056046E-4</v>
      </c>
      <c r="G59" s="142">
        <f t="shared" si="2"/>
        <v>0.99820636994443401</v>
      </c>
    </row>
    <row r="60" spans="1:7" x14ac:dyDescent="0.25">
      <c r="A60" s="140" t="str">
        <f>CO2eq!A165</f>
        <v>2.F.1.d.</v>
      </c>
      <c r="B60" s="140" t="str">
        <f>CO2eq!B165</f>
        <v>Transporte refrigerado</v>
      </c>
      <c r="C60" s="94">
        <f>CO2eq!AE165</f>
        <v>7.219944348345912</v>
      </c>
      <c r="D60" s="94">
        <f t="shared" si="0"/>
        <v>7.219944348345912</v>
      </c>
      <c r="F60" s="141">
        <f t="shared" si="1"/>
        <v>1.7965611534055632E-4</v>
      </c>
      <c r="G60" s="142">
        <f t="shared" si="2"/>
        <v>0.99838602605977456</v>
      </c>
    </row>
    <row r="61" spans="1:7" x14ac:dyDescent="0.25">
      <c r="A61" s="140" t="str">
        <f>CO2eq!A376</f>
        <v>4.A.2.c.ii.</v>
      </c>
      <c r="B61" s="140" t="str">
        <f>CO2eq!B376</f>
        <v>Humedales convertidos en plantaciones forestales</v>
      </c>
      <c r="C61" s="94">
        <f>CO2eq!AE376</f>
        <v>-6.6757609253784782</v>
      </c>
      <c r="D61" s="94">
        <f t="shared" si="0"/>
        <v>6.6757609253784782</v>
      </c>
      <c r="F61" s="141">
        <f t="shared" si="1"/>
        <v>-1.6611503038393139E-4</v>
      </c>
      <c r="G61" s="142">
        <f t="shared" si="2"/>
        <v>0.99855214109015844</v>
      </c>
    </row>
    <row r="62" spans="1:7" x14ac:dyDescent="0.25">
      <c r="A62" s="140" t="str">
        <f>CO2eq!A150</f>
        <v>2.D.1.</v>
      </c>
      <c r="B62" s="140" t="str">
        <f>CO2eq!B150</f>
        <v>Uso de lubricantes</v>
      </c>
      <c r="C62" s="94">
        <f>CO2eq!AE150</f>
        <v>6.2429987201984183</v>
      </c>
      <c r="D62" s="94">
        <f t="shared" si="0"/>
        <v>6.2429987201984183</v>
      </c>
      <c r="F62" s="141">
        <f t="shared" si="1"/>
        <v>1.5534647415999396E-4</v>
      </c>
      <c r="G62" s="142">
        <f t="shared" si="2"/>
        <v>0.99870748756431849</v>
      </c>
    </row>
    <row r="63" spans="1:7" x14ac:dyDescent="0.25">
      <c r="A63" s="140" t="str">
        <f>CO2eq!A241</f>
        <v>3.B.5.a.</v>
      </c>
      <c r="B63" s="140" t="str">
        <f>CO2eq!B241</f>
        <v>Ganado vacuno</v>
      </c>
      <c r="C63" s="94">
        <f>CO2eq!AE241</f>
        <v>5.2810687749869505</v>
      </c>
      <c r="D63" s="94">
        <f t="shared" si="0"/>
        <v>5.2810687749869505</v>
      </c>
      <c r="F63" s="141">
        <f t="shared" si="1"/>
        <v>1.3141047287682081E-4</v>
      </c>
      <c r="G63" s="142">
        <f t="shared" si="2"/>
        <v>0.99883889803719528</v>
      </c>
    </row>
    <row r="64" spans="1:7" x14ac:dyDescent="0.25">
      <c r="A64" s="140" t="str">
        <f>CO2eq!A23</f>
        <v>1.A.2.f.</v>
      </c>
      <c r="B64" s="140" t="str">
        <f>CO2eq!B23</f>
        <v>Minerales no metálicos</v>
      </c>
      <c r="C64" s="94">
        <f>CO2eq!AE23</f>
        <v>4.6217902840638398</v>
      </c>
      <c r="D64" s="94">
        <f t="shared" si="0"/>
        <v>4.6217902840638398</v>
      </c>
      <c r="F64" s="141">
        <f t="shared" si="1"/>
        <v>1.1500544163389084E-4</v>
      </c>
      <c r="G64" s="142">
        <f t="shared" si="2"/>
        <v>0.99895390347882917</v>
      </c>
    </row>
    <row r="65" spans="1:7" x14ac:dyDescent="0.25">
      <c r="A65" s="140" t="str">
        <f>CO2eq!A113</f>
        <v>2.A.1.</v>
      </c>
      <c r="B65" s="140" t="str">
        <f>CO2eq!B113</f>
        <v>Producción de cemento</v>
      </c>
      <c r="C65" s="94">
        <f>CO2eq!AE113</f>
        <v>4.5184194336117267</v>
      </c>
      <c r="D65" s="94">
        <f t="shared" si="0"/>
        <v>4.5184194336117267</v>
      </c>
      <c r="F65" s="141">
        <f t="shared" si="1"/>
        <v>1.1243323268938133E-4</v>
      </c>
      <c r="G65" s="142">
        <f t="shared" si="2"/>
        <v>0.99906633671151857</v>
      </c>
    </row>
    <row r="66" spans="1:7" x14ac:dyDescent="0.25">
      <c r="A66" s="140" t="str">
        <f>CO2eq!A163</f>
        <v>2.F.1.b.</v>
      </c>
      <c r="B66" s="140" t="str">
        <f>CO2eq!B163</f>
        <v>Refrigeración doméstica</v>
      </c>
      <c r="C66" s="94">
        <f>CO2eq!AE163</f>
        <v>3.8391934130109524</v>
      </c>
      <c r="D66" s="94">
        <f t="shared" ref="D66:D129" si="3">ABS(C66)</f>
        <v>3.8391934130109524</v>
      </c>
      <c r="F66" s="141">
        <f t="shared" si="1"/>
        <v>9.553184087639372E-5</v>
      </c>
      <c r="G66" s="142">
        <f t="shared" si="2"/>
        <v>0.99916186855239497</v>
      </c>
    </row>
    <row r="67" spans="1:7" x14ac:dyDescent="0.25">
      <c r="A67" s="140" t="str">
        <f>CO2eq!A58</f>
        <v>1.A.4.c.ii.</v>
      </c>
      <c r="B67" s="140" t="str">
        <f>CO2eq!B58</f>
        <v>Vehículo todo terreno y otra maquinaria</v>
      </c>
      <c r="C67" s="94">
        <f>CO2eq!AE58</f>
        <v>3.3966159525950173</v>
      </c>
      <c r="D67" s="94">
        <f t="shared" si="3"/>
        <v>3.3966159525950173</v>
      </c>
      <c r="F67" s="141">
        <f t="shared" ref="F67:F130" si="4">C67/D$1</f>
        <v>8.451904861105833E-5</v>
      </c>
      <c r="G67" s="142">
        <f t="shared" si="2"/>
        <v>0.99924638760100604</v>
      </c>
    </row>
    <row r="68" spans="1:7" x14ac:dyDescent="0.25">
      <c r="A68" s="140" t="str">
        <f>CO2eq!A168</f>
        <v>2.F.2.</v>
      </c>
      <c r="B68" s="140" t="str">
        <f>CO2eq!B168</f>
        <v>Agentes espumantes</v>
      </c>
      <c r="C68" s="94">
        <f>CO2eq!AE168</f>
        <v>3.3932190613289461</v>
      </c>
      <c r="D68" s="94">
        <f t="shared" si="3"/>
        <v>3.3932190613289461</v>
      </c>
      <c r="F68" s="141">
        <f t="shared" si="4"/>
        <v>8.4434522711736632E-5</v>
      </c>
      <c r="G68" s="142">
        <f t="shared" si="2"/>
        <v>0.99933082212371782</v>
      </c>
    </row>
    <row r="69" spans="1:7" x14ac:dyDescent="0.25">
      <c r="A69" s="143" t="str">
        <f>CO2eq!A202</f>
        <v>3.A.3.</v>
      </c>
      <c r="B69" s="143" t="str">
        <f>CO2eq!B202</f>
        <v>Porcinos</v>
      </c>
      <c r="C69" s="33">
        <f>CO2eq!AE202</f>
        <v>2.7847672084625166</v>
      </c>
      <c r="D69" s="94">
        <f t="shared" si="3"/>
        <v>2.7847672084625166</v>
      </c>
      <c r="F69" s="141">
        <f t="shared" si="4"/>
        <v>6.9294226473471328E-5</v>
      </c>
      <c r="G69" s="142">
        <f t="shared" ref="G69:G132" si="5">G68+ABS(F69)</f>
        <v>0.99940011635019133</v>
      </c>
    </row>
    <row r="70" spans="1:7" x14ac:dyDescent="0.25">
      <c r="A70" s="140" t="str">
        <f>CO2eq!A280</f>
        <v>3.D.2.b.ii.1.</v>
      </c>
      <c r="B70" s="140" t="str">
        <f>CO2eq!B280</f>
        <v>Estiércol animal aplicado a los suelos</v>
      </c>
      <c r="C70" s="94">
        <f>CO2eq!AE280</f>
        <v>2.6363680496963307</v>
      </c>
      <c r="D70" s="94">
        <f t="shared" si="3"/>
        <v>2.6363680496963307</v>
      </c>
      <c r="F70" s="141">
        <f t="shared" si="4"/>
        <v>6.5601564162321037E-5</v>
      </c>
      <c r="G70" s="142">
        <f t="shared" si="5"/>
        <v>0.99946571791435368</v>
      </c>
    </row>
    <row r="71" spans="1:7" x14ac:dyDescent="0.25">
      <c r="A71" s="140" t="str">
        <f>CO2eq!A273</f>
        <v>3.D.2.a.ii.1.</v>
      </c>
      <c r="B71" s="140" t="str">
        <f>CO2eq!B273</f>
        <v>Estiércol animal aplicado a los suelos</v>
      </c>
      <c r="C71" s="94">
        <f>CO2eq!AE273</f>
        <v>2.3434382663967384</v>
      </c>
      <c r="D71" s="94">
        <f t="shared" si="3"/>
        <v>2.3434382663967384</v>
      </c>
      <c r="F71" s="141">
        <f t="shared" si="4"/>
        <v>5.8312501477618701E-5</v>
      </c>
      <c r="G71" s="142">
        <f t="shared" si="5"/>
        <v>0.99952403041583127</v>
      </c>
    </row>
    <row r="72" spans="1:7" x14ac:dyDescent="0.25">
      <c r="A72" s="140" t="str">
        <f>CO2eq!A43</f>
        <v>1.A.3.b.iv.</v>
      </c>
      <c r="B72" s="140" t="str">
        <f>CO2eq!B43</f>
        <v>Motocicletas</v>
      </c>
      <c r="C72" s="94">
        <f>CO2eq!AE43</f>
        <v>2.3243065791093329</v>
      </c>
      <c r="D72" s="94">
        <f t="shared" si="3"/>
        <v>2.3243065791093329</v>
      </c>
      <c r="F72" s="141">
        <f t="shared" si="4"/>
        <v>5.783644176688797E-5</v>
      </c>
      <c r="G72" s="142">
        <f t="shared" si="5"/>
        <v>0.9995818668575982</v>
      </c>
    </row>
    <row r="73" spans="1:7" x14ac:dyDescent="0.25">
      <c r="A73" s="140" t="str">
        <f>CO2eq!A267</f>
        <v>3.D.1.f.</v>
      </c>
      <c r="B73" s="140" t="str">
        <f>CO2eq!B267</f>
        <v>Cultivo de suelos orgánicos (histosoles)</v>
      </c>
      <c r="C73" s="94">
        <f>CO2eq!AE267</f>
        <v>2.2879066798234402</v>
      </c>
      <c r="D73" s="94">
        <f t="shared" si="3"/>
        <v>2.2879066798234402</v>
      </c>
      <c r="F73" s="141">
        <f t="shared" si="4"/>
        <v>5.6930691779218164E-5</v>
      </c>
      <c r="G73" s="142">
        <f t="shared" si="5"/>
        <v>0.99963879754937746</v>
      </c>
    </row>
    <row r="74" spans="1:7" x14ac:dyDescent="0.25">
      <c r="A74" s="140" t="str">
        <f>CO2eq!A169</f>
        <v>2.F.3.</v>
      </c>
      <c r="B74" s="140" t="str">
        <f>CO2eq!B169</f>
        <v>Protección contra incendios</v>
      </c>
      <c r="C74" s="94">
        <f>CO2eq!AE169</f>
        <v>2.0177946959213919</v>
      </c>
      <c r="D74" s="94">
        <f t="shared" si="3"/>
        <v>2.0177946959213919</v>
      </c>
      <c r="F74" s="141">
        <f t="shared" si="4"/>
        <v>5.020941147656729E-5</v>
      </c>
      <c r="G74" s="142">
        <f t="shared" si="5"/>
        <v>0.99968900696085405</v>
      </c>
    </row>
    <row r="75" spans="1:7" x14ac:dyDescent="0.25">
      <c r="A75" s="140" t="str">
        <f>CO2eq!A171</f>
        <v>2.F.5.</v>
      </c>
      <c r="B75" s="140" t="str">
        <f>CO2eq!B171</f>
        <v>Solventes</v>
      </c>
      <c r="C75" s="94">
        <f>CO2eq!AE171</f>
        <v>1.591157486506142</v>
      </c>
      <c r="D75" s="94">
        <f t="shared" si="3"/>
        <v>1.591157486506142</v>
      </c>
      <c r="F75" s="141">
        <f t="shared" si="4"/>
        <v>3.9593265422638321E-5</v>
      </c>
      <c r="G75" s="142">
        <f t="shared" si="5"/>
        <v>0.99972860022627674</v>
      </c>
    </row>
    <row r="76" spans="1:7" x14ac:dyDescent="0.25">
      <c r="A76" s="140" t="str">
        <f>CO2eq!A243</f>
        <v>3.B.5.c.</v>
      </c>
      <c r="B76" s="140" t="str">
        <f>CO2eq!B243</f>
        <v>Porcinos</v>
      </c>
      <c r="C76" s="94">
        <f>CO2eq!AE243</f>
        <v>1.3912785260592511</v>
      </c>
      <c r="D76" s="94">
        <f t="shared" si="3"/>
        <v>1.3912785260592511</v>
      </c>
      <c r="F76" s="141">
        <f t="shared" si="4"/>
        <v>3.461961523371076E-5</v>
      </c>
      <c r="G76" s="142">
        <f t="shared" si="5"/>
        <v>0.9997632198415104</v>
      </c>
    </row>
    <row r="77" spans="1:7" x14ac:dyDescent="0.25">
      <c r="A77" s="140" t="str">
        <f>CO2eq!A214</f>
        <v>3.A.4.g.i.</v>
      </c>
      <c r="B77" s="140" t="str">
        <f>CO2eq!B214</f>
        <v>Ciervos</v>
      </c>
      <c r="C77" s="94">
        <f>CO2eq!AE214</f>
        <v>1.0998124999999999</v>
      </c>
      <c r="D77" s="94">
        <f t="shared" si="3"/>
        <v>1.0998124999999999</v>
      </c>
      <c r="F77" s="141">
        <f t="shared" si="4"/>
        <v>2.7366975674577462E-5</v>
      </c>
      <c r="G77" s="142">
        <f t="shared" si="5"/>
        <v>0.99979058681718502</v>
      </c>
    </row>
    <row r="78" spans="1:7" x14ac:dyDescent="0.25">
      <c r="A78" s="140" t="str">
        <f>CO2eq!A208</f>
        <v>3.A.4.b.</v>
      </c>
      <c r="B78" s="140" t="str">
        <f>CO2eq!B208</f>
        <v>Caprinos</v>
      </c>
      <c r="C78" s="94">
        <f>CO2eq!AE208</f>
        <v>1.0171439024903484</v>
      </c>
      <c r="D78" s="94">
        <f t="shared" si="3"/>
        <v>1.0171439024903484</v>
      </c>
      <c r="F78" s="141">
        <f t="shared" si="4"/>
        <v>2.5309907313290361E-5</v>
      </c>
      <c r="G78" s="142">
        <f t="shared" si="5"/>
        <v>0.99981589672449833</v>
      </c>
    </row>
    <row r="79" spans="1:7" x14ac:dyDescent="0.25">
      <c r="A79" s="140" t="str">
        <f>CO2eq!A170</f>
        <v>2.F.4.</v>
      </c>
      <c r="B79" s="140" t="str">
        <f>CO2eq!B170</f>
        <v>Aerosoles</v>
      </c>
      <c r="C79" s="94">
        <f>CO2eq!AE170</f>
        <v>0.9984134242118764</v>
      </c>
      <c r="D79" s="94">
        <f t="shared" si="3"/>
        <v>0.9984134242118764</v>
      </c>
      <c r="F79" s="141">
        <f t="shared" si="4"/>
        <v>2.4843831010811399E-5</v>
      </c>
      <c r="G79" s="142">
        <f t="shared" si="5"/>
        <v>0.99984074055550909</v>
      </c>
    </row>
    <row r="80" spans="1:7" x14ac:dyDescent="0.25">
      <c r="A80" s="140" t="str">
        <f>CO2eq!A249</f>
        <v>3.B.5.d.v.</v>
      </c>
      <c r="B80" s="140" t="str">
        <f>CO2eq!B249</f>
        <v>Aves de corral</v>
      </c>
      <c r="C80" s="94">
        <f>CO2eq!AE249</f>
        <v>0.9857520098594863</v>
      </c>
      <c r="D80" s="94">
        <f t="shared" si="3"/>
        <v>0.9857520098594863</v>
      </c>
      <c r="F80" s="141">
        <f t="shared" si="4"/>
        <v>2.4528773109043956E-5</v>
      </c>
      <c r="G80" s="142">
        <f t="shared" si="5"/>
        <v>0.99986526932861808</v>
      </c>
    </row>
    <row r="81" spans="1:7" x14ac:dyDescent="0.25">
      <c r="A81" s="140" t="str">
        <f>CO2eq!A233</f>
        <v>3.B.4.c.</v>
      </c>
      <c r="B81" s="140" t="str">
        <f>CO2eq!B233</f>
        <v>Equinos</v>
      </c>
      <c r="C81" s="94">
        <f>CO2eq!AE233</f>
        <v>0.85251299999999985</v>
      </c>
      <c r="D81" s="94">
        <f t="shared" si="3"/>
        <v>0.85251299999999985</v>
      </c>
      <c r="F81" s="141">
        <f t="shared" si="4"/>
        <v>2.1213345486854398E-5</v>
      </c>
      <c r="G81" s="142">
        <f t="shared" si="5"/>
        <v>0.99988648267410496</v>
      </c>
    </row>
    <row r="82" spans="1:7" x14ac:dyDescent="0.25">
      <c r="A82" s="140" t="str">
        <f>CO2eq!A225</f>
        <v>3.B.2.</v>
      </c>
      <c r="B82" s="140" t="str">
        <f>CO2eq!B225</f>
        <v>Ovinos</v>
      </c>
      <c r="C82" s="94">
        <f>CO2eq!AE225</f>
        <v>0.6758955408369669</v>
      </c>
      <c r="D82" s="94">
        <f t="shared" si="3"/>
        <v>0.6758955408369669</v>
      </c>
      <c r="F82" s="141">
        <f t="shared" si="4"/>
        <v>1.6818518451682129E-5</v>
      </c>
      <c r="G82" s="142">
        <f t="shared" si="5"/>
        <v>0.99990330119255666</v>
      </c>
    </row>
    <row r="83" spans="1:7" x14ac:dyDescent="0.25">
      <c r="A83" s="94" t="str">
        <f>'GPC alcances 2018'!B44</f>
        <v>II.1</v>
      </c>
      <c r="B83" s="94" t="str">
        <f>'GPC alcances 2018'!C44</f>
        <v>Transporte por carretera (electricidad)</v>
      </c>
      <c r="C83" s="94">
        <f>'GPC alcances 2018'!K44</f>
        <v>0.67514179968982302</v>
      </c>
      <c r="D83" s="94">
        <f t="shared" si="3"/>
        <v>0.67514179968982302</v>
      </c>
      <c r="F83" s="141">
        <f t="shared" si="4"/>
        <v>1.679976287685568E-5</v>
      </c>
      <c r="G83" s="142">
        <f t="shared" si="5"/>
        <v>0.99992010095543349</v>
      </c>
    </row>
    <row r="84" spans="1:7" x14ac:dyDescent="0.25">
      <c r="A84" s="143" t="str">
        <f>CO2eq!A401</f>
        <v>4.D.2.</v>
      </c>
      <c r="B84" s="143" t="str">
        <f>CO2eq!B401</f>
        <v>Tierras convertidas en humedales</v>
      </c>
      <c r="C84" s="33">
        <f>CO2eq!AE401</f>
        <v>0.62562787819638332</v>
      </c>
      <c r="D84" s="94">
        <f t="shared" si="3"/>
        <v>0.62562787819638332</v>
      </c>
      <c r="F84" s="141">
        <f t="shared" si="4"/>
        <v>1.5567692605728644E-5</v>
      </c>
      <c r="G84" s="142">
        <f t="shared" si="5"/>
        <v>0.99993566864803918</v>
      </c>
    </row>
    <row r="85" spans="1:7" x14ac:dyDescent="0.25">
      <c r="A85" s="140" t="str">
        <f>CO2eq!A235</f>
        <v>3.B.4.e.</v>
      </c>
      <c r="B85" s="140" t="str">
        <f>CO2eq!B235</f>
        <v>Aves de corral</v>
      </c>
      <c r="C85" s="94">
        <f>CO2eq!AE235</f>
        <v>0.59809563624287365</v>
      </c>
      <c r="D85" s="94">
        <f t="shared" si="3"/>
        <v>0.59809563624287365</v>
      </c>
      <c r="F85" s="141">
        <f t="shared" si="4"/>
        <v>1.4882599286814483E-5</v>
      </c>
      <c r="G85" s="142">
        <f t="shared" si="5"/>
        <v>0.99995055124732601</v>
      </c>
    </row>
    <row r="86" spans="1:7" x14ac:dyDescent="0.25">
      <c r="A86" s="140" t="str">
        <f>CO2eq!A151</f>
        <v>2.D.2.</v>
      </c>
      <c r="B86" s="140" t="str">
        <f>CO2eq!B151</f>
        <v>Uso de la cera de parafina</v>
      </c>
      <c r="C86" s="94">
        <f>CO2eq!AE151</f>
        <v>0.50296769497182114</v>
      </c>
      <c r="D86" s="94">
        <f t="shared" si="3"/>
        <v>0.50296769497182114</v>
      </c>
      <c r="F86" s="141">
        <f t="shared" si="4"/>
        <v>1.2515501208971644E-5</v>
      </c>
      <c r="G86" s="142">
        <f t="shared" si="5"/>
        <v>0.99996306674853497</v>
      </c>
    </row>
    <row r="87" spans="1:7" x14ac:dyDescent="0.25">
      <c r="A87" s="140" t="str">
        <f>CO2eq!A212</f>
        <v>3.A.4.f.</v>
      </c>
      <c r="B87" s="140" t="str">
        <f>CO2eq!B212</f>
        <v>Camélidos (llamas y alpacas)</v>
      </c>
      <c r="C87" s="94">
        <f>CO2eq!AE212</f>
        <v>0.45203999999999989</v>
      </c>
      <c r="D87" s="94">
        <f t="shared" si="3"/>
        <v>0.45203999999999989</v>
      </c>
      <c r="F87" s="141">
        <f t="shared" si="4"/>
        <v>1.1248251573732789E-5</v>
      </c>
      <c r="G87" s="142">
        <f t="shared" si="5"/>
        <v>0.99997431500010869</v>
      </c>
    </row>
    <row r="88" spans="1:7" x14ac:dyDescent="0.25">
      <c r="A88" s="94" t="str">
        <f>'GPC alcances 2018'!B45</f>
        <v>II.2</v>
      </c>
      <c r="B88" s="94" t="str">
        <f>'GPC alcances 2018'!C45</f>
        <v>Ferroviario (electricidad)</v>
      </c>
      <c r="C88" s="94">
        <f>'GPC alcances 2018'!K45</f>
        <v>0.35424886084121798</v>
      </c>
      <c r="D88" s="94">
        <f t="shared" si="3"/>
        <v>0.35424886084121798</v>
      </c>
      <c r="F88" s="141">
        <f t="shared" si="4"/>
        <v>8.8148843165434008E-6</v>
      </c>
      <c r="G88" s="142">
        <f t="shared" si="5"/>
        <v>0.99998312988442528</v>
      </c>
    </row>
    <row r="89" spans="1:7" x14ac:dyDescent="0.25">
      <c r="A89" s="140" t="str">
        <f>CO2eq!A63</f>
        <v>1.A.5.b.i.</v>
      </c>
      <c r="B89" s="140" t="str">
        <f>CO2eq!B63</f>
        <v>Móvil (componente aviación)</v>
      </c>
      <c r="C89" s="94">
        <f>CO2eq!AE63</f>
        <v>0.30801109597266729</v>
      </c>
      <c r="D89" s="94">
        <f t="shared" si="3"/>
        <v>0.30801109597266729</v>
      </c>
      <c r="F89" s="141">
        <f t="shared" si="4"/>
        <v>7.6643356672013909E-6</v>
      </c>
      <c r="G89" s="142">
        <f t="shared" si="5"/>
        <v>0.99999079422009252</v>
      </c>
    </row>
    <row r="90" spans="1:7" x14ac:dyDescent="0.25">
      <c r="A90" s="140" t="str">
        <f>CO2eq!A236</f>
        <v>3.B.4.f.</v>
      </c>
      <c r="B90" s="140" t="str">
        <f>CO2eq!B236</f>
        <v>Camélidos (llamas y alpacas)</v>
      </c>
      <c r="C90" s="94">
        <f>CO2eq!AE236</f>
        <v>0.10848959999999999</v>
      </c>
      <c r="D90" s="94">
        <f t="shared" si="3"/>
        <v>0.10848959999999999</v>
      </c>
      <c r="F90" s="141">
        <f t="shared" si="4"/>
        <v>2.69958037769587E-6</v>
      </c>
      <c r="G90" s="142">
        <f t="shared" si="5"/>
        <v>0.9999934938004702</v>
      </c>
    </row>
    <row r="91" spans="1:7" x14ac:dyDescent="0.25">
      <c r="A91" s="140" t="str">
        <f>CO2eq!A392</f>
        <v>4.C.1.</v>
      </c>
      <c r="B91" s="140" t="str">
        <f>CO2eq!B392</f>
        <v>Pastizales que permanecen como tales</v>
      </c>
      <c r="C91" s="94">
        <f>CO2eq!AE392</f>
        <v>5.4206745546528011E-2</v>
      </c>
      <c r="D91" s="94">
        <f t="shared" si="3"/>
        <v>5.4206745546528011E-2</v>
      </c>
      <c r="F91" s="141">
        <f t="shared" si="4"/>
        <v>1.3488432680750968E-6</v>
      </c>
      <c r="G91" s="142">
        <f t="shared" si="5"/>
        <v>0.99999484264373828</v>
      </c>
    </row>
    <row r="92" spans="1:7" x14ac:dyDescent="0.25">
      <c r="A92" s="140" t="str">
        <f>CO2eq!A210</f>
        <v>3.A.4.d.</v>
      </c>
      <c r="B92" s="140" t="str">
        <f>CO2eq!B210</f>
        <v>Mulas y asnos</v>
      </c>
      <c r="C92" s="94">
        <f>CO2eq!AE210</f>
        <v>5.2399999999999981E-2</v>
      </c>
      <c r="D92" s="94">
        <f t="shared" si="3"/>
        <v>5.2399999999999981E-2</v>
      </c>
      <c r="F92" s="141">
        <f t="shared" si="4"/>
        <v>1.3038854580647689E-6</v>
      </c>
      <c r="G92" s="142">
        <f t="shared" si="5"/>
        <v>0.99999614652919633</v>
      </c>
    </row>
    <row r="93" spans="1:7" x14ac:dyDescent="0.25">
      <c r="A93" s="140" t="str">
        <f>CO2eq!A232</f>
        <v>3.B.4.b.</v>
      </c>
      <c r="B93" s="140" t="str">
        <f>CO2eq!B232</f>
        <v>Caprinos</v>
      </c>
      <c r="C93" s="94">
        <f>CO2eq!AE232</f>
        <v>3.4582892684671844E-2</v>
      </c>
      <c r="D93" s="94">
        <f t="shared" si="3"/>
        <v>3.4582892684671844E-2</v>
      </c>
      <c r="F93" s="141">
        <f t="shared" si="4"/>
        <v>8.6053684865187222E-7</v>
      </c>
      <c r="G93" s="142">
        <f t="shared" si="5"/>
        <v>0.999997007066045</v>
      </c>
    </row>
    <row r="94" spans="1:7" x14ac:dyDescent="0.25">
      <c r="A94" s="143" t="str">
        <f>CO2eq!A287</f>
        <v>3.F.</v>
      </c>
      <c r="B94" s="143" t="str">
        <f>CO2eq!B287</f>
        <v>Quema de residuos agrícola en el campo</v>
      </c>
      <c r="C94" s="33">
        <f>CO2eq!AE287</f>
        <v>2.8251629969999997E-2</v>
      </c>
      <c r="D94" s="94">
        <f t="shared" si="3"/>
        <v>2.8251629969999997E-2</v>
      </c>
      <c r="F94" s="141">
        <f t="shared" si="4"/>
        <v>7.029940741318666E-7</v>
      </c>
      <c r="G94" s="142">
        <f t="shared" si="5"/>
        <v>0.99999771006011917</v>
      </c>
    </row>
    <row r="95" spans="1:7" x14ac:dyDescent="0.25">
      <c r="A95" s="140" t="str">
        <f>CO2eq!A99</f>
        <v>1.B.2.b.iii.5.</v>
      </c>
      <c r="B95" s="140" t="str">
        <f>CO2eq!B99</f>
        <v>Distribución</v>
      </c>
      <c r="C95" s="94">
        <f>CO2eq!AE99</f>
        <v>2.6310177017060191E-2</v>
      </c>
      <c r="D95" s="94">
        <f t="shared" si="3"/>
        <v>2.6310177017060191E-2</v>
      </c>
      <c r="F95" s="141">
        <f t="shared" si="4"/>
        <v>6.5468429793234151E-7</v>
      </c>
      <c r="G95" s="142">
        <f t="shared" si="5"/>
        <v>0.99999836474441706</v>
      </c>
    </row>
    <row r="96" spans="1:7" x14ac:dyDescent="0.25">
      <c r="A96" s="140" t="str">
        <f>CO2eq!A176</f>
        <v>2.G.1.b.</v>
      </c>
      <c r="B96" s="140" t="str">
        <f>CO2eq!B176</f>
        <v>Uso de equipos eléctricos</v>
      </c>
      <c r="C96" s="94">
        <f>CO2eq!AE176</f>
        <v>2.4172422784577159E-2</v>
      </c>
      <c r="D96" s="94">
        <f t="shared" si="3"/>
        <v>2.4172422784577159E-2</v>
      </c>
      <c r="F96" s="141">
        <f t="shared" si="4"/>
        <v>6.0148989608785602E-7</v>
      </c>
      <c r="G96" s="142">
        <f t="shared" si="5"/>
        <v>0.99999896623431317</v>
      </c>
    </row>
    <row r="97" spans="1:7" x14ac:dyDescent="0.25">
      <c r="A97" s="140" t="str">
        <f>CO2eq!A238</f>
        <v>3.B.4.g.i.</v>
      </c>
      <c r="B97" s="140" t="str">
        <f>CO2eq!B238</f>
        <v>Ciervos</v>
      </c>
      <c r="C97" s="94">
        <f>CO2eq!AE238</f>
        <v>1.2097937499999999E-2</v>
      </c>
      <c r="D97" s="94">
        <f t="shared" si="3"/>
        <v>1.2097937499999999E-2</v>
      </c>
      <c r="F97" s="141">
        <f t="shared" si="4"/>
        <v>3.0103673242035207E-7</v>
      </c>
      <c r="G97" s="142">
        <f t="shared" si="5"/>
        <v>0.9999992672710456</v>
      </c>
    </row>
    <row r="98" spans="1:7" x14ac:dyDescent="0.25">
      <c r="A98" s="140" t="str">
        <f>CO2eq!A183</f>
        <v>2.G.3.a.</v>
      </c>
      <c r="B98" s="140" t="str">
        <f>CO2eq!B183</f>
        <v>Aplicaciones médicas</v>
      </c>
      <c r="C98" s="94">
        <f>CO2eq!AE183</f>
        <v>1.1519374558758531E-2</v>
      </c>
      <c r="D98" s="94">
        <f t="shared" si="3"/>
        <v>1.1519374558758531E-2</v>
      </c>
      <c r="F98" s="141">
        <f t="shared" si="4"/>
        <v>2.8664017124363581E-7</v>
      </c>
      <c r="G98" s="142">
        <f t="shared" si="5"/>
        <v>0.99999955391121687</v>
      </c>
    </row>
    <row r="99" spans="1:7" x14ac:dyDescent="0.25">
      <c r="A99" s="140" t="str">
        <f>CO2eq!A175</f>
        <v>2.G.1.a.</v>
      </c>
      <c r="B99" s="140" t="str">
        <f>CO2eq!B175</f>
        <v>Manufactura de equipos eléctricos</v>
      </c>
      <c r="C99" s="94">
        <f>CO2eq!AE175</f>
        <v>5.9905232354835747E-3</v>
      </c>
      <c r="D99" s="94">
        <f t="shared" si="3"/>
        <v>5.9905232354835747E-3</v>
      </c>
      <c r="F99" s="141">
        <f t="shared" si="4"/>
        <v>1.4906404833866689E-7</v>
      </c>
      <c r="G99" s="142">
        <f t="shared" si="5"/>
        <v>0.99999970297526519</v>
      </c>
    </row>
    <row r="100" spans="1:7" x14ac:dyDescent="0.25">
      <c r="A100" s="140" t="str">
        <f>CO2eq!A285</f>
        <v>3.D.2.b.v.</v>
      </c>
      <c r="B100" s="140" t="str">
        <f>CO2eq!B285</f>
        <v>Mineralización / inmovilización asociada a la pérdida / ganancia de materia orgánica del suelo</v>
      </c>
      <c r="C100" s="94">
        <f>CO2eq!AE285</f>
        <v>5.147790029602738E-3</v>
      </c>
      <c r="D100" s="94">
        <f t="shared" si="3"/>
        <v>5.147790029602738E-3</v>
      </c>
      <c r="F100" s="141">
        <f t="shared" si="4"/>
        <v>1.280940565032408E-7</v>
      </c>
      <c r="G100" s="142">
        <f t="shared" si="5"/>
        <v>0.99999983106932167</v>
      </c>
    </row>
    <row r="101" spans="1:7" x14ac:dyDescent="0.25">
      <c r="A101" s="140" t="str">
        <f>CO2eq!A234</f>
        <v>3.B.4.d.</v>
      </c>
      <c r="B101" s="140" t="str">
        <f>CO2eq!B234</f>
        <v>Mulas y asnos</v>
      </c>
      <c r="C101" s="94">
        <f>CO2eq!AE234</f>
        <v>4.7159999999999988E-3</v>
      </c>
      <c r="D101" s="94">
        <f t="shared" si="3"/>
        <v>4.7159999999999988E-3</v>
      </c>
      <c r="F101" s="141">
        <f t="shared" si="4"/>
        <v>1.1734969122582921E-7</v>
      </c>
      <c r="G101" s="142">
        <f t="shared" si="5"/>
        <v>0.99999994841901285</v>
      </c>
    </row>
    <row r="102" spans="1:7" x14ac:dyDescent="0.25">
      <c r="A102" s="140" t="str">
        <f>CO2eq!A26</f>
        <v>1.A.2.i.</v>
      </c>
      <c r="B102" s="140" t="str">
        <f>CO2eq!B26</f>
        <v>Minería (con excepción de combustibles) y cantería</v>
      </c>
      <c r="C102" s="94">
        <f>CO2eq!AE26</f>
        <v>1.4749578913878193E-3</v>
      </c>
      <c r="D102" s="94">
        <f t="shared" si="3"/>
        <v>1.4749578913878193E-3</v>
      </c>
      <c r="F102" s="141">
        <f t="shared" si="4"/>
        <v>3.6701834844245289E-8</v>
      </c>
      <c r="G102" s="142">
        <f t="shared" si="5"/>
        <v>0.99999998512084765</v>
      </c>
    </row>
    <row r="103" spans="1:7" x14ac:dyDescent="0.25">
      <c r="A103" s="140" t="str">
        <f>CO2eq!A177</f>
        <v>2.G.1.c.</v>
      </c>
      <c r="B103" s="140" t="str">
        <f>CO2eq!B177</f>
        <v>Eliminación de equipos eléctricos</v>
      </c>
      <c r="C103" s="94">
        <f>CO2eq!AE177</f>
        <v>5.979571178798196E-4</v>
      </c>
      <c r="D103" s="94">
        <f t="shared" si="3"/>
        <v>5.979571178798196E-4</v>
      </c>
      <c r="F103" s="141">
        <f t="shared" si="4"/>
        <v>1.4879152491408738E-8</v>
      </c>
      <c r="G103" s="142">
        <f t="shared" si="5"/>
        <v>1.0000000000000002</v>
      </c>
    </row>
    <row r="104" spans="1:7" x14ac:dyDescent="0.25">
      <c r="A104" s="140" t="str">
        <f>CO2eq!A430</f>
        <v>5.B.</v>
      </c>
      <c r="B104" s="140" t="str">
        <f>CO2eq!B430</f>
        <v>Tratamiento biológico de residuos sólidos</v>
      </c>
      <c r="C104" s="94">
        <f>CO2eq!AE430</f>
        <v>0</v>
      </c>
      <c r="D104" s="94">
        <f t="shared" si="3"/>
        <v>0</v>
      </c>
      <c r="F104" s="141">
        <f t="shared" si="4"/>
        <v>0</v>
      </c>
      <c r="G104" s="142">
        <f t="shared" si="5"/>
        <v>1.0000000000000002</v>
      </c>
    </row>
    <row r="105" spans="1:7" x14ac:dyDescent="0.25">
      <c r="A105" s="140" t="str">
        <f>CO2eq!A10</f>
        <v>1.A.1.a.i.</v>
      </c>
      <c r="B105" s="140" t="str">
        <f>CO2eq!B10</f>
        <v>Generación de electricidad</v>
      </c>
      <c r="C105" s="94">
        <f>CO2eq!AE10</f>
        <v>0</v>
      </c>
      <c r="D105" s="94">
        <f t="shared" si="3"/>
        <v>0</v>
      </c>
      <c r="F105" s="141">
        <f t="shared" si="4"/>
        <v>0</v>
      </c>
      <c r="G105" s="142">
        <f t="shared" si="5"/>
        <v>1.0000000000000002</v>
      </c>
    </row>
    <row r="106" spans="1:7" x14ac:dyDescent="0.25">
      <c r="A106" s="140" t="str">
        <f>CO2eq!A46</f>
        <v>1.A.3.c.</v>
      </c>
      <c r="B106" s="140" t="str">
        <f>CO2eq!B46</f>
        <v>Ferrocarriles</v>
      </c>
      <c r="C106" s="94">
        <f>CO2eq!AE46</f>
        <v>0</v>
      </c>
      <c r="D106" s="94">
        <f t="shared" si="3"/>
        <v>0</v>
      </c>
      <c r="F106" s="141">
        <f t="shared" si="4"/>
        <v>0</v>
      </c>
      <c r="G106" s="142">
        <f t="shared" si="5"/>
        <v>1.0000000000000002</v>
      </c>
    </row>
    <row r="107" spans="1:7" x14ac:dyDescent="0.25">
      <c r="A107" s="140" t="str">
        <f>CO2eq!A384</f>
        <v>4.B.1.</v>
      </c>
      <c r="B107" s="140" t="str">
        <f>CO2eq!B384</f>
        <v>Tierras de cultivo que permanecen como tales</v>
      </c>
      <c r="C107" s="94">
        <f>CO2eq!AE384</f>
        <v>0</v>
      </c>
      <c r="D107" s="94">
        <f t="shared" si="3"/>
        <v>0</v>
      </c>
      <c r="F107" s="141">
        <f t="shared" si="4"/>
        <v>0</v>
      </c>
      <c r="G107" s="142">
        <f t="shared" si="5"/>
        <v>1.0000000000000002</v>
      </c>
    </row>
    <row r="108" spans="1:7" x14ac:dyDescent="0.25">
      <c r="A108" s="140" t="str">
        <f>CO2eq!A22</f>
        <v>1.A.2.e.</v>
      </c>
      <c r="B108" s="140" t="str">
        <f>CO2eq!B22</f>
        <v>Procesamiento de alimentos, bebidas y tabaco</v>
      </c>
      <c r="C108" s="94">
        <f>CO2eq!AE22</f>
        <v>0</v>
      </c>
      <c r="D108" s="94">
        <f t="shared" si="3"/>
        <v>0</v>
      </c>
      <c r="F108" s="141">
        <f t="shared" si="4"/>
        <v>0</v>
      </c>
      <c r="G108" s="142">
        <f t="shared" si="5"/>
        <v>1.0000000000000002</v>
      </c>
    </row>
    <row r="109" spans="1:7" x14ac:dyDescent="0.25">
      <c r="A109" s="140" t="str">
        <f>CO2eq!A432</f>
        <v>5.C.1.</v>
      </c>
      <c r="B109" s="140" t="str">
        <f>CO2eq!B432</f>
        <v>Incineración de residuos</v>
      </c>
      <c r="C109" s="94">
        <f>CO2eq!AE432</f>
        <v>0</v>
      </c>
      <c r="D109" s="94">
        <f t="shared" si="3"/>
        <v>0</v>
      </c>
      <c r="F109" s="141">
        <f t="shared" si="4"/>
        <v>0</v>
      </c>
      <c r="G109" s="142">
        <f t="shared" si="5"/>
        <v>1.0000000000000002</v>
      </c>
    </row>
    <row r="110" spans="1:7" x14ac:dyDescent="0.25">
      <c r="A110" s="140" t="str">
        <f>CO2eq!A142</f>
        <v>2.C.1.</v>
      </c>
      <c r="B110" s="140" t="str">
        <f>CO2eq!B142</f>
        <v>Producción de hierro y acero</v>
      </c>
      <c r="C110" s="94">
        <f>CO2eq!AE142</f>
        <v>0</v>
      </c>
      <c r="D110" s="94">
        <f t="shared" si="3"/>
        <v>0</v>
      </c>
      <c r="F110" s="141">
        <f t="shared" si="4"/>
        <v>0</v>
      </c>
      <c r="G110" s="142">
        <f t="shared" si="5"/>
        <v>1.0000000000000002</v>
      </c>
    </row>
    <row r="111" spans="1:7" x14ac:dyDescent="0.25">
      <c r="A111" s="140" t="str">
        <f>CO2eq!A20</f>
        <v>1.A.2.c.</v>
      </c>
      <c r="B111" s="140" t="str">
        <f>CO2eq!B20</f>
        <v>Sustancias químicas</v>
      </c>
      <c r="C111" s="94">
        <f>CO2eq!AE20</f>
        <v>0</v>
      </c>
      <c r="D111" s="94">
        <f t="shared" si="3"/>
        <v>0</v>
      </c>
      <c r="F111" s="141">
        <f t="shared" si="4"/>
        <v>0</v>
      </c>
      <c r="G111" s="142">
        <f t="shared" si="5"/>
        <v>1.0000000000000002</v>
      </c>
    </row>
    <row r="112" spans="1:7" x14ac:dyDescent="0.25">
      <c r="A112" s="140" t="str">
        <f>CO2eq!A13</f>
        <v>1.A.1.b.</v>
      </c>
      <c r="B112" s="140" t="str">
        <f>CO2eq!B13</f>
        <v>Refinación del petróleo</v>
      </c>
      <c r="C112" s="94">
        <f>CO2eq!AE13</f>
        <v>0</v>
      </c>
      <c r="D112" s="94">
        <f t="shared" si="3"/>
        <v>0</v>
      </c>
      <c r="F112" s="141">
        <f t="shared" si="4"/>
        <v>0</v>
      </c>
      <c r="G112" s="142">
        <f t="shared" si="5"/>
        <v>1.0000000000000002</v>
      </c>
    </row>
    <row r="113" spans="1:7" x14ac:dyDescent="0.25">
      <c r="A113" s="140" t="str">
        <f>CO2eq!A18</f>
        <v>1.A.2.a.</v>
      </c>
      <c r="B113" s="140" t="str">
        <f>CO2eq!B18</f>
        <v>Hierro y acero</v>
      </c>
      <c r="C113" s="94">
        <f>CO2eq!AE18</f>
        <v>0</v>
      </c>
      <c r="D113" s="94">
        <f t="shared" si="3"/>
        <v>0</v>
      </c>
      <c r="F113" s="141">
        <f t="shared" si="4"/>
        <v>0</v>
      </c>
      <c r="G113" s="142">
        <f t="shared" si="5"/>
        <v>1.0000000000000002</v>
      </c>
    </row>
    <row r="114" spans="1:7" x14ac:dyDescent="0.25">
      <c r="A114" s="140" t="str">
        <f>CO2eq!A86</f>
        <v>1.B.2.a.iii.2.</v>
      </c>
      <c r="B114" s="140" t="str">
        <f>CO2eq!B86</f>
        <v>Producción y refinación</v>
      </c>
      <c r="C114" s="94">
        <f>CO2eq!AE86</f>
        <v>0</v>
      </c>
      <c r="D114" s="94">
        <f t="shared" si="3"/>
        <v>0</v>
      </c>
      <c r="F114" s="141">
        <f t="shared" si="4"/>
        <v>0</v>
      </c>
      <c r="G114" s="142">
        <f t="shared" si="5"/>
        <v>1.0000000000000002</v>
      </c>
    </row>
    <row r="115" spans="1:7" x14ac:dyDescent="0.25">
      <c r="A115" s="140" t="str">
        <f>CO2eq!A115</f>
        <v>2.A.3.</v>
      </c>
      <c r="B115" s="140" t="str">
        <f>CO2eq!B115</f>
        <v>Producción de vidrio</v>
      </c>
      <c r="C115" s="94">
        <f>CO2eq!AE115</f>
        <v>0</v>
      </c>
      <c r="D115" s="94">
        <f t="shared" si="3"/>
        <v>0</v>
      </c>
      <c r="F115" s="141">
        <f t="shared" si="4"/>
        <v>0</v>
      </c>
      <c r="G115" s="142">
        <f t="shared" si="5"/>
        <v>1.0000000000000002</v>
      </c>
    </row>
    <row r="116" spans="1:7" x14ac:dyDescent="0.25">
      <c r="A116" s="140" t="str">
        <f>CO2eq!A71</f>
        <v>1.B.1.a.i.1.</v>
      </c>
      <c r="B116" s="140" t="str">
        <f>CO2eq!B71</f>
        <v>Minería</v>
      </c>
      <c r="C116" s="94">
        <f>CO2eq!AE71</f>
        <v>0</v>
      </c>
      <c r="D116" s="94">
        <f t="shared" si="3"/>
        <v>0</v>
      </c>
      <c r="F116" s="141">
        <f t="shared" si="4"/>
        <v>0</v>
      </c>
      <c r="G116" s="142">
        <f t="shared" si="5"/>
        <v>1.0000000000000002</v>
      </c>
    </row>
    <row r="117" spans="1:7" x14ac:dyDescent="0.25">
      <c r="A117" s="140" t="str">
        <f>CO2eq!A15</f>
        <v>1.A.1.c.i.</v>
      </c>
      <c r="B117" s="140" t="str">
        <f>CO2eq!B15</f>
        <v>Manufactura de combustibles sólidos</v>
      </c>
      <c r="C117" s="94">
        <f>CO2eq!AE15</f>
        <v>0</v>
      </c>
      <c r="D117" s="94">
        <f t="shared" si="3"/>
        <v>0</v>
      </c>
      <c r="F117" s="141">
        <f t="shared" si="4"/>
        <v>0</v>
      </c>
      <c r="G117" s="142">
        <f t="shared" si="5"/>
        <v>1.0000000000000002</v>
      </c>
    </row>
    <row r="118" spans="1:7" x14ac:dyDescent="0.25">
      <c r="A118" s="140" t="str">
        <f>CO2eq!A88</f>
        <v>1.B.2.a.iii.4.</v>
      </c>
      <c r="B118" s="140" t="str">
        <f>CO2eq!B88</f>
        <v>Refinación</v>
      </c>
      <c r="C118" s="94">
        <f>CO2eq!AE88</f>
        <v>0</v>
      </c>
      <c r="D118" s="94">
        <f t="shared" si="3"/>
        <v>0</v>
      </c>
      <c r="F118" s="141">
        <f t="shared" si="4"/>
        <v>0</v>
      </c>
      <c r="G118" s="142">
        <f t="shared" si="5"/>
        <v>1.0000000000000002</v>
      </c>
    </row>
    <row r="119" spans="1:7" x14ac:dyDescent="0.25">
      <c r="A119" s="140" t="str">
        <f>CO2eq!A72</f>
        <v>1.B.1.a.i.2.</v>
      </c>
      <c r="B119" s="140" t="str">
        <f>CO2eq!B72</f>
        <v>Emisiones de gas de carbono posteriores a la minería</v>
      </c>
      <c r="C119" s="94">
        <f>CO2eq!AE72</f>
        <v>0</v>
      </c>
      <c r="D119" s="94">
        <f t="shared" si="3"/>
        <v>0</v>
      </c>
      <c r="F119" s="141">
        <f t="shared" si="4"/>
        <v>0</v>
      </c>
      <c r="G119" s="142">
        <f t="shared" si="5"/>
        <v>1.0000000000000002</v>
      </c>
    </row>
    <row r="120" spans="1:7" x14ac:dyDescent="0.25">
      <c r="A120" s="140" t="str">
        <f>CO2eq!A87</f>
        <v>1.B.2.a.iii.3.</v>
      </c>
      <c r="B120" s="140" t="str">
        <f>CO2eq!B87</f>
        <v>Transporte</v>
      </c>
      <c r="C120" s="94">
        <f>CO2eq!AE87</f>
        <v>0</v>
      </c>
      <c r="D120" s="94">
        <f t="shared" si="3"/>
        <v>0</v>
      </c>
      <c r="F120" s="141">
        <f t="shared" si="4"/>
        <v>0</v>
      </c>
      <c r="G120" s="142">
        <f t="shared" si="5"/>
        <v>1.0000000000000002</v>
      </c>
    </row>
    <row r="121" spans="1:7" x14ac:dyDescent="0.25">
      <c r="A121" s="140" t="str">
        <f>CO2eq!A82</f>
        <v>1.B.2.a.i.</v>
      </c>
      <c r="B121" s="140" t="str">
        <f>CO2eq!B82</f>
        <v>Venteo</v>
      </c>
      <c r="C121" s="94">
        <f>CO2eq!AE82</f>
        <v>0</v>
      </c>
      <c r="D121" s="94">
        <f t="shared" si="3"/>
        <v>0</v>
      </c>
      <c r="F121" s="141">
        <f t="shared" si="4"/>
        <v>0</v>
      </c>
      <c r="G121" s="142">
        <f t="shared" si="5"/>
        <v>1.0000000000000002</v>
      </c>
    </row>
    <row r="122" spans="1:7" x14ac:dyDescent="0.25">
      <c r="A122" s="140" t="str">
        <f>CO2eq!A83</f>
        <v>1.B.2.a.ii.</v>
      </c>
      <c r="B122" s="140" t="str">
        <f>CO2eq!B83</f>
        <v>Quema en antorcha</v>
      </c>
      <c r="C122" s="94">
        <f>CO2eq!AE83</f>
        <v>0</v>
      </c>
      <c r="D122" s="94">
        <f t="shared" si="3"/>
        <v>0</v>
      </c>
      <c r="F122" s="141">
        <f t="shared" si="4"/>
        <v>0</v>
      </c>
      <c r="G122" s="142">
        <f t="shared" si="5"/>
        <v>1.0000000000000002</v>
      </c>
    </row>
    <row r="123" spans="1:7" x14ac:dyDescent="0.25">
      <c r="A123" s="143" t="str">
        <f>CO2eq!A252</f>
        <v>3.C.</v>
      </c>
      <c r="B123" s="143" t="str">
        <f>CO2eq!B252</f>
        <v>Cultivo del arroz</v>
      </c>
      <c r="C123" s="33">
        <f>CO2eq!AE252</f>
        <v>0</v>
      </c>
      <c r="D123" s="94">
        <f t="shared" si="3"/>
        <v>0</v>
      </c>
      <c r="F123" s="141">
        <f t="shared" si="4"/>
        <v>0</v>
      </c>
      <c r="G123" s="142">
        <f t="shared" si="5"/>
        <v>1.0000000000000002</v>
      </c>
    </row>
    <row r="124" spans="1:7" x14ac:dyDescent="0.25">
      <c r="A124" s="140" t="str">
        <f>CO2eq!A215</f>
        <v>3.A.4.g.ii.</v>
      </c>
      <c r="B124" s="140" t="str">
        <f>CO2eq!B215</f>
        <v>Jabalíes</v>
      </c>
      <c r="C124" s="94">
        <f>CO2eq!AE215</f>
        <v>0</v>
      </c>
      <c r="D124" s="94">
        <f t="shared" si="3"/>
        <v>0</v>
      </c>
      <c r="F124" s="141">
        <f t="shared" si="4"/>
        <v>0</v>
      </c>
      <c r="G124" s="142">
        <f t="shared" si="5"/>
        <v>1.0000000000000002</v>
      </c>
    </row>
    <row r="125" spans="1:7" x14ac:dyDescent="0.25">
      <c r="A125" s="140" t="str">
        <f>CO2eq!A239</f>
        <v>3.B.4.g.ii.</v>
      </c>
      <c r="B125" s="140" t="str">
        <f>CO2eq!B239</f>
        <v>Jabalíes</v>
      </c>
      <c r="C125" s="94">
        <f>CO2eq!AE239</f>
        <v>0</v>
      </c>
      <c r="D125" s="94">
        <f t="shared" si="3"/>
        <v>0</v>
      </c>
      <c r="F125" s="141">
        <f t="shared" si="4"/>
        <v>0</v>
      </c>
      <c r="G125" s="142">
        <f t="shared" si="5"/>
        <v>1.0000000000000002</v>
      </c>
    </row>
    <row r="126" spans="1:7" x14ac:dyDescent="0.25">
      <c r="A126" s="140" t="str">
        <f>CO2eq!A11</f>
        <v>1.A.1.a.ii.</v>
      </c>
      <c r="B126" s="140" t="str">
        <f>CO2eq!B11</f>
        <v>Generación combinada de calor y energía (CHP)</v>
      </c>
      <c r="C126" s="94">
        <f>CO2eq!AE11</f>
        <v>0</v>
      </c>
      <c r="D126" s="94">
        <f t="shared" si="3"/>
        <v>0</v>
      </c>
      <c r="F126" s="141">
        <f t="shared" si="4"/>
        <v>0</v>
      </c>
      <c r="G126" s="142">
        <f t="shared" si="5"/>
        <v>1.0000000000000002</v>
      </c>
    </row>
    <row r="127" spans="1:7" x14ac:dyDescent="0.25">
      <c r="A127" s="140" t="str">
        <f>CO2eq!A12</f>
        <v>1.A.1.a.iii.</v>
      </c>
      <c r="B127" s="140" t="str">
        <f>CO2eq!B12</f>
        <v>Plantas generadoras de energía</v>
      </c>
      <c r="C127" s="94">
        <f>CO2eq!AE12</f>
        <v>0</v>
      </c>
      <c r="D127" s="94">
        <f t="shared" si="3"/>
        <v>0</v>
      </c>
      <c r="F127" s="141">
        <f t="shared" si="4"/>
        <v>0</v>
      </c>
      <c r="G127" s="142">
        <f t="shared" si="5"/>
        <v>1.0000000000000002</v>
      </c>
    </row>
    <row r="128" spans="1:7" x14ac:dyDescent="0.25">
      <c r="A128" s="140" t="str">
        <f>CO2eq!A16</f>
        <v>1.A.1.c.ii.</v>
      </c>
      <c r="B128" s="140" t="str">
        <f>CO2eq!B16</f>
        <v>Otras industrias de la energía</v>
      </c>
      <c r="C128" s="94">
        <f>CO2eq!AE16</f>
        <v>0</v>
      </c>
      <c r="D128" s="94">
        <f t="shared" si="3"/>
        <v>0</v>
      </c>
      <c r="F128" s="141">
        <f t="shared" si="4"/>
        <v>0</v>
      </c>
      <c r="G128" s="142">
        <f t="shared" si="5"/>
        <v>1.0000000000000002</v>
      </c>
    </row>
    <row r="129" spans="1:7" x14ac:dyDescent="0.25">
      <c r="A129" s="140" t="str">
        <f>CO2eq!A19</f>
        <v>1.A.2.b.</v>
      </c>
      <c r="B129" s="140" t="str">
        <f>CO2eq!B19</f>
        <v>Metales no ferrosos</v>
      </c>
      <c r="C129" s="94">
        <f>CO2eq!AE19</f>
        <v>0</v>
      </c>
      <c r="D129" s="94">
        <f t="shared" si="3"/>
        <v>0</v>
      </c>
      <c r="F129" s="141">
        <f t="shared" si="4"/>
        <v>0</v>
      </c>
      <c r="G129" s="142">
        <f t="shared" si="5"/>
        <v>1.0000000000000002</v>
      </c>
    </row>
    <row r="130" spans="1:7" x14ac:dyDescent="0.25">
      <c r="A130" s="140" t="str">
        <f>CO2eq!A24</f>
        <v>1.A.2.g.</v>
      </c>
      <c r="B130" s="140" t="str">
        <f>CO2eq!B24</f>
        <v>Equipo de transporte</v>
      </c>
      <c r="C130" s="94">
        <f>CO2eq!AE24</f>
        <v>0</v>
      </c>
      <c r="D130" s="94">
        <f t="shared" ref="D130:D193" si="6">ABS(C130)</f>
        <v>0</v>
      </c>
      <c r="F130" s="141">
        <f t="shared" si="4"/>
        <v>0</v>
      </c>
      <c r="G130" s="142">
        <f t="shared" si="5"/>
        <v>1.0000000000000002</v>
      </c>
    </row>
    <row r="131" spans="1:7" x14ac:dyDescent="0.25">
      <c r="A131" s="140" t="str">
        <f>CO2eq!A25</f>
        <v>1.A.2.h.</v>
      </c>
      <c r="B131" s="140" t="str">
        <f>CO2eq!B25</f>
        <v>Maquinaria</v>
      </c>
      <c r="C131" s="94">
        <f>CO2eq!AE25</f>
        <v>0</v>
      </c>
      <c r="D131" s="94">
        <f t="shared" si="6"/>
        <v>0</v>
      </c>
      <c r="F131" s="141">
        <f t="shared" ref="F131:F194" si="7">C131/D$1</f>
        <v>0</v>
      </c>
      <c r="G131" s="142">
        <f t="shared" si="5"/>
        <v>1.0000000000000002</v>
      </c>
    </row>
    <row r="132" spans="1:7" x14ac:dyDescent="0.25">
      <c r="A132" s="140" t="str">
        <f>CO2eq!A27</f>
        <v>1.A.2.j.</v>
      </c>
      <c r="B132" s="140" t="str">
        <f>CO2eq!B27</f>
        <v>Madera y productos de la madera</v>
      </c>
      <c r="C132" s="94">
        <f>CO2eq!AE27</f>
        <v>0</v>
      </c>
      <c r="D132" s="94">
        <f t="shared" si="6"/>
        <v>0</v>
      </c>
      <c r="F132" s="141">
        <f t="shared" si="7"/>
        <v>0</v>
      </c>
      <c r="G132" s="142">
        <f t="shared" si="5"/>
        <v>1.0000000000000002</v>
      </c>
    </row>
    <row r="133" spans="1:7" x14ac:dyDescent="0.25">
      <c r="A133" s="140" t="str">
        <f>CO2eq!A28</f>
        <v>1.A.2.k.</v>
      </c>
      <c r="B133" s="140" t="str">
        <f>CO2eq!B28</f>
        <v>Construcción</v>
      </c>
      <c r="C133" s="94">
        <f>CO2eq!AE28</f>
        <v>0</v>
      </c>
      <c r="D133" s="94">
        <f t="shared" si="6"/>
        <v>0</v>
      </c>
      <c r="F133" s="141">
        <f t="shared" si="7"/>
        <v>0</v>
      </c>
      <c r="G133" s="142">
        <f t="shared" ref="G133:G196" si="8">G132+ABS(F133)</f>
        <v>1.0000000000000002</v>
      </c>
    </row>
    <row r="134" spans="1:7" x14ac:dyDescent="0.25">
      <c r="A134" s="140" t="str">
        <f>CO2eq!A29</f>
        <v>1.A.2.l.</v>
      </c>
      <c r="B134" s="140" t="str">
        <f>CO2eq!B29</f>
        <v>Textiles y cueros</v>
      </c>
      <c r="C134" s="94">
        <f>CO2eq!AE29</f>
        <v>0</v>
      </c>
      <c r="D134" s="94">
        <f t="shared" si="6"/>
        <v>0</v>
      </c>
      <c r="F134" s="141">
        <f t="shared" si="7"/>
        <v>0</v>
      </c>
      <c r="G134" s="142">
        <f t="shared" si="8"/>
        <v>1.0000000000000002</v>
      </c>
    </row>
    <row r="135" spans="1:7" x14ac:dyDescent="0.25">
      <c r="A135" s="140" t="str">
        <f>CO2eq!A44</f>
        <v>1.A.3.b.v.</v>
      </c>
      <c r="B135" s="140" t="str">
        <f>CO2eq!B44</f>
        <v>Emisiones por evaporación procedentes de vehículos</v>
      </c>
      <c r="C135" s="94">
        <f>CO2eq!AE44</f>
        <v>0</v>
      </c>
      <c r="D135" s="94">
        <f t="shared" si="6"/>
        <v>0</v>
      </c>
      <c r="F135" s="141">
        <f t="shared" si="7"/>
        <v>0</v>
      </c>
      <c r="G135" s="142">
        <f t="shared" si="8"/>
        <v>1.0000000000000002</v>
      </c>
    </row>
    <row r="136" spans="1:7" x14ac:dyDescent="0.25">
      <c r="A136" s="140" t="str">
        <f>CO2eq!A45</f>
        <v>1.A.3.b.vi.</v>
      </c>
      <c r="B136" s="140" t="str">
        <f>CO2eq!B45</f>
        <v>Catalizadores basados en urea</v>
      </c>
      <c r="C136" s="94">
        <f>CO2eq!AE45</f>
        <v>0</v>
      </c>
      <c r="D136" s="94">
        <f t="shared" si="6"/>
        <v>0</v>
      </c>
      <c r="F136" s="141">
        <f t="shared" si="7"/>
        <v>0</v>
      </c>
      <c r="G136" s="142">
        <f t="shared" si="8"/>
        <v>1.0000000000000002</v>
      </c>
    </row>
    <row r="137" spans="1:7" x14ac:dyDescent="0.25">
      <c r="A137" s="140" t="str">
        <f>CO2eq!A51</f>
        <v>1.A.3.e.i.</v>
      </c>
      <c r="B137" s="140" t="str">
        <f>CO2eq!B51</f>
        <v>Transporte por gasoductos</v>
      </c>
      <c r="C137" s="94">
        <f>CO2eq!AE51</f>
        <v>0</v>
      </c>
      <c r="D137" s="94">
        <f t="shared" si="6"/>
        <v>0</v>
      </c>
      <c r="F137" s="141">
        <f t="shared" si="7"/>
        <v>0</v>
      </c>
      <c r="G137" s="142">
        <f t="shared" si="8"/>
        <v>1.0000000000000002</v>
      </c>
    </row>
    <row r="138" spans="1:7" x14ac:dyDescent="0.25">
      <c r="A138" s="140" t="str">
        <f>CO2eq!A57</f>
        <v>1.A.4.c.i.</v>
      </c>
      <c r="B138" s="140" t="str">
        <f>CO2eq!B57</f>
        <v>Estacionaria</v>
      </c>
      <c r="C138" s="94">
        <f>CO2eq!AE57</f>
        <v>0</v>
      </c>
      <c r="D138" s="94">
        <f t="shared" si="6"/>
        <v>0</v>
      </c>
      <c r="F138" s="141">
        <f t="shared" si="7"/>
        <v>0</v>
      </c>
      <c r="G138" s="142">
        <f t="shared" si="8"/>
        <v>1.0000000000000002</v>
      </c>
    </row>
    <row r="139" spans="1:7" x14ac:dyDescent="0.25">
      <c r="A139" s="140" t="str">
        <f>CO2eq!A61</f>
        <v>1.A.5.a.</v>
      </c>
      <c r="B139" s="140" t="str">
        <f>CO2eq!B61</f>
        <v>Estacionaria</v>
      </c>
      <c r="C139" s="94">
        <f>CO2eq!AE61</f>
        <v>0</v>
      </c>
      <c r="D139" s="94">
        <f t="shared" si="6"/>
        <v>0</v>
      </c>
      <c r="F139" s="141">
        <f t="shared" si="7"/>
        <v>0</v>
      </c>
      <c r="G139" s="142">
        <f t="shared" si="8"/>
        <v>1.0000000000000002</v>
      </c>
    </row>
    <row r="140" spans="1:7" x14ac:dyDescent="0.25">
      <c r="A140" s="140" t="str">
        <f>CO2eq!A64</f>
        <v>1.A.5.b.ii.</v>
      </c>
      <c r="B140" s="140" t="str">
        <f>CO2eq!B64</f>
        <v>Móvil (componente marítimo y fluvial)</v>
      </c>
      <c r="C140" s="94">
        <f>CO2eq!AE64</f>
        <v>0</v>
      </c>
      <c r="D140" s="94">
        <f t="shared" si="6"/>
        <v>0</v>
      </c>
      <c r="F140" s="141">
        <f t="shared" si="7"/>
        <v>0</v>
      </c>
      <c r="G140" s="142">
        <f t="shared" si="8"/>
        <v>1.0000000000000002</v>
      </c>
    </row>
    <row r="141" spans="1:7" x14ac:dyDescent="0.25">
      <c r="A141" s="140" t="str">
        <f>CO2eq!A65</f>
        <v>1.A.5.b.iii.</v>
      </c>
      <c r="B141" s="140" t="str">
        <f>CO2eq!B65</f>
        <v>Móvil (otro)</v>
      </c>
      <c r="C141" s="94">
        <f>CO2eq!AE65</f>
        <v>0</v>
      </c>
      <c r="D141" s="94">
        <f t="shared" si="6"/>
        <v>0</v>
      </c>
      <c r="F141" s="141">
        <f t="shared" si="7"/>
        <v>0</v>
      </c>
      <c r="G141" s="142">
        <f t="shared" si="8"/>
        <v>1.0000000000000002</v>
      </c>
    </row>
    <row r="142" spans="1:7" x14ac:dyDescent="0.25">
      <c r="A142" s="140" t="str">
        <f>CO2eq!A73</f>
        <v>1.B.1.a.i.3.</v>
      </c>
      <c r="B142" s="140" t="str">
        <f>CO2eq!B73</f>
        <v>Minas subterráneas abandonadas</v>
      </c>
      <c r="C142" s="94">
        <f>CO2eq!AE73</f>
        <v>0</v>
      </c>
      <c r="D142" s="94">
        <f t="shared" si="6"/>
        <v>0</v>
      </c>
      <c r="F142" s="141">
        <f t="shared" si="7"/>
        <v>0</v>
      </c>
      <c r="G142" s="142">
        <f t="shared" si="8"/>
        <v>1.0000000000000002</v>
      </c>
    </row>
    <row r="143" spans="1:7" x14ac:dyDescent="0.25">
      <c r="A143" s="140" t="str">
        <f>CO2eq!A74</f>
        <v>1.B.1.a.i.4.</v>
      </c>
      <c r="B143" s="140" t="str">
        <f>CO2eq!B74</f>
        <v>Quema en antorcha de metano drenado o conversión de metano en CO2</v>
      </c>
      <c r="C143" s="94">
        <f>CO2eq!AE74</f>
        <v>0</v>
      </c>
      <c r="D143" s="94">
        <f t="shared" si="6"/>
        <v>0</v>
      </c>
      <c r="F143" s="141">
        <f t="shared" si="7"/>
        <v>0</v>
      </c>
      <c r="G143" s="142">
        <f t="shared" si="8"/>
        <v>1.0000000000000002</v>
      </c>
    </row>
    <row r="144" spans="1:7" x14ac:dyDescent="0.25">
      <c r="A144" s="140" t="str">
        <f>CO2eq!A76</f>
        <v>1.B.1.a.ii.1.</v>
      </c>
      <c r="B144" s="140" t="str">
        <f>CO2eq!B76</f>
        <v>Minería</v>
      </c>
      <c r="C144" s="94">
        <f>CO2eq!AE76</f>
        <v>0</v>
      </c>
      <c r="D144" s="94">
        <f t="shared" si="6"/>
        <v>0</v>
      </c>
      <c r="F144" s="141">
        <f t="shared" si="7"/>
        <v>0</v>
      </c>
      <c r="G144" s="142">
        <f t="shared" si="8"/>
        <v>1.0000000000000002</v>
      </c>
    </row>
    <row r="145" spans="1:7" x14ac:dyDescent="0.25">
      <c r="A145" s="140" t="str">
        <f>CO2eq!A77</f>
        <v>1.B.1.a.ii.2.</v>
      </c>
      <c r="B145" s="140" t="str">
        <f>CO2eq!B77</f>
        <v>Emisiones de gas de carbono posteriores a la minería</v>
      </c>
      <c r="C145" s="94">
        <f>CO2eq!AE77</f>
        <v>0</v>
      </c>
      <c r="D145" s="94">
        <f t="shared" si="6"/>
        <v>0</v>
      </c>
      <c r="F145" s="141">
        <f t="shared" si="7"/>
        <v>0</v>
      </c>
      <c r="G145" s="142">
        <f t="shared" si="8"/>
        <v>1.0000000000000002</v>
      </c>
    </row>
    <row r="146" spans="1:7" x14ac:dyDescent="0.25">
      <c r="A146" s="140" t="str">
        <f>CO2eq!A78</f>
        <v>1.B.1.b.</v>
      </c>
      <c r="B146" s="140" t="str">
        <f>CO2eq!B78</f>
        <v>Combustión espontánea y vertederos para quema de carbón</v>
      </c>
      <c r="C146" s="94">
        <f>CO2eq!AE78</f>
        <v>0</v>
      </c>
      <c r="D146" s="94">
        <f t="shared" si="6"/>
        <v>0</v>
      </c>
      <c r="F146" s="141">
        <f t="shared" si="7"/>
        <v>0</v>
      </c>
      <c r="G146" s="142">
        <f t="shared" si="8"/>
        <v>1.0000000000000002</v>
      </c>
    </row>
    <row r="147" spans="1:7" x14ac:dyDescent="0.25">
      <c r="A147" s="140" t="str">
        <f>CO2eq!A79</f>
        <v>1.B.1.c.</v>
      </c>
      <c r="B147" s="140" t="str">
        <f>CO2eq!B79</f>
        <v>Otros</v>
      </c>
      <c r="C147" s="94">
        <f>CO2eq!AE79</f>
        <v>0</v>
      </c>
      <c r="D147" s="94">
        <f t="shared" si="6"/>
        <v>0</v>
      </c>
      <c r="F147" s="141">
        <f t="shared" si="7"/>
        <v>0</v>
      </c>
      <c r="G147" s="142">
        <f t="shared" si="8"/>
        <v>1.0000000000000002</v>
      </c>
    </row>
    <row r="148" spans="1:7" x14ac:dyDescent="0.25">
      <c r="A148" s="140" t="str">
        <f>CO2eq!A85</f>
        <v>1.B.2.a.iii.1.</v>
      </c>
      <c r="B148" s="140" t="str">
        <f>CO2eq!B85</f>
        <v>Exploración</v>
      </c>
      <c r="C148" s="94">
        <f>CO2eq!AE85</f>
        <v>0</v>
      </c>
      <c r="D148" s="94">
        <f t="shared" si="6"/>
        <v>0</v>
      </c>
      <c r="F148" s="141">
        <f t="shared" si="7"/>
        <v>0</v>
      </c>
      <c r="G148" s="142">
        <f t="shared" si="8"/>
        <v>1.0000000000000002</v>
      </c>
    </row>
    <row r="149" spans="1:7" x14ac:dyDescent="0.25">
      <c r="A149" s="140" t="str">
        <f>CO2eq!A89</f>
        <v>1.B.2.a.iii.5.</v>
      </c>
      <c r="B149" s="140" t="str">
        <f>CO2eq!B89</f>
        <v>Distribución de productos de petróleo</v>
      </c>
      <c r="C149" s="94">
        <f>CO2eq!AE89</f>
        <v>0</v>
      </c>
      <c r="D149" s="94">
        <f t="shared" si="6"/>
        <v>0</v>
      </c>
      <c r="F149" s="141">
        <f t="shared" si="7"/>
        <v>0</v>
      </c>
      <c r="G149" s="142">
        <f t="shared" si="8"/>
        <v>1.0000000000000002</v>
      </c>
    </row>
    <row r="150" spans="1:7" x14ac:dyDescent="0.25">
      <c r="A150" s="140" t="str">
        <f>CO2eq!A90</f>
        <v>1.B.2.a.iii.6.</v>
      </c>
      <c r="B150" s="140" t="str">
        <f>CO2eq!B90</f>
        <v>Otros</v>
      </c>
      <c r="C150" s="94">
        <f>CO2eq!AE90</f>
        <v>0</v>
      </c>
      <c r="D150" s="94">
        <f t="shared" si="6"/>
        <v>0</v>
      </c>
      <c r="F150" s="141">
        <f t="shared" si="7"/>
        <v>0</v>
      </c>
      <c r="G150" s="142">
        <f t="shared" si="8"/>
        <v>1.0000000000000002</v>
      </c>
    </row>
    <row r="151" spans="1:7" x14ac:dyDescent="0.25">
      <c r="A151" s="140" t="str">
        <f>CO2eq!A92</f>
        <v>1.B.2.b.i.</v>
      </c>
      <c r="B151" s="140" t="str">
        <f>CO2eq!B92</f>
        <v>Venteo</v>
      </c>
      <c r="C151" s="94">
        <f>CO2eq!AE92</f>
        <v>0</v>
      </c>
      <c r="D151" s="94">
        <f t="shared" si="6"/>
        <v>0</v>
      </c>
      <c r="F151" s="141">
        <f t="shared" si="7"/>
        <v>0</v>
      </c>
      <c r="G151" s="142">
        <f t="shared" si="8"/>
        <v>1.0000000000000002</v>
      </c>
    </row>
    <row r="152" spans="1:7" x14ac:dyDescent="0.25">
      <c r="A152" s="140" t="str">
        <f>CO2eq!A93</f>
        <v>1.B.2.b.ii.</v>
      </c>
      <c r="B152" s="140" t="str">
        <f>CO2eq!B93</f>
        <v>Quema en antorcha</v>
      </c>
      <c r="C152" s="94">
        <f>CO2eq!AE93</f>
        <v>0</v>
      </c>
      <c r="D152" s="94">
        <f t="shared" si="6"/>
        <v>0</v>
      </c>
      <c r="F152" s="141">
        <f t="shared" si="7"/>
        <v>0</v>
      </c>
      <c r="G152" s="142">
        <f t="shared" si="8"/>
        <v>1.0000000000000002</v>
      </c>
    </row>
    <row r="153" spans="1:7" x14ac:dyDescent="0.25">
      <c r="A153" s="140" t="str">
        <f>CO2eq!A95</f>
        <v>1.B.2.b.iii.1.</v>
      </c>
      <c r="B153" s="140" t="str">
        <f>CO2eq!B95</f>
        <v>Exploración</v>
      </c>
      <c r="C153" s="94">
        <f>CO2eq!AE95</f>
        <v>0</v>
      </c>
      <c r="D153" s="94">
        <f t="shared" si="6"/>
        <v>0</v>
      </c>
      <c r="F153" s="141">
        <f t="shared" si="7"/>
        <v>0</v>
      </c>
      <c r="G153" s="142">
        <f t="shared" si="8"/>
        <v>1.0000000000000002</v>
      </c>
    </row>
    <row r="154" spans="1:7" x14ac:dyDescent="0.25">
      <c r="A154" s="140" t="str">
        <f>CO2eq!A96</f>
        <v>1.B.2.b.iii.2.</v>
      </c>
      <c r="B154" s="140" t="str">
        <f>CO2eq!B96</f>
        <v>Producción y refinación</v>
      </c>
      <c r="C154" s="94">
        <f>CO2eq!AE96</f>
        <v>0</v>
      </c>
      <c r="D154" s="94">
        <f t="shared" si="6"/>
        <v>0</v>
      </c>
      <c r="F154" s="141">
        <f t="shared" si="7"/>
        <v>0</v>
      </c>
      <c r="G154" s="142">
        <f t="shared" si="8"/>
        <v>1.0000000000000002</v>
      </c>
    </row>
    <row r="155" spans="1:7" x14ac:dyDescent="0.25">
      <c r="A155" s="140" t="str">
        <f>CO2eq!A97</f>
        <v>1.B.2.b.iii.3.</v>
      </c>
      <c r="B155" s="140" t="str">
        <f>CO2eq!B97</f>
        <v>Procesamiento</v>
      </c>
      <c r="C155" s="94">
        <f>CO2eq!AE97</f>
        <v>0</v>
      </c>
      <c r="D155" s="94">
        <f t="shared" si="6"/>
        <v>0</v>
      </c>
      <c r="F155" s="141">
        <f t="shared" si="7"/>
        <v>0</v>
      </c>
      <c r="G155" s="142">
        <f t="shared" si="8"/>
        <v>1.0000000000000002</v>
      </c>
    </row>
    <row r="156" spans="1:7" x14ac:dyDescent="0.25">
      <c r="A156" s="140" t="str">
        <f>CO2eq!A98</f>
        <v>1.B.2.b.iii.4.</v>
      </c>
      <c r="B156" s="140" t="str">
        <f>CO2eq!B98</f>
        <v>Transmisión y almacenamiento</v>
      </c>
      <c r="C156" s="94">
        <f>CO2eq!AE98</f>
        <v>0</v>
      </c>
      <c r="D156" s="94">
        <f t="shared" si="6"/>
        <v>0</v>
      </c>
      <c r="F156" s="141">
        <f t="shared" si="7"/>
        <v>0</v>
      </c>
      <c r="G156" s="142">
        <f t="shared" si="8"/>
        <v>1.0000000000000002</v>
      </c>
    </row>
    <row r="157" spans="1:7" x14ac:dyDescent="0.25">
      <c r="A157" s="140" t="str">
        <f>CO2eq!A100</f>
        <v>1.B.2.b.iii.6.</v>
      </c>
      <c r="B157" s="140" t="str">
        <f>CO2eq!B100</f>
        <v>Otros</v>
      </c>
      <c r="C157" s="94">
        <f>CO2eq!AE100</f>
        <v>0</v>
      </c>
      <c r="D157" s="94">
        <f t="shared" si="6"/>
        <v>0</v>
      </c>
      <c r="F157" s="141">
        <f t="shared" si="7"/>
        <v>0</v>
      </c>
      <c r="G157" s="142">
        <f t="shared" si="8"/>
        <v>1.0000000000000002</v>
      </c>
    </row>
    <row r="158" spans="1:7" x14ac:dyDescent="0.25">
      <c r="A158" s="140" t="str">
        <f>CO2eq!A101</f>
        <v>1.B.3.</v>
      </c>
      <c r="B158" s="140" t="str">
        <f>CO2eq!B101</f>
        <v>Otras emisiones provenientes de la producción de energía</v>
      </c>
      <c r="C158" s="94">
        <f>CO2eq!AE101</f>
        <v>0</v>
      </c>
      <c r="D158" s="94">
        <f t="shared" si="6"/>
        <v>0</v>
      </c>
      <c r="F158" s="141">
        <f t="shared" si="7"/>
        <v>0</v>
      </c>
      <c r="G158" s="142">
        <f t="shared" si="8"/>
        <v>1.0000000000000002</v>
      </c>
    </row>
    <row r="159" spans="1:7" x14ac:dyDescent="0.25">
      <c r="A159" s="140" t="str">
        <f>CO2eq!A104</f>
        <v>1.C.1.a.</v>
      </c>
      <c r="B159" s="140" t="str">
        <f>CO2eq!B104</f>
        <v>Gasoductos</v>
      </c>
      <c r="C159" s="94">
        <f>CO2eq!AE104</f>
        <v>0</v>
      </c>
      <c r="D159" s="94">
        <f t="shared" si="6"/>
        <v>0</v>
      </c>
      <c r="F159" s="141">
        <f t="shared" si="7"/>
        <v>0</v>
      </c>
      <c r="G159" s="142">
        <f t="shared" si="8"/>
        <v>1.0000000000000002</v>
      </c>
    </row>
    <row r="160" spans="1:7" x14ac:dyDescent="0.25">
      <c r="A160" s="140" t="str">
        <f>CO2eq!A105</f>
        <v>1.C.1.b.</v>
      </c>
      <c r="B160" s="140" t="str">
        <f>CO2eq!B105</f>
        <v>Embarcaciones</v>
      </c>
      <c r="C160" s="94">
        <f>CO2eq!AE105</f>
        <v>0</v>
      </c>
      <c r="D160" s="94">
        <f t="shared" si="6"/>
        <v>0</v>
      </c>
      <c r="F160" s="141">
        <f t="shared" si="7"/>
        <v>0</v>
      </c>
      <c r="G160" s="142">
        <f t="shared" si="8"/>
        <v>1.0000000000000002</v>
      </c>
    </row>
    <row r="161" spans="1:7" x14ac:dyDescent="0.25">
      <c r="A161" s="140" t="str">
        <f>CO2eq!A106</f>
        <v>1.C.1.c.</v>
      </c>
      <c r="B161" s="140" t="str">
        <f>CO2eq!B106</f>
        <v>Otros (sírvase especificar)</v>
      </c>
      <c r="C161" s="94">
        <f>CO2eq!AE106</f>
        <v>0</v>
      </c>
      <c r="D161" s="94">
        <f t="shared" si="6"/>
        <v>0</v>
      </c>
      <c r="F161" s="141">
        <f t="shared" si="7"/>
        <v>0</v>
      </c>
      <c r="G161" s="142">
        <f t="shared" si="8"/>
        <v>1.0000000000000002</v>
      </c>
    </row>
    <row r="162" spans="1:7" x14ac:dyDescent="0.25">
      <c r="A162" s="140" t="str">
        <f>CO2eq!A108</f>
        <v>1.C.2.a.</v>
      </c>
      <c r="B162" s="140" t="str">
        <f>CO2eq!B108</f>
        <v>Inyección</v>
      </c>
      <c r="C162" s="94">
        <f>CO2eq!AE108</f>
        <v>0</v>
      </c>
      <c r="D162" s="94">
        <f t="shared" si="6"/>
        <v>0</v>
      </c>
      <c r="F162" s="141">
        <f t="shared" si="7"/>
        <v>0</v>
      </c>
      <c r="G162" s="142">
        <f t="shared" si="8"/>
        <v>1.0000000000000002</v>
      </c>
    </row>
    <row r="163" spans="1:7" x14ac:dyDescent="0.25">
      <c r="A163" s="140" t="str">
        <f>CO2eq!A109</f>
        <v>1.C.2.b.</v>
      </c>
      <c r="B163" s="140" t="str">
        <f>CO2eq!B109</f>
        <v>Almacenamiento</v>
      </c>
      <c r="C163" s="94">
        <f>CO2eq!AE109</f>
        <v>0</v>
      </c>
      <c r="D163" s="94">
        <f t="shared" si="6"/>
        <v>0</v>
      </c>
      <c r="F163" s="141">
        <f t="shared" si="7"/>
        <v>0</v>
      </c>
      <c r="G163" s="142">
        <f t="shared" si="8"/>
        <v>1.0000000000000002</v>
      </c>
    </row>
    <row r="164" spans="1:7" x14ac:dyDescent="0.25">
      <c r="A164" s="140" t="str">
        <f>CO2eq!A110</f>
        <v>1.C.3.</v>
      </c>
      <c r="B164" s="140" t="str">
        <f>CO2eq!B110</f>
        <v>Otros</v>
      </c>
      <c r="C164" s="94">
        <f>CO2eq!AE110</f>
        <v>0</v>
      </c>
      <c r="D164" s="94">
        <f t="shared" si="6"/>
        <v>0</v>
      </c>
      <c r="F164" s="141">
        <f t="shared" si="7"/>
        <v>0</v>
      </c>
      <c r="G164" s="142">
        <f t="shared" si="8"/>
        <v>1.0000000000000002</v>
      </c>
    </row>
    <row r="165" spans="1:7" x14ac:dyDescent="0.25">
      <c r="A165" s="140" t="str">
        <f>CO2eq!A114</f>
        <v>2.A.2.</v>
      </c>
      <c r="B165" s="140" t="str">
        <f>CO2eq!B114</f>
        <v>Producción de cal</v>
      </c>
      <c r="C165" s="94">
        <f>CO2eq!AE114</f>
        <v>0</v>
      </c>
      <c r="D165" s="94">
        <f t="shared" si="6"/>
        <v>0</v>
      </c>
      <c r="F165" s="141">
        <f t="shared" si="7"/>
        <v>0</v>
      </c>
      <c r="G165" s="142">
        <f t="shared" si="8"/>
        <v>1.0000000000000002</v>
      </c>
    </row>
    <row r="166" spans="1:7" x14ac:dyDescent="0.25">
      <c r="A166" s="143" t="str">
        <f>CO2eq!A116</f>
        <v>2.A.4.</v>
      </c>
      <c r="B166" s="143" t="str">
        <f>CO2eq!B116</f>
        <v>Otros uso de carbonatos en los procesos</v>
      </c>
      <c r="C166" s="33">
        <f>CO2eq!AE116</f>
        <v>0</v>
      </c>
      <c r="D166" s="94">
        <f t="shared" si="6"/>
        <v>0</v>
      </c>
      <c r="F166" s="141">
        <f t="shared" si="7"/>
        <v>0</v>
      </c>
      <c r="G166" s="142">
        <f t="shared" si="8"/>
        <v>1.0000000000000002</v>
      </c>
    </row>
    <row r="167" spans="1:7" x14ac:dyDescent="0.25">
      <c r="A167" s="140" t="str">
        <f>CO2eq!A123</f>
        <v>2.B.1.</v>
      </c>
      <c r="B167" s="140" t="str">
        <f>CO2eq!B123</f>
        <v>Producción de amoníaco</v>
      </c>
      <c r="C167" s="94">
        <f>CO2eq!AE123</f>
        <v>0</v>
      </c>
      <c r="D167" s="94">
        <f t="shared" si="6"/>
        <v>0</v>
      </c>
      <c r="F167" s="141">
        <f t="shared" si="7"/>
        <v>0</v>
      </c>
      <c r="G167" s="142">
        <f t="shared" si="8"/>
        <v>1.0000000000000002</v>
      </c>
    </row>
    <row r="168" spans="1:7" x14ac:dyDescent="0.25">
      <c r="A168" s="140" t="str">
        <f>CO2eq!A124</f>
        <v>2.B.2.</v>
      </c>
      <c r="B168" s="140" t="str">
        <f>CO2eq!B124</f>
        <v>Producción de ácido nítrico</v>
      </c>
      <c r="C168" s="94">
        <f>CO2eq!AE124</f>
        <v>0</v>
      </c>
      <c r="D168" s="94">
        <f t="shared" si="6"/>
        <v>0</v>
      </c>
      <c r="F168" s="141">
        <f t="shared" si="7"/>
        <v>0</v>
      </c>
      <c r="G168" s="142">
        <f t="shared" si="8"/>
        <v>1.0000000000000002</v>
      </c>
    </row>
    <row r="169" spans="1:7" x14ac:dyDescent="0.25">
      <c r="A169" s="140" t="str">
        <f>CO2eq!A125</f>
        <v>2.B.3.</v>
      </c>
      <c r="B169" s="140" t="str">
        <f>CO2eq!B125</f>
        <v>Producción de ácido adípico</v>
      </c>
      <c r="C169" s="94">
        <f>CO2eq!AE125</f>
        <v>0</v>
      </c>
      <c r="D169" s="94">
        <f t="shared" si="6"/>
        <v>0</v>
      </c>
      <c r="F169" s="141">
        <f t="shared" si="7"/>
        <v>0</v>
      </c>
      <c r="G169" s="142">
        <f t="shared" si="8"/>
        <v>1.0000000000000002</v>
      </c>
    </row>
    <row r="170" spans="1:7" x14ac:dyDescent="0.25">
      <c r="A170" s="140" t="str">
        <f>CO2eq!A126</f>
        <v>2.B.4.</v>
      </c>
      <c r="B170" s="140" t="str">
        <f>CO2eq!B126</f>
        <v>Producción de caprolactama, glioxil y ácido glioxílico</v>
      </c>
      <c r="C170" s="94">
        <f>CO2eq!AE126</f>
        <v>0</v>
      </c>
      <c r="D170" s="94">
        <f t="shared" si="6"/>
        <v>0</v>
      </c>
      <c r="F170" s="141">
        <f t="shared" si="7"/>
        <v>0</v>
      </c>
      <c r="G170" s="142">
        <f t="shared" si="8"/>
        <v>1.0000000000000002</v>
      </c>
    </row>
    <row r="171" spans="1:7" x14ac:dyDescent="0.25">
      <c r="A171" s="140" t="str">
        <f>CO2eq!A127</f>
        <v>2.B.5.</v>
      </c>
      <c r="B171" s="140" t="str">
        <f>CO2eq!B127</f>
        <v>Producción de carburo</v>
      </c>
      <c r="C171" s="94">
        <f>CO2eq!AE127</f>
        <v>0</v>
      </c>
      <c r="D171" s="94">
        <f t="shared" si="6"/>
        <v>0</v>
      </c>
      <c r="F171" s="141">
        <f t="shared" si="7"/>
        <v>0</v>
      </c>
      <c r="G171" s="142">
        <f t="shared" si="8"/>
        <v>1.0000000000000002</v>
      </c>
    </row>
    <row r="172" spans="1:7" x14ac:dyDescent="0.25">
      <c r="A172" s="140" t="str">
        <f>CO2eq!A128</f>
        <v>2.B.6.</v>
      </c>
      <c r="B172" s="140" t="str">
        <f>CO2eq!B128</f>
        <v>Producción de dióxido de titanio</v>
      </c>
      <c r="C172" s="94">
        <f>CO2eq!AE128</f>
        <v>0</v>
      </c>
      <c r="D172" s="94">
        <f t="shared" si="6"/>
        <v>0</v>
      </c>
      <c r="F172" s="141">
        <f t="shared" si="7"/>
        <v>0</v>
      </c>
      <c r="G172" s="142">
        <f t="shared" si="8"/>
        <v>1.0000000000000002</v>
      </c>
    </row>
    <row r="173" spans="1:7" x14ac:dyDescent="0.25">
      <c r="A173" s="140" t="str">
        <f>CO2eq!A129</f>
        <v>2.B.7.</v>
      </c>
      <c r="B173" s="140" t="str">
        <f>CO2eq!B129</f>
        <v>Producción de ceniza de sosa</v>
      </c>
      <c r="C173" s="94">
        <f>CO2eq!AE129</f>
        <v>0</v>
      </c>
      <c r="D173" s="94">
        <f t="shared" si="6"/>
        <v>0</v>
      </c>
      <c r="F173" s="141">
        <f t="shared" si="7"/>
        <v>0</v>
      </c>
      <c r="G173" s="142">
        <f t="shared" si="8"/>
        <v>1.0000000000000002</v>
      </c>
    </row>
    <row r="174" spans="1:7" x14ac:dyDescent="0.25">
      <c r="A174" s="140" t="str">
        <f>CO2eq!A131</f>
        <v>2.B.8.a.</v>
      </c>
      <c r="B174" s="140" t="str">
        <f>CO2eq!B131</f>
        <v>Metanol</v>
      </c>
      <c r="C174" s="94">
        <f>CO2eq!AE131</f>
        <v>0</v>
      </c>
      <c r="D174" s="94">
        <f t="shared" si="6"/>
        <v>0</v>
      </c>
      <c r="F174" s="141">
        <f t="shared" si="7"/>
        <v>0</v>
      </c>
      <c r="G174" s="142">
        <f t="shared" si="8"/>
        <v>1.0000000000000002</v>
      </c>
    </row>
    <row r="175" spans="1:7" x14ac:dyDescent="0.25">
      <c r="A175" s="140" t="str">
        <f>CO2eq!A132</f>
        <v>2.B.8.b.</v>
      </c>
      <c r="B175" s="140" t="str">
        <f>CO2eq!B132</f>
        <v>Etileno</v>
      </c>
      <c r="C175" s="94">
        <f>CO2eq!AE132</f>
        <v>0</v>
      </c>
      <c r="D175" s="94">
        <f t="shared" si="6"/>
        <v>0</v>
      </c>
      <c r="F175" s="141">
        <f t="shared" si="7"/>
        <v>0</v>
      </c>
      <c r="G175" s="142">
        <f t="shared" si="8"/>
        <v>1.0000000000000002</v>
      </c>
    </row>
    <row r="176" spans="1:7" x14ac:dyDescent="0.25">
      <c r="A176" s="140" t="str">
        <f>CO2eq!A133</f>
        <v>2.B.8.c.</v>
      </c>
      <c r="B176" s="140" t="str">
        <f>CO2eq!B133</f>
        <v>Dicloruro de etileno y monómero cloruro de vinilo</v>
      </c>
      <c r="C176" s="94">
        <f>CO2eq!AE133</f>
        <v>0</v>
      </c>
      <c r="D176" s="94">
        <f t="shared" si="6"/>
        <v>0</v>
      </c>
      <c r="F176" s="141">
        <f t="shared" si="7"/>
        <v>0</v>
      </c>
      <c r="G176" s="142">
        <f t="shared" si="8"/>
        <v>1.0000000000000002</v>
      </c>
    </row>
    <row r="177" spans="1:7" x14ac:dyDescent="0.25">
      <c r="A177" s="140" t="str">
        <f>CO2eq!A134</f>
        <v>2.B.8.d.</v>
      </c>
      <c r="B177" s="140" t="str">
        <f>CO2eq!B134</f>
        <v>Óxido de etileno</v>
      </c>
      <c r="C177" s="94">
        <f>CO2eq!AE134</f>
        <v>0</v>
      </c>
      <c r="D177" s="94">
        <f t="shared" si="6"/>
        <v>0</v>
      </c>
      <c r="F177" s="141">
        <f t="shared" si="7"/>
        <v>0</v>
      </c>
      <c r="G177" s="142">
        <f t="shared" si="8"/>
        <v>1.0000000000000002</v>
      </c>
    </row>
    <row r="178" spans="1:7" x14ac:dyDescent="0.25">
      <c r="A178" s="140" t="str">
        <f>CO2eq!A135</f>
        <v>2.B.8.e.</v>
      </c>
      <c r="B178" s="140" t="str">
        <f>CO2eq!B135</f>
        <v>Acrilonitrilo</v>
      </c>
      <c r="C178" s="94">
        <f>CO2eq!AE135</f>
        <v>0</v>
      </c>
      <c r="D178" s="94">
        <f t="shared" si="6"/>
        <v>0</v>
      </c>
      <c r="F178" s="141">
        <f t="shared" si="7"/>
        <v>0</v>
      </c>
      <c r="G178" s="142">
        <f t="shared" si="8"/>
        <v>1.0000000000000002</v>
      </c>
    </row>
    <row r="179" spans="1:7" x14ac:dyDescent="0.25">
      <c r="A179" s="140" t="str">
        <f>CO2eq!A136</f>
        <v>2.B.8.f.</v>
      </c>
      <c r="B179" s="140" t="str">
        <f>CO2eq!B136</f>
        <v>Negro de humo</v>
      </c>
      <c r="C179" s="94">
        <f>CO2eq!AE136</f>
        <v>0</v>
      </c>
      <c r="D179" s="94">
        <f t="shared" si="6"/>
        <v>0</v>
      </c>
      <c r="F179" s="141">
        <f t="shared" si="7"/>
        <v>0</v>
      </c>
      <c r="G179" s="142">
        <f t="shared" si="8"/>
        <v>1.0000000000000002</v>
      </c>
    </row>
    <row r="180" spans="1:7" x14ac:dyDescent="0.25">
      <c r="A180" s="140" t="str">
        <f>CO2eq!A138</f>
        <v>2.B.9.a.</v>
      </c>
      <c r="B180" s="140" t="str">
        <f>CO2eq!B138</f>
        <v>Emisiones de productos derivados</v>
      </c>
      <c r="C180" s="94">
        <f>CO2eq!AE138</f>
        <v>0</v>
      </c>
      <c r="D180" s="94">
        <f t="shared" si="6"/>
        <v>0</v>
      </c>
      <c r="F180" s="141">
        <f t="shared" si="7"/>
        <v>0</v>
      </c>
      <c r="G180" s="142">
        <f t="shared" si="8"/>
        <v>1.0000000000000002</v>
      </c>
    </row>
    <row r="181" spans="1:7" x14ac:dyDescent="0.25">
      <c r="A181" s="140" t="str">
        <f>CO2eq!A139</f>
        <v>2.B.9.b.</v>
      </c>
      <c r="B181" s="140" t="str">
        <f>CO2eq!B139</f>
        <v>Emisiones fugitivas</v>
      </c>
      <c r="C181" s="94">
        <f>CO2eq!AE139</f>
        <v>0</v>
      </c>
      <c r="D181" s="94">
        <f t="shared" si="6"/>
        <v>0</v>
      </c>
      <c r="F181" s="141">
        <f t="shared" si="7"/>
        <v>0</v>
      </c>
      <c r="G181" s="142">
        <f t="shared" si="8"/>
        <v>1.0000000000000002</v>
      </c>
    </row>
    <row r="182" spans="1:7" x14ac:dyDescent="0.25">
      <c r="A182" s="140" t="str">
        <f>CO2eq!A140</f>
        <v>2.B.10.</v>
      </c>
      <c r="B182" s="140" t="str">
        <f>CO2eq!B140</f>
        <v>Otros (especificar)</v>
      </c>
      <c r="C182" s="94">
        <f>CO2eq!AE140</f>
        <v>0</v>
      </c>
      <c r="D182" s="94">
        <f t="shared" si="6"/>
        <v>0</v>
      </c>
      <c r="F182" s="141">
        <f t="shared" si="7"/>
        <v>0</v>
      </c>
      <c r="G182" s="142">
        <f t="shared" si="8"/>
        <v>1.0000000000000002</v>
      </c>
    </row>
    <row r="183" spans="1:7" x14ac:dyDescent="0.25">
      <c r="A183" s="140" t="str">
        <f>CO2eq!A143</f>
        <v>2.C.2.</v>
      </c>
      <c r="B183" s="140" t="str">
        <f>CO2eq!B143</f>
        <v>Producción de ferroaleaciones</v>
      </c>
      <c r="C183" s="94">
        <f>CO2eq!AE143</f>
        <v>0</v>
      </c>
      <c r="D183" s="94">
        <f t="shared" si="6"/>
        <v>0</v>
      </c>
      <c r="F183" s="141">
        <f t="shared" si="7"/>
        <v>0</v>
      </c>
      <c r="G183" s="142">
        <f t="shared" si="8"/>
        <v>1.0000000000000002</v>
      </c>
    </row>
    <row r="184" spans="1:7" x14ac:dyDescent="0.25">
      <c r="A184" s="140" t="str">
        <f>CO2eq!A144</f>
        <v>2.C.3.</v>
      </c>
      <c r="B184" s="140" t="str">
        <f>CO2eq!B144</f>
        <v>Producción de aluminio</v>
      </c>
      <c r="C184" s="94">
        <f>CO2eq!AE144</f>
        <v>0</v>
      </c>
      <c r="D184" s="94">
        <f t="shared" si="6"/>
        <v>0</v>
      </c>
      <c r="F184" s="141">
        <f t="shared" si="7"/>
        <v>0</v>
      </c>
      <c r="G184" s="142">
        <f t="shared" si="8"/>
        <v>1.0000000000000002</v>
      </c>
    </row>
    <row r="185" spans="1:7" x14ac:dyDescent="0.25">
      <c r="A185" s="140" t="str">
        <f>CO2eq!A145</f>
        <v>2.C.4.</v>
      </c>
      <c r="B185" s="140" t="str">
        <f>CO2eq!B145</f>
        <v>Producción de magnesio</v>
      </c>
      <c r="C185" s="94">
        <f>CO2eq!AE145</f>
        <v>0</v>
      </c>
      <c r="D185" s="94">
        <f t="shared" si="6"/>
        <v>0</v>
      </c>
      <c r="F185" s="141">
        <f t="shared" si="7"/>
        <v>0</v>
      </c>
      <c r="G185" s="142">
        <f t="shared" si="8"/>
        <v>1.0000000000000002</v>
      </c>
    </row>
    <row r="186" spans="1:7" x14ac:dyDescent="0.25">
      <c r="A186" s="140" t="str">
        <f>CO2eq!A146</f>
        <v>2.C.5.</v>
      </c>
      <c r="B186" s="140" t="str">
        <f>CO2eq!B146</f>
        <v>Producción de plomo</v>
      </c>
      <c r="C186" s="94">
        <f>CO2eq!AE146</f>
        <v>0</v>
      </c>
      <c r="D186" s="94">
        <f t="shared" si="6"/>
        <v>0</v>
      </c>
      <c r="F186" s="141">
        <f t="shared" si="7"/>
        <v>0</v>
      </c>
      <c r="G186" s="142">
        <f t="shared" si="8"/>
        <v>1.0000000000000002</v>
      </c>
    </row>
    <row r="187" spans="1:7" x14ac:dyDescent="0.25">
      <c r="A187" s="140" t="str">
        <f>CO2eq!A147</f>
        <v>2.C.6.</v>
      </c>
      <c r="B187" s="140" t="str">
        <f>CO2eq!B147</f>
        <v>Producción de cinc</v>
      </c>
      <c r="C187" s="94">
        <f>CO2eq!AE147</f>
        <v>0</v>
      </c>
      <c r="D187" s="94">
        <f t="shared" si="6"/>
        <v>0</v>
      </c>
      <c r="F187" s="141">
        <f t="shared" si="7"/>
        <v>0</v>
      </c>
      <c r="G187" s="142">
        <f t="shared" si="8"/>
        <v>1.0000000000000002</v>
      </c>
    </row>
    <row r="188" spans="1:7" x14ac:dyDescent="0.25">
      <c r="A188" s="140" t="str">
        <f>CO2eq!A148</f>
        <v>2.C.7.</v>
      </c>
      <c r="B188" s="140" t="str">
        <f>CO2eq!B148</f>
        <v>Otros (especificar)</v>
      </c>
      <c r="C188" s="94">
        <f>CO2eq!AE148</f>
        <v>0</v>
      </c>
      <c r="D188" s="94">
        <f t="shared" si="6"/>
        <v>0</v>
      </c>
      <c r="F188" s="141">
        <f t="shared" si="7"/>
        <v>0</v>
      </c>
      <c r="G188" s="142">
        <f t="shared" si="8"/>
        <v>1.0000000000000002</v>
      </c>
    </row>
    <row r="189" spans="1:7" x14ac:dyDescent="0.25">
      <c r="A189" s="140" t="str">
        <f>CO2eq!A152</f>
        <v>2.D.3.</v>
      </c>
      <c r="B189" s="140" t="str">
        <f>CO2eq!B152</f>
        <v>Uso de solventes</v>
      </c>
      <c r="C189" s="94">
        <f>CO2eq!AE152</f>
        <v>0</v>
      </c>
      <c r="D189" s="94">
        <f t="shared" si="6"/>
        <v>0</v>
      </c>
      <c r="F189" s="141">
        <f t="shared" si="7"/>
        <v>0</v>
      </c>
      <c r="G189" s="142">
        <f t="shared" si="8"/>
        <v>1.0000000000000002</v>
      </c>
    </row>
    <row r="190" spans="1:7" x14ac:dyDescent="0.25">
      <c r="A190" s="140" t="str">
        <f>CO2eq!A153</f>
        <v>2.D.4.</v>
      </c>
      <c r="B190" s="140" t="str">
        <f>CO2eq!B153</f>
        <v>Otros (especificar)</v>
      </c>
      <c r="C190" s="94">
        <f>CO2eq!AE153</f>
        <v>0</v>
      </c>
      <c r="D190" s="94">
        <f t="shared" si="6"/>
        <v>0</v>
      </c>
      <c r="F190" s="141">
        <f t="shared" si="7"/>
        <v>0</v>
      </c>
      <c r="G190" s="142">
        <f t="shared" si="8"/>
        <v>1.0000000000000002</v>
      </c>
    </row>
    <row r="191" spans="1:7" x14ac:dyDescent="0.25">
      <c r="A191" s="140" t="str">
        <f>CO2eq!A155</f>
        <v>2.E.1.</v>
      </c>
      <c r="B191" s="140" t="str">
        <f>CO2eq!B155</f>
        <v>Circuitos integrados o semiconductores</v>
      </c>
      <c r="C191" s="94">
        <f>CO2eq!AE155</f>
        <v>0</v>
      </c>
      <c r="D191" s="94">
        <f t="shared" si="6"/>
        <v>0</v>
      </c>
      <c r="F191" s="141">
        <f t="shared" si="7"/>
        <v>0</v>
      </c>
      <c r="G191" s="142">
        <f t="shared" si="8"/>
        <v>1.0000000000000002</v>
      </c>
    </row>
    <row r="192" spans="1:7" x14ac:dyDescent="0.25">
      <c r="A192" s="140" t="str">
        <f>CO2eq!A156</f>
        <v>2.E.2.</v>
      </c>
      <c r="B192" s="140" t="str">
        <f>CO2eq!B156</f>
        <v>Pantalla plana tipo TFT</v>
      </c>
      <c r="C192" s="94">
        <f>CO2eq!AE156</f>
        <v>0</v>
      </c>
      <c r="D192" s="94">
        <f t="shared" si="6"/>
        <v>0</v>
      </c>
      <c r="F192" s="141">
        <f t="shared" si="7"/>
        <v>0</v>
      </c>
      <c r="G192" s="142">
        <f t="shared" si="8"/>
        <v>1.0000000000000002</v>
      </c>
    </row>
    <row r="193" spans="1:7" x14ac:dyDescent="0.25">
      <c r="A193" s="140" t="str">
        <f>CO2eq!A157</f>
        <v>2.E.3.</v>
      </c>
      <c r="B193" s="140" t="str">
        <f>CO2eq!B157</f>
        <v>Células fotovoltaicas</v>
      </c>
      <c r="C193" s="94">
        <f>CO2eq!AE157</f>
        <v>0</v>
      </c>
      <c r="D193" s="94">
        <f t="shared" si="6"/>
        <v>0</v>
      </c>
      <c r="F193" s="141">
        <f t="shared" si="7"/>
        <v>0</v>
      </c>
      <c r="G193" s="142">
        <f t="shared" si="8"/>
        <v>1.0000000000000002</v>
      </c>
    </row>
    <row r="194" spans="1:7" x14ac:dyDescent="0.25">
      <c r="A194" s="140" t="str">
        <f>CO2eq!A158</f>
        <v>2.E.4.</v>
      </c>
      <c r="B194" s="140" t="str">
        <f>CO2eq!B158</f>
        <v>Fluidos de transferencia térmica</v>
      </c>
      <c r="C194" s="94">
        <f>CO2eq!AE158</f>
        <v>0</v>
      </c>
      <c r="D194" s="94">
        <f t="shared" ref="D194:D238" si="9">ABS(C194)</f>
        <v>0</v>
      </c>
      <c r="F194" s="141">
        <f t="shared" si="7"/>
        <v>0</v>
      </c>
      <c r="G194" s="142">
        <f t="shared" si="8"/>
        <v>1.0000000000000002</v>
      </c>
    </row>
    <row r="195" spans="1:7" x14ac:dyDescent="0.25">
      <c r="A195" s="140" t="str">
        <f>CO2eq!A159</f>
        <v>2.E.5.</v>
      </c>
      <c r="B195" s="140" t="str">
        <f>CO2eq!B159</f>
        <v>Otros (especificar)</v>
      </c>
      <c r="C195" s="94">
        <f>CO2eq!AE159</f>
        <v>0</v>
      </c>
      <c r="D195" s="94">
        <f t="shared" si="9"/>
        <v>0</v>
      </c>
      <c r="F195" s="141">
        <f t="shared" ref="F195:F254" si="10">C195/D$1</f>
        <v>0</v>
      </c>
      <c r="G195" s="142">
        <f t="shared" si="8"/>
        <v>1.0000000000000002</v>
      </c>
    </row>
    <row r="196" spans="1:7" x14ac:dyDescent="0.25">
      <c r="A196" s="140" t="str">
        <f>CO2eq!A172</f>
        <v>2.F.6.</v>
      </c>
      <c r="B196" s="140" t="str">
        <f>CO2eq!B172</f>
        <v>Otras aplicaciones (especificar)</v>
      </c>
      <c r="C196" s="94">
        <f>CO2eq!AE172</f>
        <v>0</v>
      </c>
      <c r="D196" s="94">
        <f t="shared" si="9"/>
        <v>0</v>
      </c>
      <c r="F196" s="141">
        <f t="shared" si="10"/>
        <v>0</v>
      </c>
      <c r="G196" s="142">
        <f t="shared" si="8"/>
        <v>1.0000000000000002</v>
      </c>
    </row>
    <row r="197" spans="1:7" x14ac:dyDescent="0.25">
      <c r="A197" s="140" t="str">
        <f>CO2eq!A179</f>
        <v>2.G.2.a.</v>
      </c>
      <c r="B197" s="140" t="str">
        <f>CO2eq!B179</f>
        <v>Aplicaciones militares</v>
      </c>
      <c r="C197" s="94">
        <f>CO2eq!AE179</f>
        <v>0</v>
      </c>
      <c r="D197" s="94">
        <f t="shared" si="9"/>
        <v>0</v>
      </c>
      <c r="F197" s="141">
        <f t="shared" si="10"/>
        <v>0</v>
      </c>
      <c r="G197" s="142">
        <f t="shared" ref="G197:G254" si="11">G196+ABS(F197)</f>
        <v>1.0000000000000002</v>
      </c>
    </row>
    <row r="198" spans="1:7" x14ac:dyDescent="0.25">
      <c r="A198" s="140" t="str">
        <f>CO2eq!A180</f>
        <v>2.G.2.b.</v>
      </c>
      <c r="B198" s="140" t="str">
        <f>CO2eq!B180</f>
        <v>Aceleradores</v>
      </c>
      <c r="C198" s="94">
        <f>CO2eq!AE180</f>
        <v>0</v>
      </c>
      <c r="D198" s="94">
        <f t="shared" si="9"/>
        <v>0</v>
      </c>
      <c r="F198" s="141">
        <f t="shared" si="10"/>
        <v>0</v>
      </c>
      <c r="G198" s="142">
        <f t="shared" si="11"/>
        <v>1.0000000000000002</v>
      </c>
    </row>
    <row r="199" spans="1:7" x14ac:dyDescent="0.25">
      <c r="A199" s="140" t="str">
        <f>CO2eq!A181</f>
        <v>2.G.2.c.</v>
      </c>
      <c r="B199" s="140" t="str">
        <f>CO2eq!B181</f>
        <v>Otros (especificar)</v>
      </c>
      <c r="C199" s="94">
        <f>CO2eq!AE181</f>
        <v>0</v>
      </c>
      <c r="D199" s="94">
        <f t="shared" si="9"/>
        <v>0</v>
      </c>
      <c r="F199" s="141">
        <f t="shared" si="10"/>
        <v>0</v>
      </c>
      <c r="G199" s="142">
        <f t="shared" si="11"/>
        <v>1.0000000000000002</v>
      </c>
    </row>
    <row r="200" spans="1:7" x14ac:dyDescent="0.25">
      <c r="A200" s="140" t="str">
        <f>CO2eq!A184</f>
        <v>2.G.3.b.</v>
      </c>
      <c r="B200" s="140" t="str">
        <f>CO2eq!B184</f>
        <v>Propulsor para productos presurizados y aerosoles</v>
      </c>
      <c r="C200" s="94">
        <f>CO2eq!AE184</f>
        <v>0</v>
      </c>
      <c r="D200" s="94">
        <f t="shared" si="9"/>
        <v>0</v>
      </c>
      <c r="F200" s="141">
        <f t="shared" si="10"/>
        <v>0</v>
      </c>
      <c r="G200" s="142">
        <f t="shared" si="11"/>
        <v>1.0000000000000002</v>
      </c>
    </row>
    <row r="201" spans="1:7" x14ac:dyDescent="0.25">
      <c r="A201" s="140" t="str">
        <f>CO2eq!A185</f>
        <v>2.G.3.c.</v>
      </c>
      <c r="B201" s="140" t="str">
        <f>CO2eq!B185</f>
        <v>Otros (especificar)</v>
      </c>
      <c r="C201" s="94">
        <f>CO2eq!AE185</f>
        <v>0</v>
      </c>
      <c r="D201" s="94">
        <f t="shared" si="9"/>
        <v>0</v>
      </c>
      <c r="F201" s="141">
        <f t="shared" si="10"/>
        <v>0</v>
      </c>
      <c r="G201" s="142">
        <f t="shared" si="11"/>
        <v>1.0000000000000002</v>
      </c>
    </row>
    <row r="202" spans="1:7" x14ac:dyDescent="0.25">
      <c r="A202" s="140" t="str">
        <f>CO2eq!A186</f>
        <v>2.G.4.</v>
      </c>
      <c r="B202" s="140" t="str">
        <f>CO2eq!B186</f>
        <v>Otros (especificar)</v>
      </c>
      <c r="C202" s="94">
        <f>CO2eq!AE186</f>
        <v>0</v>
      </c>
      <c r="D202" s="94">
        <f t="shared" si="9"/>
        <v>0</v>
      </c>
      <c r="F202" s="141">
        <f t="shared" si="10"/>
        <v>0</v>
      </c>
      <c r="G202" s="142">
        <f t="shared" si="11"/>
        <v>1.0000000000000002</v>
      </c>
    </row>
    <row r="203" spans="1:7" x14ac:dyDescent="0.25">
      <c r="A203" s="140" t="str">
        <f>CO2eq!A188</f>
        <v>2.H.1.</v>
      </c>
      <c r="B203" s="140" t="str">
        <f>CO2eq!B188</f>
        <v>Industria de la pulpa y el papel</v>
      </c>
      <c r="C203" s="94">
        <f>CO2eq!AE188</f>
        <v>0</v>
      </c>
      <c r="D203" s="94">
        <f t="shared" si="9"/>
        <v>0</v>
      </c>
      <c r="F203" s="141">
        <f t="shared" si="10"/>
        <v>0</v>
      </c>
      <c r="G203" s="142">
        <f t="shared" si="11"/>
        <v>1.0000000000000002</v>
      </c>
    </row>
    <row r="204" spans="1:7" x14ac:dyDescent="0.25">
      <c r="A204" s="140" t="str">
        <f>CO2eq!A189</f>
        <v>2.H.2.</v>
      </c>
      <c r="B204" s="140" t="str">
        <f>CO2eq!B189</f>
        <v>Industria de la alimentación y las bebidas</v>
      </c>
      <c r="C204" s="94">
        <f>CO2eq!AE189</f>
        <v>0</v>
      </c>
      <c r="D204" s="94">
        <f t="shared" si="9"/>
        <v>0</v>
      </c>
      <c r="F204" s="141">
        <f t="shared" si="10"/>
        <v>0</v>
      </c>
      <c r="G204" s="142">
        <f t="shared" si="11"/>
        <v>1.0000000000000002</v>
      </c>
    </row>
    <row r="205" spans="1:7" x14ac:dyDescent="0.25">
      <c r="A205" s="140" t="str">
        <f>CO2eq!A190</f>
        <v>2.H.3.</v>
      </c>
      <c r="B205" s="140" t="str">
        <f>CO2eq!B190</f>
        <v>Otros (especificar)</v>
      </c>
      <c r="C205" s="94">
        <f>CO2eq!AE190</f>
        <v>0</v>
      </c>
      <c r="D205" s="94">
        <f t="shared" si="9"/>
        <v>0</v>
      </c>
      <c r="F205" s="141">
        <f t="shared" si="10"/>
        <v>0</v>
      </c>
      <c r="G205" s="142">
        <f t="shared" si="11"/>
        <v>1.0000000000000002</v>
      </c>
    </row>
    <row r="206" spans="1:7" x14ac:dyDescent="0.25">
      <c r="A206" s="140" t="str">
        <f>CO2eq!A207</f>
        <v>3.A.4.a.</v>
      </c>
      <c r="B206" s="140" t="str">
        <f>CO2eq!B207</f>
        <v>Búfalos</v>
      </c>
      <c r="C206" s="94">
        <f>CO2eq!AE207</f>
        <v>0</v>
      </c>
      <c r="D206" s="94">
        <f t="shared" si="9"/>
        <v>0</v>
      </c>
      <c r="F206" s="141">
        <f t="shared" si="10"/>
        <v>0</v>
      </c>
      <c r="G206" s="142">
        <f t="shared" si="11"/>
        <v>1.0000000000000002</v>
      </c>
    </row>
    <row r="207" spans="1:7" x14ac:dyDescent="0.25">
      <c r="A207" s="140" t="str">
        <f>CO2eq!A211</f>
        <v>3.A.4.e.</v>
      </c>
      <c r="B207" s="140" t="str">
        <f>CO2eq!B211</f>
        <v>Aves de corral</v>
      </c>
      <c r="C207" s="94">
        <f>CO2eq!AE211</f>
        <v>0</v>
      </c>
      <c r="D207" s="94">
        <f t="shared" si="9"/>
        <v>0</v>
      </c>
      <c r="F207" s="141">
        <f t="shared" si="10"/>
        <v>0</v>
      </c>
      <c r="G207" s="142">
        <f t="shared" si="11"/>
        <v>1.0000000000000002</v>
      </c>
    </row>
    <row r="208" spans="1:7" x14ac:dyDescent="0.25">
      <c r="A208" s="140" t="str">
        <f>CO2eq!A231</f>
        <v>3.B.4.a.</v>
      </c>
      <c r="B208" s="140" t="str">
        <f>CO2eq!B231</f>
        <v>Búfalos</v>
      </c>
      <c r="C208" s="94">
        <f>CO2eq!AE231</f>
        <v>0</v>
      </c>
      <c r="D208" s="94">
        <f t="shared" si="9"/>
        <v>0</v>
      </c>
      <c r="F208" s="141">
        <f t="shared" si="10"/>
        <v>0</v>
      </c>
      <c r="G208" s="142">
        <f t="shared" si="11"/>
        <v>1.0000000000000002</v>
      </c>
    </row>
    <row r="209" spans="1:7" x14ac:dyDescent="0.25">
      <c r="A209" s="140" t="str">
        <f>CO2eq!A242</f>
        <v>3.B.5.b.</v>
      </c>
      <c r="B209" s="140" t="str">
        <f>CO2eq!B242</f>
        <v>Ovinos</v>
      </c>
      <c r="C209" s="94">
        <f>CO2eq!AE242</f>
        <v>0</v>
      </c>
      <c r="D209" s="94">
        <f t="shared" si="9"/>
        <v>0</v>
      </c>
      <c r="F209" s="141">
        <f t="shared" si="10"/>
        <v>0</v>
      </c>
      <c r="G209" s="142">
        <f t="shared" si="11"/>
        <v>1.0000000000000002</v>
      </c>
    </row>
    <row r="210" spans="1:7" x14ac:dyDescent="0.25">
      <c r="A210" s="140" t="str">
        <f>CO2eq!A245</f>
        <v>3.B.5.d.i.</v>
      </c>
      <c r="B210" s="140" t="str">
        <f>CO2eq!B245</f>
        <v>Búfalos</v>
      </c>
      <c r="C210" s="94">
        <f>CO2eq!AE245</f>
        <v>0</v>
      </c>
      <c r="D210" s="94">
        <f t="shared" si="9"/>
        <v>0</v>
      </c>
      <c r="F210" s="141">
        <f t="shared" si="10"/>
        <v>0</v>
      </c>
      <c r="G210" s="142">
        <f t="shared" si="11"/>
        <v>1.0000000000000002</v>
      </c>
    </row>
    <row r="211" spans="1:7" x14ac:dyDescent="0.25">
      <c r="A211" s="140" t="str">
        <f>CO2eq!A246</f>
        <v>3.B.5.d.ii.</v>
      </c>
      <c r="B211" s="140" t="str">
        <f>CO2eq!B246</f>
        <v>Caprinos</v>
      </c>
      <c r="C211" s="94">
        <f>CO2eq!AE246</f>
        <v>0</v>
      </c>
      <c r="D211" s="94">
        <f t="shared" si="9"/>
        <v>0</v>
      </c>
      <c r="F211" s="141">
        <f t="shared" si="10"/>
        <v>0</v>
      </c>
      <c r="G211" s="142">
        <f t="shared" si="11"/>
        <v>1.0000000000000002</v>
      </c>
    </row>
    <row r="212" spans="1:7" x14ac:dyDescent="0.25">
      <c r="A212" s="140" t="str">
        <f>CO2eq!A247</f>
        <v>3.B.5.d.iii.</v>
      </c>
      <c r="B212" s="140" t="str">
        <f>CO2eq!B247</f>
        <v>Equinos</v>
      </c>
      <c r="C212" s="94">
        <f>CO2eq!AE247</f>
        <v>0</v>
      </c>
      <c r="D212" s="94">
        <f t="shared" si="9"/>
        <v>0</v>
      </c>
      <c r="F212" s="141">
        <f t="shared" si="10"/>
        <v>0</v>
      </c>
      <c r="G212" s="142">
        <f t="shared" si="11"/>
        <v>1.0000000000000002</v>
      </c>
    </row>
    <row r="213" spans="1:7" x14ac:dyDescent="0.25">
      <c r="A213" s="140" t="str">
        <f>CO2eq!A248</f>
        <v>3.B.5.d.iv.</v>
      </c>
      <c r="B213" s="140" t="str">
        <f>CO2eq!B248</f>
        <v>Mulas y asnos</v>
      </c>
      <c r="C213" s="94">
        <f>CO2eq!AE248</f>
        <v>0</v>
      </c>
      <c r="D213" s="94">
        <f t="shared" si="9"/>
        <v>0</v>
      </c>
      <c r="F213" s="141">
        <f t="shared" si="10"/>
        <v>0</v>
      </c>
      <c r="G213" s="142">
        <f t="shared" si="11"/>
        <v>1.0000000000000002</v>
      </c>
    </row>
    <row r="214" spans="1:7" x14ac:dyDescent="0.25">
      <c r="A214" s="140" t="str">
        <f>CO2eq!A250</f>
        <v>3.B.5.d.vi.</v>
      </c>
      <c r="B214" s="140" t="str">
        <f>CO2eq!B250</f>
        <v>Camélidos (llamas y alpacas)</v>
      </c>
      <c r="C214" s="94">
        <f>CO2eq!AE250</f>
        <v>0</v>
      </c>
      <c r="D214" s="94">
        <f t="shared" si="9"/>
        <v>0</v>
      </c>
      <c r="F214" s="141">
        <f t="shared" si="10"/>
        <v>0</v>
      </c>
      <c r="G214" s="142">
        <f t="shared" si="11"/>
        <v>1.0000000000000002</v>
      </c>
    </row>
    <row r="215" spans="1:7" x14ac:dyDescent="0.25">
      <c r="A215" s="140" t="str">
        <f>CO2eq!A251</f>
        <v>3.B.5.d.vii.</v>
      </c>
      <c r="B215" s="140" t="str">
        <f>CO2eq!B251</f>
        <v>Otros</v>
      </c>
      <c r="C215" s="94">
        <f>CO2eq!AE251</f>
        <v>0</v>
      </c>
      <c r="D215" s="94">
        <f t="shared" si="9"/>
        <v>0</v>
      </c>
      <c r="F215" s="141">
        <f t="shared" si="10"/>
        <v>0</v>
      </c>
      <c r="G215" s="142">
        <f t="shared" si="11"/>
        <v>1.0000000000000002</v>
      </c>
    </row>
    <row r="216" spans="1:7" x14ac:dyDescent="0.25">
      <c r="A216" s="140" t="str">
        <f>CO2eq!A262</f>
        <v>3.D.1.b.ii.</v>
      </c>
      <c r="B216" s="140" t="str">
        <f>CO2eq!B262</f>
        <v>Lodos aplicados a los suelos</v>
      </c>
      <c r="C216" s="94">
        <f>CO2eq!AE262</f>
        <v>0</v>
      </c>
      <c r="D216" s="94">
        <f t="shared" si="9"/>
        <v>0</v>
      </c>
      <c r="F216" s="141">
        <f t="shared" si="10"/>
        <v>0</v>
      </c>
      <c r="G216" s="142">
        <f t="shared" si="11"/>
        <v>1.0000000000000002</v>
      </c>
    </row>
    <row r="217" spans="1:7" x14ac:dyDescent="0.25">
      <c r="A217" s="140" t="str">
        <f>CO2eq!A263</f>
        <v>3.D.1.b.iii.</v>
      </c>
      <c r="B217" s="140" t="str">
        <f>CO2eq!B263</f>
        <v>Otros fertilizantes orgánicos aplicados a los suelos</v>
      </c>
      <c r="C217" s="94">
        <f>CO2eq!AE263</f>
        <v>0</v>
      </c>
      <c r="D217" s="94">
        <f t="shared" si="9"/>
        <v>0</v>
      </c>
      <c r="F217" s="141">
        <f t="shared" si="10"/>
        <v>0</v>
      </c>
      <c r="G217" s="142">
        <f t="shared" si="11"/>
        <v>1.0000000000000002</v>
      </c>
    </row>
    <row r="218" spans="1:7" x14ac:dyDescent="0.25">
      <c r="A218" s="140" t="str">
        <f>CO2eq!A266</f>
        <v>3.D.1.e.</v>
      </c>
      <c r="B218" s="140" t="str">
        <f>CO2eq!B266</f>
        <v>Mineralización / inmovilización asociada a la pérdida / ganancia de materia orgánica del suelo</v>
      </c>
      <c r="C218" s="94">
        <f>CO2eq!AE266</f>
        <v>0</v>
      </c>
      <c r="D218" s="94">
        <f t="shared" si="9"/>
        <v>0</v>
      </c>
      <c r="F218" s="141">
        <f t="shared" si="10"/>
        <v>0</v>
      </c>
      <c r="G218" s="142">
        <f t="shared" si="11"/>
        <v>1.0000000000000002</v>
      </c>
    </row>
    <row r="219" spans="1:7" x14ac:dyDescent="0.25">
      <c r="A219" s="140" t="str">
        <f>CO2eq!A268</f>
        <v>3.D.1.g.</v>
      </c>
      <c r="B219" s="140" t="str">
        <f>CO2eq!B268</f>
        <v>Otros</v>
      </c>
      <c r="C219" s="94">
        <f>CO2eq!AE268</f>
        <v>0</v>
      </c>
      <c r="D219" s="94">
        <f t="shared" si="9"/>
        <v>0</v>
      </c>
      <c r="F219" s="141">
        <f t="shared" si="10"/>
        <v>0</v>
      </c>
      <c r="G219" s="142">
        <f t="shared" si="11"/>
        <v>1.0000000000000002</v>
      </c>
    </row>
    <row r="220" spans="1:7" x14ac:dyDescent="0.25">
      <c r="A220" s="140" t="str">
        <f>CO2eq!A274</f>
        <v>3.D.2.a.ii.2.</v>
      </c>
      <c r="B220" s="140" t="str">
        <f>CO2eq!B274</f>
        <v>Lodos aplicado a los suelos</v>
      </c>
      <c r="C220" s="94">
        <f>CO2eq!AE274</f>
        <v>0</v>
      </c>
      <c r="D220" s="94">
        <f t="shared" si="9"/>
        <v>0</v>
      </c>
      <c r="F220" s="141">
        <f t="shared" si="10"/>
        <v>0</v>
      </c>
      <c r="G220" s="142">
        <f t="shared" si="11"/>
        <v>1.0000000000000002</v>
      </c>
    </row>
    <row r="221" spans="1:7" x14ac:dyDescent="0.25">
      <c r="A221" s="140" t="str">
        <f>CO2eq!A275</f>
        <v>3.D.2.a.ii.3.</v>
      </c>
      <c r="B221" s="140" t="str">
        <f>CO2eq!B275</f>
        <v>Otros fertilizantes orgánicos aplicados a los suelos</v>
      </c>
      <c r="C221" s="94">
        <f>CO2eq!AE275</f>
        <v>0</v>
      </c>
      <c r="D221" s="94">
        <f t="shared" si="9"/>
        <v>0</v>
      </c>
      <c r="F221" s="141">
        <f t="shared" si="10"/>
        <v>0</v>
      </c>
      <c r="G221" s="142">
        <f t="shared" si="11"/>
        <v>1.0000000000000002</v>
      </c>
    </row>
    <row r="222" spans="1:7" x14ac:dyDescent="0.25">
      <c r="A222" s="140" t="str">
        <f>CO2eq!A281</f>
        <v>3.D.2.b.ii.2.</v>
      </c>
      <c r="B222" s="140" t="str">
        <f>CO2eq!B281</f>
        <v>Lodos aplicado a los suelos</v>
      </c>
      <c r="C222" s="94">
        <f>CO2eq!AE281</f>
        <v>0</v>
      </c>
      <c r="D222" s="94">
        <f t="shared" si="9"/>
        <v>0</v>
      </c>
      <c r="F222" s="141">
        <f t="shared" si="10"/>
        <v>0</v>
      </c>
      <c r="G222" s="142">
        <f t="shared" si="11"/>
        <v>1.0000000000000002</v>
      </c>
    </row>
    <row r="223" spans="1:7" x14ac:dyDescent="0.25">
      <c r="A223" s="140" t="str">
        <f>CO2eq!A282</f>
        <v>3.D.2.b.ii.3.</v>
      </c>
      <c r="B223" s="140" t="str">
        <f>CO2eq!B282</f>
        <v>Otros fertilizantes orgánicos aplicados a los suelos</v>
      </c>
      <c r="C223" s="94">
        <f>CO2eq!AE282</f>
        <v>0</v>
      </c>
      <c r="D223" s="94">
        <f t="shared" si="9"/>
        <v>0</v>
      </c>
      <c r="F223" s="141">
        <f t="shared" si="10"/>
        <v>0</v>
      </c>
      <c r="G223" s="142">
        <f t="shared" si="11"/>
        <v>1.0000000000000002</v>
      </c>
    </row>
    <row r="224" spans="1:7" x14ac:dyDescent="0.25">
      <c r="A224" s="140" t="str">
        <f>CO2eq!A286</f>
        <v>3.E.</v>
      </c>
      <c r="B224" s="140" t="str">
        <f>CO2eq!B286</f>
        <v>Quema prescrita de sabanas</v>
      </c>
      <c r="C224" s="94">
        <f>CO2eq!AE286</f>
        <v>0</v>
      </c>
      <c r="D224" s="94">
        <f t="shared" si="9"/>
        <v>0</v>
      </c>
      <c r="F224" s="141">
        <f t="shared" si="10"/>
        <v>0</v>
      </c>
      <c r="G224" s="142">
        <f t="shared" si="11"/>
        <v>1.0000000000000002</v>
      </c>
    </row>
    <row r="225" spans="1:7" x14ac:dyDescent="0.25">
      <c r="A225" s="140" t="str">
        <f>CO2eq!A295</f>
        <v>3.I.</v>
      </c>
      <c r="B225" s="140" t="str">
        <f>CO2eq!B295</f>
        <v>Otros fertilizantes que contienen carbono</v>
      </c>
      <c r="C225" s="94">
        <f>CO2eq!AE295</f>
        <v>0</v>
      </c>
      <c r="D225" s="94">
        <f t="shared" si="9"/>
        <v>0</v>
      </c>
      <c r="F225" s="141">
        <f t="shared" si="10"/>
        <v>0</v>
      </c>
      <c r="G225" s="142">
        <f t="shared" si="11"/>
        <v>1.0000000000000002</v>
      </c>
    </row>
    <row r="226" spans="1:7" x14ac:dyDescent="0.25">
      <c r="A226" s="140" t="str">
        <f>CO2eq!A296</f>
        <v>3.J.</v>
      </c>
      <c r="B226" s="140" t="str">
        <f>CO2eq!B296</f>
        <v>Otros</v>
      </c>
      <c r="C226" s="94">
        <f>CO2eq!AE296</f>
        <v>0</v>
      </c>
      <c r="D226" s="94">
        <f t="shared" si="9"/>
        <v>0</v>
      </c>
      <c r="F226" s="141">
        <f t="shared" si="10"/>
        <v>0</v>
      </c>
      <c r="G226" s="142">
        <f t="shared" si="11"/>
        <v>1.0000000000000002</v>
      </c>
    </row>
    <row r="227" spans="1:7" x14ac:dyDescent="0.25">
      <c r="A227" s="140" t="str">
        <f>CO2eq!A369</f>
        <v>4.A.2.a.i.</v>
      </c>
      <c r="B227" s="140" t="str">
        <f>CO2eq!B369</f>
        <v>Tierras de cultivo convertidas en bosque nativo</v>
      </c>
      <c r="C227" s="94">
        <f>CO2eq!AE369</f>
        <v>0</v>
      </c>
      <c r="D227" s="94">
        <f t="shared" si="9"/>
        <v>0</v>
      </c>
      <c r="F227" s="141">
        <f t="shared" si="10"/>
        <v>0</v>
      </c>
      <c r="G227" s="142">
        <f t="shared" si="11"/>
        <v>1.0000000000000002</v>
      </c>
    </row>
    <row r="228" spans="1:7" x14ac:dyDescent="0.25">
      <c r="A228" s="140" t="str">
        <f>CO2eq!A375</f>
        <v>4.A.2.c.i.</v>
      </c>
      <c r="B228" s="140" t="str">
        <f>CO2eq!B375</f>
        <v>Humedales convertidos en bosque nativo</v>
      </c>
      <c r="C228" s="94">
        <f>CO2eq!AE375</f>
        <v>0</v>
      </c>
      <c r="D228" s="94">
        <f t="shared" si="9"/>
        <v>0</v>
      </c>
      <c r="F228" s="141">
        <f t="shared" si="10"/>
        <v>0</v>
      </c>
      <c r="G228" s="142">
        <f t="shared" si="11"/>
        <v>1.0000000000000002</v>
      </c>
    </row>
    <row r="229" spans="1:7" x14ac:dyDescent="0.25">
      <c r="A229" s="140" t="str">
        <f>CO2eq!A378</f>
        <v>4.A.2.d.i.</v>
      </c>
      <c r="B229" s="140" t="str">
        <f>CO2eq!B378</f>
        <v>Asentamientos convertidos en bosque nativo</v>
      </c>
      <c r="C229" s="94">
        <f>CO2eq!AE378</f>
        <v>0</v>
      </c>
      <c r="D229" s="94">
        <f t="shared" si="9"/>
        <v>0</v>
      </c>
      <c r="F229" s="141">
        <f t="shared" si="10"/>
        <v>0</v>
      </c>
      <c r="G229" s="142">
        <f t="shared" si="11"/>
        <v>1.0000000000000002</v>
      </c>
    </row>
    <row r="230" spans="1:7" x14ac:dyDescent="0.25">
      <c r="A230" s="140" t="str">
        <f>CO2eq!A379</f>
        <v>4.A.2.d.ii.</v>
      </c>
      <c r="B230" s="140" t="str">
        <f>CO2eq!B379</f>
        <v>Asentamientos convertidos en plantaciones forestales</v>
      </c>
      <c r="C230" s="94">
        <f>CO2eq!AE379</f>
        <v>0</v>
      </c>
      <c r="D230" s="94">
        <f t="shared" si="9"/>
        <v>0</v>
      </c>
      <c r="F230" s="141">
        <f t="shared" si="10"/>
        <v>0</v>
      </c>
      <c r="G230" s="142">
        <f t="shared" si="11"/>
        <v>1.0000000000000002</v>
      </c>
    </row>
    <row r="231" spans="1:7" x14ac:dyDescent="0.25">
      <c r="A231" s="140" t="str">
        <f>CO2eq!A381</f>
        <v>4.A.2.e.i.</v>
      </c>
      <c r="B231" s="140" t="str">
        <f>CO2eq!B381</f>
        <v>Otras tierras convertidas en bosque nativo</v>
      </c>
      <c r="C231" s="94">
        <f>CO2eq!AE381</f>
        <v>0</v>
      </c>
      <c r="D231" s="94">
        <f t="shared" si="9"/>
        <v>0</v>
      </c>
      <c r="F231" s="141">
        <f t="shared" si="10"/>
        <v>0</v>
      </c>
      <c r="G231" s="142">
        <f t="shared" si="11"/>
        <v>1.0000000000000002</v>
      </c>
    </row>
    <row r="232" spans="1:7" x14ac:dyDescent="0.25">
      <c r="A232" s="140" t="str">
        <f>CO2eq!A382</f>
        <v>4.A.2.e.ii.</v>
      </c>
      <c r="B232" s="140" t="str">
        <f>CO2eq!B382</f>
        <v>Otras tierras convertidas en plantaciones forestales</v>
      </c>
      <c r="C232" s="94">
        <f>CO2eq!AE382</f>
        <v>0</v>
      </c>
      <c r="D232" s="94">
        <f t="shared" si="9"/>
        <v>0</v>
      </c>
      <c r="F232" s="141">
        <f t="shared" si="10"/>
        <v>0</v>
      </c>
      <c r="G232" s="142">
        <f t="shared" si="11"/>
        <v>1.0000000000000002</v>
      </c>
    </row>
    <row r="233" spans="1:7" x14ac:dyDescent="0.25">
      <c r="A233" s="140" t="str">
        <f>CO2eq!A400</f>
        <v>4.D.1.</v>
      </c>
      <c r="B233" s="140" t="str">
        <f>CO2eq!B400</f>
        <v>Humedales que permanecen como tales</v>
      </c>
      <c r="C233" s="94">
        <f>CO2eq!AE400</f>
        <v>0</v>
      </c>
      <c r="D233" s="94">
        <f t="shared" si="9"/>
        <v>0</v>
      </c>
      <c r="F233" s="141">
        <f t="shared" si="10"/>
        <v>0</v>
      </c>
      <c r="G233" s="142">
        <f t="shared" si="11"/>
        <v>1.0000000000000002</v>
      </c>
    </row>
    <row r="234" spans="1:7" x14ac:dyDescent="0.25">
      <c r="A234" s="140" t="str">
        <f>CO2eq!A408</f>
        <v>4.E.1.</v>
      </c>
      <c r="B234" s="140" t="str">
        <f>CO2eq!B408</f>
        <v>Asentamientos que permanecen como tales</v>
      </c>
      <c r="C234" s="94">
        <f>CO2eq!AE408</f>
        <v>0</v>
      </c>
      <c r="D234" s="94">
        <f t="shared" si="9"/>
        <v>0</v>
      </c>
      <c r="F234" s="141">
        <f t="shared" si="10"/>
        <v>0</v>
      </c>
      <c r="G234" s="142">
        <f t="shared" si="11"/>
        <v>1.0000000000000002</v>
      </c>
    </row>
    <row r="235" spans="1:7" x14ac:dyDescent="0.25">
      <c r="A235" s="140" t="str">
        <f>CO2eq!A416</f>
        <v>4.F.1.</v>
      </c>
      <c r="B235" s="140" t="str">
        <f>CO2eq!B416</f>
        <v>Otras tierras que permanecen como tales</v>
      </c>
      <c r="C235" s="94">
        <f>CO2eq!AE416</f>
        <v>0</v>
      </c>
      <c r="D235" s="94">
        <f t="shared" si="9"/>
        <v>0</v>
      </c>
      <c r="F235" s="141">
        <f t="shared" si="10"/>
        <v>0</v>
      </c>
      <c r="G235" s="142">
        <f t="shared" si="11"/>
        <v>1.0000000000000002</v>
      </c>
    </row>
    <row r="236" spans="1:7" x14ac:dyDescent="0.25">
      <c r="A236" s="140" t="str">
        <f>CO2eq!A424</f>
        <v>4.H.</v>
      </c>
      <c r="B236" s="140" t="str">
        <f>CO2eq!B424</f>
        <v>Otros (sírvase especificar)</v>
      </c>
      <c r="C236" s="94">
        <f>CO2eq!AE424</f>
        <v>0</v>
      </c>
      <c r="D236" s="94">
        <f t="shared" si="9"/>
        <v>0</v>
      </c>
      <c r="F236" s="141">
        <f t="shared" si="10"/>
        <v>0</v>
      </c>
      <c r="G236" s="142">
        <f t="shared" si="11"/>
        <v>1.0000000000000002</v>
      </c>
    </row>
    <row r="237" spans="1:7" x14ac:dyDescent="0.25">
      <c r="A237" s="140" t="str">
        <f>CO2eq!A437</f>
        <v>5.E.</v>
      </c>
      <c r="B237" s="140" t="str">
        <f>CO2eq!B437</f>
        <v>Otros</v>
      </c>
      <c r="C237" s="94">
        <f>CO2eq!AE437</f>
        <v>0</v>
      </c>
      <c r="D237" s="94">
        <f t="shared" si="9"/>
        <v>0</v>
      </c>
      <c r="F237" s="141">
        <f t="shared" si="10"/>
        <v>0</v>
      </c>
      <c r="G237" s="142">
        <f t="shared" si="11"/>
        <v>1.0000000000000002</v>
      </c>
    </row>
    <row r="238" spans="1:7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9"/>
        <v>0</v>
      </c>
      <c r="F238" s="141">
        <f t="shared" si="10"/>
        <v>0</v>
      </c>
      <c r="G238" s="142">
        <f t="shared" si="11"/>
        <v>1.0000000000000002</v>
      </c>
    </row>
    <row r="239" spans="1:7" x14ac:dyDescent="0.25">
      <c r="A239" s="94"/>
      <c r="B239" s="94"/>
      <c r="C239" s="94"/>
      <c r="D239" s="94"/>
      <c r="F239" s="141">
        <f t="shared" si="10"/>
        <v>0</v>
      </c>
      <c r="G239" s="142">
        <f t="shared" si="11"/>
        <v>1.0000000000000002</v>
      </c>
    </row>
    <row r="240" spans="1:7" x14ac:dyDescent="0.25">
      <c r="A240" s="94"/>
      <c r="B240" s="94"/>
      <c r="C240" s="94"/>
      <c r="D240" s="94"/>
      <c r="F240" s="141">
        <f t="shared" si="10"/>
        <v>0</v>
      </c>
      <c r="G240" s="142">
        <f t="shared" si="11"/>
        <v>1.0000000000000002</v>
      </c>
    </row>
    <row r="241" spans="1:7" x14ac:dyDescent="0.25">
      <c r="A241" s="94"/>
      <c r="B241" s="94"/>
      <c r="C241" s="94"/>
      <c r="D241" s="94"/>
      <c r="F241" s="141">
        <f t="shared" si="10"/>
        <v>0</v>
      </c>
      <c r="G241" s="142">
        <f t="shared" si="11"/>
        <v>1.0000000000000002</v>
      </c>
    </row>
    <row r="242" spans="1:7" x14ac:dyDescent="0.25">
      <c r="A242" s="94"/>
      <c r="B242" s="94"/>
      <c r="C242" s="94"/>
      <c r="D242" s="94"/>
      <c r="F242" s="141">
        <f t="shared" si="10"/>
        <v>0</v>
      </c>
      <c r="G242" s="142">
        <f t="shared" si="11"/>
        <v>1.0000000000000002</v>
      </c>
    </row>
    <row r="243" spans="1:7" x14ac:dyDescent="0.25">
      <c r="A243" s="94"/>
      <c r="B243" s="94"/>
      <c r="C243" s="94"/>
      <c r="D243" s="94"/>
      <c r="F243" s="141">
        <f t="shared" si="10"/>
        <v>0</v>
      </c>
      <c r="G243" s="142">
        <f t="shared" si="11"/>
        <v>1.0000000000000002</v>
      </c>
    </row>
    <row r="244" spans="1:7" x14ac:dyDescent="0.25">
      <c r="A244" s="94"/>
      <c r="B244" s="94"/>
      <c r="C244" s="94"/>
      <c r="D244" s="94"/>
      <c r="F244" s="141">
        <f t="shared" si="10"/>
        <v>0</v>
      </c>
      <c r="G244" s="142">
        <f t="shared" si="11"/>
        <v>1.0000000000000002</v>
      </c>
    </row>
    <row r="245" spans="1:7" x14ac:dyDescent="0.25">
      <c r="A245" s="94"/>
      <c r="B245" s="94"/>
      <c r="C245" s="94"/>
      <c r="D245" s="94"/>
      <c r="F245" s="141">
        <f t="shared" si="10"/>
        <v>0</v>
      </c>
      <c r="G245" s="142">
        <f t="shared" si="11"/>
        <v>1.0000000000000002</v>
      </c>
    </row>
    <row r="246" spans="1:7" x14ac:dyDescent="0.25">
      <c r="A246" s="94"/>
      <c r="B246" s="94"/>
      <c r="C246" s="94"/>
      <c r="D246" s="94"/>
      <c r="F246" s="141">
        <f t="shared" si="10"/>
        <v>0</v>
      </c>
      <c r="G246" s="142">
        <f t="shared" si="11"/>
        <v>1.0000000000000002</v>
      </c>
    </row>
    <row r="247" spans="1:7" x14ac:dyDescent="0.25">
      <c r="A247" s="94"/>
      <c r="B247" s="94"/>
      <c r="C247" s="94"/>
      <c r="D247" s="94"/>
      <c r="F247" s="141">
        <f t="shared" si="10"/>
        <v>0</v>
      </c>
      <c r="G247" s="142">
        <f t="shared" si="11"/>
        <v>1.0000000000000002</v>
      </c>
    </row>
    <row r="248" spans="1:7" x14ac:dyDescent="0.25">
      <c r="A248" s="94"/>
      <c r="B248" s="94"/>
      <c r="C248" s="94"/>
      <c r="D248" s="94"/>
      <c r="F248" s="141">
        <f t="shared" si="10"/>
        <v>0</v>
      </c>
      <c r="G248" s="142">
        <f t="shared" si="11"/>
        <v>1.0000000000000002</v>
      </c>
    </row>
    <row r="249" spans="1:7" x14ac:dyDescent="0.25">
      <c r="A249" s="94"/>
      <c r="B249" s="94"/>
      <c r="C249" s="94"/>
      <c r="D249" s="94"/>
      <c r="F249" s="141">
        <f t="shared" si="10"/>
        <v>0</v>
      </c>
      <c r="G249" s="142">
        <f t="shared" si="11"/>
        <v>1.0000000000000002</v>
      </c>
    </row>
    <row r="250" spans="1:7" x14ac:dyDescent="0.25">
      <c r="A250" s="94"/>
      <c r="B250" s="94"/>
      <c r="C250" s="94"/>
      <c r="D250" s="94"/>
      <c r="F250" s="141">
        <f t="shared" si="10"/>
        <v>0</v>
      </c>
      <c r="G250" s="142">
        <f t="shared" si="11"/>
        <v>1.0000000000000002</v>
      </c>
    </row>
    <row r="251" spans="1:7" x14ac:dyDescent="0.25">
      <c r="A251" s="94"/>
      <c r="B251" s="94"/>
      <c r="C251" s="94"/>
      <c r="D251" s="94"/>
      <c r="F251" s="141">
        <f t="shared" si="10"/>
        <v>0</v>
      </c>
      <c r="G251" s="142">
        <f t="shared" si="11"/>
        <v>1.0000000000000002</v>
      </c>
    </row>
    <row r="252" spans="1:7" x14ac:dyDescent="0.25">
      <c r="A252" s="94"/>
      <c r="B252" s="94"/>
      <c r="C252" s="94"/>
      <c r="D252" s="94"/>
      <c r="F252" s="141">
        <f t="shared" si="10"/>
        <v>0</v>
      </c>
      <c r="G252" s="142">
        <f t="shared" si="11"/>
        <v>1.0000000000000002</v>
      </c>
    </row>
    <row r="253" spans="1:7" x14ac:dyDescent="0.25">
      <c r="A253" s="94"/>
      <c r="B253" s="94"/>
      <c r="C253" s="94"/>
      <c r="D253" s="94"/>
      <c r="F253" s="141">
        <f t="shared" si="10"/>
        <v>0</v>
      </c>
      <c r="G253" s="142">
        <f t="shared" si="11"/>
        <v>1.0000000000000002</v>
      </c>
    </row>
    <row r="254" spans="1:7" x14ac:dyDescent="0.25">
      <c r="A254" s="94"/>
      <c r="B254" s="94"/>
      <c r="C254" s="94"/>
      <c r="D254" s="94"/>
      <c r="F254" s="141">
        <f t="shared" si="10"/>
        <v>0</v>
      </c>
      <c r="G254" s="142">
        <f t="shared" si="11"/>
        <v>1.0000000000000002</v>
      </c>
    </row>
  </sheetData>
  <autoFilter ref="A2:D254">
    <sortState ref="A3:D254">
      <sortCondition descending="1" ref="D2:D254"/>
    </sortState>
  </autoFilter>
  <conditionalFormatting sqref="A133:C133 A198:C198 A222:C222 A144:C144">
    <cfRule type="cellIs" dxfId="57" priority="13" operator="lessThan">
      <formula>0</formula>
    </cfRule>
  </conditionalFormatting>
  <conditionalFormatting sqref="C219 C217 C215 C213 C211 C199 C194">
    <cfRule type="cellIs" dxfId="56" priority="12" operator="lessThan">
      <formula>0</formula>
    </cfRule>
  </conditionalFormatting>
  <conditionalFormatting sqref="C165">
    <cfRule type="cellIs" dxfId="55" priority="9" operator="lessThan">
      <formula>0</formula>
    </cfRule>
  </conditionalFormatting>
  <conditionalFormatting sqref="C135">
    <cfRule type="cellIs" dxfId="54" priority="11" operator="lessThan">
      <formula>0</formula>
    </cfRule>
  </conditionalFormatting>
  <conditionalFormatting sqref="C146">
    <cfRule type="cellIs" dxfId="53" priority="10" operator="lessThan">
      <formula>0</formula>
    </cfRule>
  </conditionalFormatting>
  <conditionalFormatting sqref="C188">
    <cfRule type="cellIs" dxfId="52" priority="8" operator="lessThan">
      <formula>0</formula>
    </cfRule>
  </conditionalFormatting>
  <conditionalFormatting sqref="C189">
    <cfRule type="cellIs" dxfId="51" priority="7" operator="lessThan">
      <formula>0</formula>
    </cfRule>
  </conditionalFormatting>
  <conditionalFormatting sqref="A219:B219 A217:B217 A215:B215 A213:B213 A211:B211 A199:B199 A194:B194">
    <cfRule type="cellIs" dxfId="50" priority="6" operator="lessThan">
      <formula>0</formula>
    </cfRule>
  </conditionalFormatting>
  <conditionalFormatting sqref="A165:B165">
    <cfRule type="cellIs" dxfId="49" priority="3" operator="lessThan">
      <formula>0</formula>
    </cfRule>
  </conditionalFormatting>
  <conditionalFormatting sqref="A135:B135">
    <cfRule type="cellIs" dxfId="48" priority="5" operator="lessThan">
      <formula>0</formula>
    </cfRule>
  </conditionalFormatting>
  <conditionalFormatting sqref="A146:B146">
    <cfRule type="cellIs" dxfId="47" priority="4" operator="lessThan">
      <formula>0</formula>
    </cfRule>
  </conditionalFormatting>
  <conditionalFormatting sqref="A188:B188">
    <cfRule type="cellIs" dxfId="46" priority="2" operator="lessThan">
      <formula>0</formula>
    </cfRule>
  </conditionalFormatting>
  <conditionalFormatting sqref="A189:B189">
    <cfRule type="cellIs" dxfId="45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topLeftCell="J1" zoomScale="70" zoomScaleNormal="7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14</v>
      </c>
    </row>
    <row r="2" spans="1:23" x14ac:dyDescent="0.25">
      <c r="C2" s="104" t="s">
        <v>821</v>
      </c>
      <c r="D2" s="105">
        <f>D5-'CO2'!AE4</f>
        <v>0</v>
      </c>
      <c r="E2" s="105">
        <f>E5-'abs CO2'!AE4</f>
        <v>0</v>
      </c>
      <c r="F2" s="105">
        <f>F5-'CH4'!AE4</f>
        <v>0</v>
      </c>
      <c r="G2" s="105">
        <f>G5-N2O!AE4</f>
        <v>0</v>
      </c>
      <c r="H2" s="105">
        <f>H5-HFC!AE4</f>
        <v>0</v>
      </c>
      <c r="I2" s="105">
        <f>I5-PFC!AE4</f>
        <v>0</v>
      </c>
      <c r="J2" s="105">
        <f>J5-'SF6'!AE4</f>
        <v>0</v>
      </c>
      <c r="K2" s="105">
        <f>K5-CO2eq!AE4</f>
        <v>0</v>
      </c>
    </row>
    <row r="3" spans="1:23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23" ht="25.5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6" t="s">
        <v>829</v>
      </c>
      <c r="N4" s="103" t="s">
        <v>828</v>
      </c>
      <c r="Q4" s="106" t="s">
        <v>830</v>
      </c>
      <c r="R4" s="103" t="s">
        <v>828</v>
      </c>
      <c r="S4" s="107" t="s">
        <v>828</v>
      </c>
      <c r="T4" s="108" t="s">
        <v>831</v>
      </c>
      <c r="W4" s="108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13632.597079270241</v>
      </c>
      <c r="E5" s="32">
        <f t="shared" ref="E5:G5" si="0">+E7+E18+E24+E29+E32</f>
        <v>-21902.466636869711</v>
      </c>
      <c r="F5" s="32">
        <f t="shared" si="0"/>
        <v>80.107391800481778</v>
      </c>
      <c r="G5" s="32">
        <f t="shared" si="0"/>
        <v>2.3104347391456175</v>
      </c>
      <c r="H5" s="32">
        <f>+H7+H18+H24+H29+H32</f>
        <v>284.88713012240055</v>
      </c>
      <c r="I5" s="32">
        <f t="shared" ref="I5:K5" si="1">+I7+I18+I24+I29+I32</f>
        <v>0</v>
      </c>
      <c r="J5" s="32">
        <f t="shared" si="1"/>
        <v>3.0760903137940554E-2</v>
      </c>
      <c r="K5" s="32">
        <f t="shared" si="1"/>
        <v>-5293.7573192964901</v>
      </c>
      <c r="M5" s="31" t="s">
        <v>834</v>
      </c>
      <c r="N5" s="109">
        <f>$K$7</f>
        <v>881.61152467526961</v>
      </c>
      <c r="Q5" s="31" t="s">
        <v>744</v>
      </c>
      <c r="R5" s="110">
        <f t="shared" ref="R5:R37" si="2">VLOOKUP(Q5,$C$8:$K$48,9,FALSE)</f>
        <v>-10867.236762003286</v>
      </c>
      <c r="S5" s="111">
        <f t="shared" ref="S5:S37" si="3">ABS(R5)</f>
        <v>10867.236762003286</v>
      </c>
      <c r="T5" s="112">
        <f t="shared" ref="T5:T37" si="4">S5/$S$40</f>
        <v>0.59480246702355011</v>
      </c>
      <c r="W5" s="113">
        <f>+T5</f>
        <v>0.59480246702355011</v>
      </c>
    </row>
    <row r="6" spans="1:23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1574.5656199802943</v>
      </c>
      <c r="M6" s="31" t="s">
        <v>72</v>
      </c>
      <c r="N6" s="109">
        <f>$K$18</f>
        <v>1814.0667693867404</v>
      </c>
      <c r="Q6" s="31" t="s">
        <v>391</v>
      </c>
      <c r="R6" s="110">
        <f t="shared" si="2"/>
        <v>2367.3525981295656</v>
      </c>
      <c r="S6" s="111">
        <f t="shared" si="3"/>
        <v>2367.3525981295656</v>
      </c>
      <c r="T6" s="112">
        <f t="shared" si="4"/>
        <v>0.12957361623015781</v>
      </c>
      <c r="W6" s="113">
        <f>+W5+T6</f>
        <v>0.72437608325370795</v>
      </c>
    </row>
    <row r="7" spans="1:23" x14ac:dyDescent="0.25">
      <c r="A7" s="6">
        <v>1</v>
      </c>
      <c r="B7" s="6" t="s">
        <v>836</v>
      </c>
      <c r="C7" s="31" t="s">
        <v>834</v>
      </c>
      <c r="D7" s="32">
        <f t="shared" ref="D7:K7" si="7">SUM(D8:D11,D14:D17)</f>
        <v>765.56598817227166</v>
      </c>
      <c r="E7" s="32">
        <f t="shared" si="7"/>
        <v>0</v>
      </c>
      <c r="F7" s="32">
        <f t="shared" si="7"/>
        <v>3.8302064010060763</v>
      </c>
      <c r="G7" s="32">
        <f t="shared" si="7"/>
        <v>6.8088511670624116E-2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881.61152467526961</v>
      </c>
      <c r="M7" s="31" t="s">
        <v>722</v>
      </c>
      <c r="N7" s="86">
        <f>$K$24</f>
        <v>214.25475426633946</v>
      </c>
      <c r="Q7" s="31" t="s">
        <v>839</v>
      </c>
      <c r="R7" s="110">
        <f t="shared" si="2"/>
        <v>1468.6256114852106</v>
      </c>
      <c r="S7" s="111">
        <f t="shared" si="3"/>
        <v>1468.6256114852106</v>
      </c>
      <c r="T7" s="112">
        <f t="shared" si="4"/>
        <v>8.0383096087467854E-2</v>
      </c>
      <c r="W7" s="113">
        <f t="shared" ref="W7:W37" si="8">+W6+T7</f>
        <v>0.8047591793411758</v>
      </c>
    </row>
    <row r="8" spans="1:23" x14ac:dyDescent="0.25">
      <c r="A8" s="6">
        <v>1</v>
      </c>
      <c r="B8" s="13" t="s">
        <v>837</v>
      </c>
      <c r="C8" s="13" t="s">
        <v>838</v>
      </c>
      <c r="D8" s="114">
        <f>'CO2'!AE55</f>
        <v>143.06757055359731</v>
      </c>
      <c r="E8" s="115"/>
      <c r="F8" s="113">
        <f>'CH4'!AE55</f>
        <v>3.6533791435027156</v>
      </c>
      <c r="G8" s="113">
        <f>N2O!AE55</f>
        <v>4.9385540205299644E-2</v>
      </c>
      <c r="H8" s="115"/>
      <c r="I8" s="115"/>
      <c r="J8" s="115"/>
      <c r="K8" s="113">
        <f>D8+E8+F8*PCG!$C$5+G8*PCG!$C$6+H8+I8+J8</f>
        <v>249.1189401223445</v>
      </c>
      <c r="M8" s="31" t="s">
        <v>743</v>
      </c>
      <c r="N8" s="109">
        <f>$K$29</f>
        <v>296.19379624887921</v>
      </c>
      <c r="Q8" s="31" t="s">
        <v>850</v>
      </c>
      <c r="R8" s="110">
        <f t="shared" si="2"/>
        <v>962.18664283472799</v>
      </c>
      <c r="S8" s="111">
        <f t="shared" si="3"/>
        <v>962.18664283472799</v>
      </c>
      <c r="T8" s="112">
        <f t="shared" si="4"/>
        <v>5.2663892526595042E-2</v>
      </c>
      <c r="W8" s="113">
        <f t="shared" si="8"/>
        <v>0.85742307186777089</v>
      </c>
    </row>
    <row r="9" spans="1:23" x14ac:dyDescent="0.25">
      <c r="A9" s="6">
        <v>1</v>
      </c>
      <c r="B9" s="13" t="s">
        <v>840</v>
      </c>
      <c r="C9" s="13" t="s">
        <v>841</v>
      </c>
      <c r="D9" s="114">
        <f>'CO2'!AE54</f>
        <v>74.950411597002898</v>
      </c>
      <c r="E9" s="115"/>
      <c r="F9" s="113">
        <f>'CH4'!AE54</f>
        <v>1.3803978361311317E-2</v>
      </c>
      <c r="G9" s="113">
        <f>N2O!AE54</f>
        <v>5.0852527707752056E-4</v>
      </c>
      <c r="H9" s="115"/>
      <c r="I9" s="115"/>
      <c r="J9" s="115"/>
      <c r="K9" s="113">
        <f>D9+E9+F9*PCG!$C$5+G9*PCG!$C$6+H9+I9+J9</f>
        <v>75.447051588604779</v>
      </c>
      <c r="M9" s="31" t="s">
        <v>842</v>
      </c>
      <c r="N9" s="109">
        <f>$K$32</f>
        <v>-8499.8841638737194</v>
      </c>
      <c r="Q9" s="31" t="s">
        <v>855</v>
      </c>
      <c r="R9" s="110">
        <f t="shared" si="2"/>
        <v>296.61152669460324</v>
      </c>
      <c r="S9" s="111">
        <f t="shared" si="3"/>
        <v>296.61152669460324</v>
      </c>
      <c r="T9" s="112">
        <f t="shared" si="4"/>
        <v>1.6234602382312415E-2</v>
      </c>
      <c r="W9" s="113">
        <f t="shared" si="8"/>
        <v>0.87365767425008334</v>
      </c>
    </row>
    <row r="10" spans="1:23" x14ac:dyDescent="0.25">
      <c r="A10" s="6">
        <v>1</v>
      </c>
      <c r="B10" s="13" t="s">
        <v>843</v>
      </c>
      <c r="C10" s="13" t="s">
        <v>44</v>
      </c>
      <c r="D10" s="114">
        <f>'CO2'!AE17</f>
        <v>252.48237761181696</v>
      </c>
      <c r="E10" s="115"/>
      <c r="F10" s="113">
        <f>'CH4'!AE17</f>
        <v>0.11571766046170809</v>
      </c>
      <c r="G10" s="113">
        <f>N2O!AE17</f>
        <v>1.5853576756267376E-2</v>
      </c>
      <c r="H10" s="115"/>
      <c r="I10" s="115"/>
      <c r="J10" s="115"/>
      <c r="K10" s="113">
        <f>D10+E10+F10*PCG!$C$5+G10*PCG!$C$6+H10+I10+J10</f>
        <v>260.09968499672738</v>
      </c>
      <c r="M10" s="31" t="s">
        <v>844</v>
      </c>
      <c r="N10" s="109">
        <f>$K$35</f>
        <v>1573.5362293197632</v>
      </c>
      <c r="Q10" s="31" t="s">
        <v>848</v>
      </c>
      <c r="R10" s="110">
        <f t="shared" si="2"/>
        <v>291.6753768152675</v>
      </c>
      <c r="S10" s="111">
        <f t="shared" si="3"/>
        <v>291.6753768152675</v>
      </c>
      <c r="T10" s="112">
        <f t="shared" si="4"/>
        <v>1.5964429366841493E-2</v>
      </c>
      <c r="W10" s="113">
        <f t="shared" si="8"/>
        <v>0.88962210361692484</v>
      </c>
    </row>
    <row r="11" spans="1:23" x14ac:dyDescent="0.25">
      <c r="A11" s="6">
        <v>1</v>
      </c>
      <c r="B11" s="13" t="s">
        <v>845</v>
      </c>
      <c r="C11" s="13" t="s">
        <v>846</v>
      </c>
      <c r="D11" s="116">
        <f>+D12+D13</f>
        <v>0</v>
      </c>
      <c r="E11" s="32">
        <f t="shared" ref="E11:K11" si="9">+E12+E13</f>
        <v>0</v>
      </c>
      <c r="F11" s="32">
        <f t="shared" si="9"/>
        <v>0</v>
      </c>
      <c r="G11" s="32">
        <f t="shared" si="9"/>
        <v>0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0</v>
      </c>
      <c r="M11" s="31" t="s">
        <v>847</v>
      </c>
      <c r="N11" s="109">
        <f>$K$43</f>
        <v>1.029390660531041</v>
      </c>
      <c r="Q11" s="31" t="s">
        <v>44</v>
      </c>
      <c r="R11" s="110">
        <f t="shared" si="2"/>
        <v>260.09968499672738</v>
      </c>
      <c r="S11" s="111">
        <f t="shared" si="3"/>
        <v>260.09968499672738</v>
      </c>
      <c r="T11" s="112">
        <f t="shared" si="4"/>
        <v>1.4236179600782212E-2</v>
      </c>
      <c r="W11" s="113">
        <f t="shared" si="8"/>
        <v>0.903858283217707</v>
      </c>
    </row>
    <row r="12" spans="1:23" x14ac:dyDescent="0.25">
      <c r="A12" s="6">
        <v>1</v>
      </c>
      <c r="B12" s="13" t="s">
        <v>849</v>
      </c>
      <c r="C12" s="13" t="s">
        <v>42</v>
      </c>
      <c r="D12" s="114">
        <f>'CO2'!AE8-'CO2'!AE10</f>
        <v>0</v>
      </c>
      <c r="E12" s="115"/>
      <c r="F12" s="113">
        <f>'CH4'!AE8-'CH4'!AE10</f>
        <v>0</v>
      </c>
      <c r="G12" s="113">
        <f>N2O!AE8-N2O!AE10</f>
        <v>0</v>
      </c>
      <c r="H12" s="115"/>
      <c r="I12" s="115"/>
      <c r="J12" s="115"/>
      <c r="K12" s="113">
        <f>D12+E12+F12*PCG!$C$5+G12*PCG!$C$6+H12+I12+J12</f>
        <v>0</v>
      </c>
      <c r="M12" s="117" t="s">
        <v>821</v>
      </c>
      <c r="N12" s="105">
        <f>SUM(N5:N11)-K5-K6</f>
        <v>0</v>
      </c>
      <c r="Q12" s="31" t="s">
        <v>896</v>
      </c>
      <c r="R12" s="110">
        <f t="shared" si="2"/>
        <v>255.04717442088224</v>
      </c>
      <c r="S12" s="111">
        <f t="shared" si="3"/>
        <v>255.04717442088224</v>
      </c>
      <c r="T12" s="112">
        <f t="shared" si="4"/>
        <v>1.3959637751092975E-2</v>
      </c>
      <c r="W12" s="113">
        <f t="shared" si="8"/>
        <v>0.91781792096879999</v>
      </c>
    </row>
    <row r="13" spans="1:23" x14ac:dyDescent="0.25">
      <c r="A13" s="6">
        <v>1</v>
      </c>
      <c r="B13" s="13" t="s">
        <v>851</v>
      </c>
      <c r="C13" s="13" t="s">
        <v>852</v>
      </c>
      <c r="D13" s="114">
        <f>'CO2'!AE10</f>
        <v>0</v>
      </c>
      <c r="E13" s="115"/>
      <c r="F13" s="113">
        <f>'CH4'!AE10</f>
        <v>0</v>
      </c>
      <c r="G13" s="113">
        <f>N2O!AE10</f>
        <v>0</v>
      </c>
      <c r="H13" s="115"/>
      <c r="I13" s="115"/>
      <c r="J13" s="115"/>
      <c r="K13" s="113">
        <f>D13+E13+F13*PCG!$C$5+G13*PCG!$C$6+H13+I13+J13</f>
        <v>0</v>
      </c>
      <c r="Q13" s="31" t="s">
        <v>838</v>
      </c>
      <c r="R13" s="110">
        <f t="shared" si="2"/>
        <v>249.1189401223445</v>
      </c>
      <c r="S13" s="111">
        <f t="shared" si="3"/>
        <v>249.1189401223445</v>
      </c>
      <c r="T13" s="112">
        <f t="shared" si="4"/>
        <v>1.3635164431601787E-2</v>
      </c>
      <c r="W13" s="113">
        <f t="shared" si="8"/>
        <v>0.93145308540040173</v>
      </c>
    </row>
    <row r="14" spans="1:23" x14ac:dyDescent="0.25">
      <c r="A14" s="6">
        <v>1</v>
      </c>
      <c r="B14" s="13" t="s">
        <v>854</v>
      </c>
      <c r="C14" s="13" t="s">
        <v>855</v>
      </c>
      <c r="D14" s="114">
        <f>'CO2'!AE56</f>
        <v>294.7601608007821</v>
      </c>
      <c r="E14" s="115"/>
      <c r="F14" s="113">
        <f>'CH4'!AE56</f>
        <v>4.6253304564039588E-2</v>
      </c>
      <c r="G14" s="113">
        <f>N2O!AE56</f>
        <v>2.3323264420138201E-3</v>
      </c>
      <c r="H14" s="115"/>
      <c r="I14" s="115"/>
      <c r="J14" s="115"/>
      <c r="K14" s="113">
        <f>D14+E14+F14*PCG!$C$5+G14*PCG!$C$6+H14+I14+J14</f>
        <v>296.61152669460324</v>
      </c>
      <c r="Q14" s="31" t="s">
        <v>890</v>
      </c>
      <c r="R14" s="110">
        <f t="shared" si="2"/>
        <v>244.50973637942923</v>
      </c>
      <c r="S14" s="111">
        <f t="shared" si="3"/>
        <v>244.50973637942923</v>
      </c>
      <c r="T14" s="112">
        <f t="shared" si="4"/>
        <v>1.3382886339448138E-2</v>
      </c>
      <c r="W14" s="113">
        <f t="shared" si="8"/>
        <v>0.9448359717398499</v>
      </c>
    </row>
    <row r="15" spans="1:23" x14ac:dyDescent="0.25">
      <c r="A15" s="6">
        <v>1</v>
      </c>
      <c r="B15" s="13" t="s">
        <v>857</v>
      </c>
      <c r="C15" s="13" t="s">
        <v>858</v>
      </c>
      <c r="D15" s="114">
        <f>'CO2'!AE60</f>
        <v>0.3054118912755876</v>
      </c>
      <c r="E15" s="115"/>
      <c r="F15" s="113">
        <f>'CH4'!AE60</f>
        <v>2.1357474914376756E-6</v>
      </c>
      <c r="G15" s="113">
        <f>N2O!AE60</f>
        <v>8.5429899657507025E-6</v>
      </c>
      <c r="H15" s="115"/>
      <c r="I15" s="115"/>
      <c r="J15" s="115"/>
      <c r="K15" s="113">
        <f>D15+E15+F15*PCG!$C$5+G15*PCG!$C$6+H15+I15+J15</f>
        <v>0.30801109597266729</v>
      </c>
      <c r="Q15" s="31" t="s">
        <v>853</v>
      </c>
      <c r="R15" s="110">
        <f t="shared" si="2"/>
        <v>210.60962675520452</v>
      </c>
      <c r="S15" s="111">
        <f t="shared" si="3"/>
        <v>210.60962675520452</v>
      </c>
      <c r="T15" s="112">
        <f t="shared" si="4"/>
        <v>1.152741293084812E-2</v>
      </c>
      <c r="W15" s="113">
        <f t="shared" si="8"/>
        <v>0.95636338467069804</v>
      </c>
    </row>
    <row r="16" spans="1:23" x14ac:dyDescent="0.25">
      <c r="A16" s="6">
        <v>1</v>
      </c>
      <c r="B16" s="13" t="s">
        <v>859</v>
      </c>
      <c r="C16" s="13" t="s">
        <v>860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  <c r="Q16" s="31" t="s">
        <v>869</v>
      </c>
      <c r="R16" s="110">
        <f t="shared" si="2"/>
        <v>140.53823703419809</v>
      </c>
      <c r="S16" s="111">
        <f t="shared" si="3"/>
        <v>140.53823703419809</v>
      </c>
      <c r="T16" s="112">
        <f t="shared" si="4"/>
        <v>7.6921568867771581E-3</v>
      </c>
      <c r="W16" s="113">
        <f t="shared" si="8"/>
        <v>0.96405554155747519</v>
      </c>
    </row>
    <row r="17" spans="1:23" x14ac:dyDescent="0.25">
      <c r="A17" s="6">
        <v>1</v>
      </c>
      <c r="B17" s="13" t="s">
        <v>862</v>
      </c>
      <c r="C17" s="13" t="s">
        <v>863</v>
      </c>
      <c r="D17" s="113">
        <f>'CO2'!AE80</f>
        <v>5.5717796789685177E-5</v>
      </c>
      <c r="E17" s="115"/>
      <c r="F17" s="113">
        <f>'CH4'!AE80</f>
        <v>1.0501783688108201E-3</v>
      </c>
      <c r="G17" s="113">
        <f>N2O!AE80</f>
        <v>0</v>
      </c>
      <c r="H17" s="115"/>
      <c r="I17" s="115"/>
      <c r="J17" s="115"/>
      <c r="K17" s="113">
        <f>D17+E17+F17*PCG!$C$5+G17*PCG!$C$6+H17+I17+J17</f>
        <v>2.6310177017060191E-2</v>
      </c>
      <c r="Q17" s="31" t="s">
        <v>871</v>
      </c>
      <c r="R17" s="110">
        <f t="shared" si="2"/>
        <v>132.86613194514152</v>
      </c>
      <c r="S17" s="111">
        <f t="shared" si="3"/>
        <v>132.86613194514152</v>
      </c>
      <c r="T17" s="112">
        <f t="shared" si="4"/>
        <v>7.2722353249142181E-3</v>
      </c>
      <c r="W17" s="113">
        <f t="shared" si="8"/>
        <v>0.97132777688238936</v>
      </c>
    </row>
    <row r="18" spans="1:23" x14ac:dyDescent="0.25">
      <c r="A18" s="6">
        <v>1</v>
      </c>
      <c r="B18" s="6" t="s">
        <v>865</v>
      </c>
      <c r="C18" s="31" t="s">
        <v>72</v>
      </c>
      <c r="D18" s="32">
        <f>+SUM(D19:D23)</f>
        <v>1771.2391743476087</v>
      </c>
      <c r="E18" s="32">
        <f t="shared" ref="E18:K18" si="10">+SUM(E19:E23)</f>
        <v>0</v>
      </c>
      <c r="F18" s="32">
        <f t="shared" si="10"/>
        <v>0.32555102033461725</v>
      </c>
      <c r="G18" s="32">
        <f t="shared" si="10"/>
        <v>0.11640543466700122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1814.0667693867404</v>
      </c>
      <c r="Q18" s="31" t="s">
        <v>861</v>
      </c>
      <c r="R18" s="110">
        <f t="shared" si="2"/>
        <v>104.3185541891678</v>
      </c>
      <c r="S18" s="111">
        <f t="shared" si="3"/>
        <v>104.3185541891678</v>
      </c>
      <c r="T18" s="112">
        <f t="shared" si="4"/>
        <v>5.7097249969741797E-3</v>
      </c>
      <c r="W18" s="113">
        <f t="shared" si="8"/>
        <v>0.97703750187936356</v>
      </c>
    </row>
    <row r="19" spans="1:23" x14ac:dyDescent="0.25">
      <c r="A19" s="6">
        <v>1</v>
      </c>
      <c r="B19" s="13" t="s">
        <v>866</v>
      </c>
      <c r="C19" s="13" t="s">
        <v>839</v>
      </c>
      <c r="D19" s="113">
        <f>'CO2'!AE35</f>
        <v>1432.7050233890943</v>
      </c>
      <c r="E19" s="115"/>
      <c r="F19" s="113">
        <f>'CH4'!AE35</f>
        <v>0.22462215817998393</v>
      </c>
      <c r="G19" s="113">
        <f>N2O!AE35</f>
        <v>0.10169474544166664</v>
      </c>
      <c r="H19" s="115"/>
      <c r="I19" s="115"/>
      <c r="J19" s="115"/>
      <c r="K19" s="113">
        <f>D19+E19+F19*PCG!$C$5+G19*PCG!$C$6+H19+I19+J19</f>
        <v>1468.6256114852106</v>
      </c>
      <c r="Q19" s="31" t="s">
        <v>724</v>
      </c>
      <c r="R19" s="110">
        <f t="shared" si="2"/>
        <v>94.493040247393125</v>
      </c>
      <c r="S19" s="111">
        <f t="shared" si="3"/>
        <v>94.493040247393125</v>
      </c>
      <c r="T19" s="112">
        <f t="shared" si="4"/>
        <v>5.171939719968351E-3</v>
      </c>
      <c r="W19" s="113">
        <f t="shared" si="8"/>
        <v>0.98220944159933188</v>
      </c>
    </row>
    <row r="20" spans="1:23" x14ac:dyDescent="0.25">
      <c r="A20" s="6">
        <v>1</v>
      </c>
      <c r="B20" s="13" t="s">
        <v>867</v>
      </c>
      <c r="C20" s="13" t="s">
        <v>868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  <c r="Q20" s="31" t="s">
        <v>856</v>
      </c>
      <c r="R20" s="110">
        <f t="shared" si="2"/>
        <v>90.213615784939606</v>
      </c>
      <c r="S20" s="111">
        <f t="shared" si="3"/>
        <v>90.213615784939606</v>
      </c>
      <c r="T20" s="112">
        <f t="shared" si="4"/>
        <v>4.9377116191683225E-3</v>
      </c>
      <c r="W20" s="113">
        <f t="shared" si="8"/>
        <v>0.98714715321850022</v>
      </c>
    </row>
    <row r="21" spans="1:23" x14ac:dyDescent="0.25">
      <c r="A21" s="6">
        <v>1</v>
      </c>
      <c r="B21" s="13" t="s">
        <v>870</v>
      </c>
      <c r="C21" s="13" t="s">
        <v>871</v>
      </c>
      <c r="D21" s="113">
        <f>'CO2'!AE47</f>
        <v>131.5241599257466</v>
      </c>
      <c r="E21" s="115"/>
      <c r="F21" s="113">
        <f>'CH4'!AE47</f>
        <v>1.21839223550769E-2</v>
      </c>
      <c r="G21" s="113">
        <f>N2O!AE47</f>
        <v>3.4811206728791134E-3</v>
      </c>
      <c r="H21" s="115"/>
      <c r="I21" s="115"/>
      <c r="J21" s="115"/>
      <c r="K21" s="113">
        <f>D21+E21+F21*PCG!$C$5+G21*PCG!$C$6+H21+I21+J21</f>
        <v>132.86613194514152</v>
      </c>
      <c r="Q21" s="31" t="s">
        <v>841</v>
      </c>
      <c r="R21" s="110">
        <f t="shared" si="2"/>
        <v>75.447051588604779</v>
      </c>
      <c r="S21" s="111">
        <f t="shared" si="3"/>
        <v>75.447051588604779</v>
      </c>
      <c r="T21" s="112">
        <f t="shared" si="4"/>
        <v>4.1294851117500307E-3</v>
      </c>
      <c r="W21" s="113">
        <f t="shared" si="8"/>
        <v>0.99127663833025026</v>
      </c>
    </row>
    <row r="22" spans="1:23" x14ac:dyDescent="0.25">
      <c r="A22" s="6">
        <v>1</v>
      </c>
      <c r="B22" s="13" t="s">
        <v>873</v>
      </c>
      <c r="C22" s="13" t="s">
        <v>869</v>
      </c>
      <c r="D22" s="113">
        <f>'CO2'!AE34</f>
        <v>139.35227254100408</v>
      </c>
      <c r="E22" s="115"/>
      <c r="F22" s="113">
        <f>'CH4'!AE34</f>
        <v>9.7449835102218199E-4</v>
      </c>
      <c r="G22" s="113">
        <f>N2O!AE34</f>
        <v>3.897993404088728E-3</v>
      </c>
      <c r="H22" s="115"/>
      <c r="I22" s="115"/>
      <c r="J22" s="115"/>
      <c r="K22" s="113">
        <f>D22+E22+F22*PCG!$C$5+G22*PCG!$C$6+H22+I22+J22</f>
        <v>140.53823703419809</v>
      </c>
      <c r="Q22" s="31" t="s">
        <v>864</v>
      </c>
      <c r="R22" s="110">
        <f t="shared" si="2"/>
        <v>72.036788922190269</v>
      </c>
      <c r="S22" s="111">
        <f t="shared" si="3"/>
        <v>72.036788922190269</v>
      </c>
      <c r="T22" s="112">
        <f t="shared" si="4"/>
        <v>3.9428293231990744E-3</v>
      </c>
      <c r="W22" s="113">
        <f t="shared" si="8"/>
        <v>0.99521946765344937</v>
      </c>
    </row>
    <row r="23" spans="1:23" x14ac:dyDescent="0.25">
      <c r="A23" s="6">
        <v>1</v>
      </c>
      <c r="B23" s="13" t="s">
        <v>874</v>
      </c>
      <c r="C23" s="13" t="s">
        <v>864</v>
      </c>
      <c r="D23" s="113">
        <f>'CO2'!AE52</f>
        <v>67.657718491763617</v>
      </c>
      <c r="E23" s="115"/>
      <c r="F23" s="113">
        <f>'CH4'!AE52</f>
        <v>8.7770441448534228E-2</v>
      </c>
      <c r="G23" s="113">
        <f>N2O!AE52</f>
        <v>7.3315751483667407E-3</v>
      </c>
      <c r="H23" s="115"/>
      <c r="I23" s="115"/>
      <c r="J23" s="115"/>
      <c r="K23" s="113">
        <f>D23+E23+F23*PCG!$C$5+G23*PCG!$C$6+H23+I23+J23</f>
        <v>72.036788922190269</v>
      </c>
      <c r="Q23" s="31" t="s">
        <v>892</v>
      </c>
      <c r="R23" s="110">
        <f t="shared" si="2"/>
        <v>55.479169524008761</v>
      </c>
      <c r="S23" s="111">
        <f t="shared" si="3"/>
        <v>55.479169524008761</v>
      </c>
      <c r="T23" s="112">
        <f t="shared" si="4"/>
        <v>3.0365720029840453E-3</v>
      </c>
      <c r="W23" s="113">
        <f t="shared" si="8"/>
        <v>0.99825603965643339</v>
      </c>
    </row>
    <row r="24" spans="1:23" x14ac:dyDescent="0.25">
      <c r="A24" s="6">
        <v>1</v>
      </c>
      <c r="B24" s="6" t="s">
        <v>876</v>
      </c>
      <c r="C24" s="31" t="s">
        <v>722</v>
      </c>
      <c r="D24" s="32">
        <f>SUM(D25:D28)</f>
        <v>8.100188122703651</v>
      </c>
      <c r="E24" s="32">
        <f t="shared" ref="E24:J24" si="11">SUM(E25:E28)</f>
        <v>0</v>
      </c>
      <c r="F24" s="32">
        <f t="shared" si="11"/>
        <v>7.6823551008622681</v>
      </c>
      <c r="G24" s="32">
        <f t="shared" si="11"/>
        <v>4.7300968530466767E-2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8">
        <f>SUM(K25:K28)</f>
        <v>214.25475426633946</v>
      </c>
      <c r="Q24" s="31" t="s">
        <v>875</v>
      </c>
      <c r="R24" s="110">
        <f t="shared" si="2"/>
        <v>15.44315982977853</v>
      </c>
      <c r="S24" s="111">
        <f t="shared" si="3"/>
        <v>15.44315982977853</v>
      </c>
      <c r="T24" s="112">
        <f t="shared" si="4"/>
        <v>8.4525898961807129E-4</v>
      </c>
      <c r="W24" s="113">
        <f t="shared" si="8"/>
        <v>0.99910129864605146</v>
      </c>
    </row>
    <row r="25" spans="1:23" x14ac:dyDescent="0.25">
      <c r="A25" s="6">
        <v>1</v>
      </c>
      <c r="B25" s="13" t="s">
        <v>877</v>
      </c>
      <c r="C25" s="13" t="s">
        <v>724</v>
      </c>
      <c r="D25" s="115"/>
      <c r="E25" s="115"/>
      <c r="F25" s="113">
        <f>'CH4'!AE426</f>
        <v>3.7797216098957249</v>
      </c>
      <c r="G25" s="113">
        <f>N2O!AE426</f>
        <v>0</v>
      </c>
      <c r="H25" s="115"/>
      <c r="I25" s="115"/>
      <c r="J25" s="115"/>
      <c r="K25" s="113">
        <f>D25+E25+F25*PCG!$C$5+G25*PCG!$C$6+H25+I25+J25</f>
        <v>94.493040247393125</v>
      </c>
      <c r="Q25" s="31" t="s">
        <v>882</v>
      </c>
      <c r="R25" s="110">
        <f t="shared" si="2"/>
        <v>10.537438041453013</v>
      </c>
      <c r="S25" s="111">
        <f t="shared" si="3"/>
        <v>10.537438041453013</v>
      </c>
      <c r="T25" s="112">
        <f t="shared" si="4"/>
        <v>5.7675141164483662E-4</v>
      </c>
      <c r="W25" s="113">
        <f t="shared" si="8"/>
        <v>0.99967805005769628</v>
      </c>
    </row>
    <row r="26" spans="1:23" x14ac:dyDescent="0.25">
      <c r="A26" s="6">
        <v>1</v>
      </c>
      <c r="B26" s="13" t="s">
        <v>879</v>
      </c>
      <c r="C26" s="13" t="s">
        <v>872</v>
      </c>
      <c r="D26" s="115"/>
      <c r="E26" s="115"/>
      <c r="F26" s="113">
        <f>'CH4'!AE430</f>
        <v>0</v>
      </c>
      <c r="G26" s="113">
        <f>N2O!AE430</f>
        <v>0</v>
      </c>
      <c r="H26" s="115"/>
      <c r="I26" s="115"/>
      <c r="J26" s="115"/>
      <c r="K26" s="113">
        <f>D26+E26+F26*PCG!$C$5+G26*PCG!$C$6+H26+I26+J26</f>
        <v>0</v>
      </c>
      <c r="Q26" s="31" t="s">
        <v>885</v>
      </c>
      <c r="R26" s="110">
        <f t="shared" si="2"/>
        <v>4.5184194336117267</v>
      </c>
      <c r="S26" s="111">
        <f t="shared" si="3"/>
        <v>4.5184194336117267</v>
      </c>
      <c r="T26" s="112">
        <f t="shared" si="4"/>
        <v>2.4730914445117658E-4</v>
      </c>
      <c r="W26" s="113">
        <f t="shared" si="8"/>
        <v>0.99992535920214742</v>
      </c>
    </row>
    <row r="27" spans="1:23" x14ac:dyDescent="0.25">
      <c r="A27" s="6">
        <v>1</v>
      </c>
      <c r="B27" s="13" t="s">
        <v>880</v>
      </c>
      <c r="C27" s="13" t="s">
        <v>875</v>
      </c>
      <c r="D27" s="113">
        <f>'CO2'!AE431</f>
        <v>8.100188122703651</v>
      </c>
      <c r="E27" s="115"/>
      <c r="F27" s="113">
        <f>'CH4'!AE431</f>
        <v>0.23035384216209806</v>
      </c>
      <c r="G27" s="113">
        <f>N2O!AE431</f>
        <v>5.3158578960484154E-3</v>
      </c>
      <c r="H27" s="115"/>
      <c r="I27" s="115"/>
      <c r="J27" s="115"/>
      <c r="K27" s="113">
        <f>D27+E27+F27*PCG!$C$5+G27*PCG!$C$6+H27+I27+J27</f>
        <v>15.44315982977853</v>
      </c>
      <c r="Q27" s="31" t="s">
        <v>878</v>
      </c>
      <c r="R27" s="110">
        <f t="shared" si="2"/>
        <v>0.67514179968982302</v>
      </c>
      <c r="S27" s="111">
        <f t="shared" si="3"/>
        <v>0.67514179968982302</v>
      </c>
      <c r="T27" s="112">
        <f t="shared" si="4"/>
        <v>3.6952908714597562E-5</v>
      </c>
      <c r="W27" s="113">
        <f t="shared" si="8"/>
        <v>0.99996231211086206</v>
      </c>
    </row>
    <row r="28" spans="1:23" x14ac:dyDescent="0.25">
      <c r="A28" s="6">
        <v>1</v>
      </c>
      <c r="B28" s="13" t="s">
        <v>881</v>
      </c>
      <c r="C28" s="13" t="s">
        <v>861</v>
      </c>
      <c r="D28" s="115"/>
      <c r="E28" s="115"/>
      <c r="F28" s="113">
        <f>'CH4'!AE434</f>
        <v>3.6722796488044454</v>
      </c>
      <c r="G28" s="113">
        <f>N2O!AE434</f>
        <v>4.198511063441835E-2</v>
      </c>
      <c r="H28" s="115"/>
      <c r="I28" s="115"/>
      <c r="J28" s="115"/>
      <c r="K28" s="113">
        <f>D28+E28+F28*PCG!$C$5+G28*PCG!$C$6+H28+I28+J28</f>
        <v>104.3185541891678</v>
      </c>
      <c r="Q28" s="31" t="s">
        <v>887</v>
      </c>
      <c r="R28" s="110">
        <f t="shared" si="2"/>
        <v>0.35424886084121798</v>
      </c>
      <c r="S28" s="111">
        <f t="shared" si="3"/>
        <v>0.35424886084121798</v>
      </c>
      <c r="T28" s="112">
        <f t="shared" si="4"/>
        <v>1.9389298400617201E-5</v>
      </c>
      <c r="W28" s="113">
        <f t="shared" si="8"/>
        <v>0.99998170140926268</v>
      </c>
    </row>
    <row r="29" spans="1:23" x14ac:dyDescent="0.25">
      <c r="A29" s="6">
        <v>1</v>
      </c>
      <c r="B29" s="6" t="s">
        <v>883</v>
      </c>
      <c r="C29" s="31" t="s">
        <v>743</v>
      </c>
      <c r="D29" s="32">
        <f>D30+D31</f>
        <v>11.264385848781966</v>
      </c>
      <c r="E29" s="32">
        <f t="shared" ref="E29:K29" si="12">E30+E31</f>
        <v>0</v>
      </c>
      <c r="F29" s="32">
        <f t="shared" si="12"/>
        <v>0</v>
      </c>
      <c r="G29" s="32">
        <f t="shared" si="12"/>
        <v>3.865561932469306E-5</v>
      </c>
      <c r="H29" s="32">
        <f t="shared" si="12"/>
        <v>284.88713012240055</v>
      </c>
      <c r="I29" s="32">
        <f t="shared" si="12"/>
        <v>0</v>
      </c>
      <c r="J29" s="32">
        <f t="shared" si="12"/>
        <v>3.0760903137940554E-2</v>
      </c>
      <c r="K29" s="32">
        <f t="shared" si="12"/>
        <v>296.19379624887921</v>
      </c>
      <c r="Q29" s="31" t="s">
        <v>858</v>
      </c>
      <c r="R29" s="110">
        <f t="shared" si="2"/>
        <v>0.30801109597266729</v>
      </c>
      <c r="S29" s="111">
        <f t="shared" si="3"/>
        <v>0.30801109597266729</v>
      </c>
      <c r="T29" s="112">
        <f t="shared" si="4"/>
        <v>1.685854129871718E-5</v>
      </c>
      <c r="W29" s="113">
        <f t="shared" si="8"/>
        <v>0.99999855995056142</v>
      </c>
    </row>
    <row r="30" spans="1:23" x14ac:dyDescent="0.25">
      <c r="A30" s="6">
        <v>1</v>
      </c>
      <c r="B30" s="13" t="s">
        <v>884</v>
      </c>
      <c r="C30" s="13" t="s">
        <v>885</v>
      </c>
      <c r="D30" s="113">
        <f>'CO2'!AE112+'CO2'!AE122+'CO2'!AE141</f>
        <v>4.5184194336117267</v>
      </c>
      <c r="E30" s="115"/>
      <c r="F30" s="113">
        <f>'CH4'!AE112+'CH4'!AE122+'CH4'!AE141</f>
        <v>0</v>
      </c>
      <c r="G30" s="113">
        <f>N2O!AE112+N2O!AE122+N2O!AE141</f>
        <v>0</v>
      </c>
      <c r="H30" s="115"/>
      <c r="I30" s="115"/>
      <c r="J30" s="115"/>
      <c r="K30" s="113">
        <f>D30+E30+F30*PCG!$C$5+G30*PCG!$C$6+H30+I30+J30</f>
        <v>4.5184194336117267</v>
      </c>
      <c r="Q30" s="31" t="s">
        <v>863</v>
      </c>
      <c r="R30" s="110">
        <f t="shared" si="2"/>
        <v>2.6310177017060191E-2</v>
      </c>
      <c r="S30" s="111">
        <f t="shared" si="3"/>
        <v>2.6310177017060191E-2</v>
      </c>
      <c r="T30" s="112">
        <f t="shared" si="4"/>
        <v>1.4400494385372054E-6</v>
      </c>
      <c r="W30" s="113">
        <f t="shared" si="8"/>
        <v>1</v>
      </c>
    </row>
    <row r="31" spans="1:23" x14ac:dyDescent="0.25">
      <c r="A31" s="6">
        <v>1</v>
      </c>
      <c r="B31" s="13" t="s">
        <v>886</v>
      </c>
      <c r="C31" s="13" t="s">
        <v>848</v>
      </c>
      <c r="D31" s="113">
        <f>'CO2'!AE149+'CO2'!AE160+'CO2'!AE173+'CO2'!AE187</f>
        <v>6.7459664151702396</v>
      </c>
      <c r="E31" s="115"/>
      <c r="F31" s="113">
        <f>'CH4'!AE149+'CH4'!AE160+'CH4'!AE173+'CH4'!AE187</f>
        <v>0</v>
      </c>
      <c r="G31" s="113">
        <f>N2O!AE149+N2O!AE160+N2O!AE173+N2O!AE187</f>
        <v>3.865561932469306E-5</v>
      </c>
      <c r="H31" s="113">
        <f>HFC!AE149+HFC!AE160+HFC!AE173+HFC!AE187</f>
        <v>284.88713012240055</v>
      </c>
      <c r="I31" s="113">
        <f>PFC!AE149+PFC!AE160+PFC!AE173+PFC!AE187</f>
        <v>0</v>
      </c>
      <c r="J31" s="113">
        <f>'SF6'!AE149+'SF6'!AE160+'SF6'!AE173+'SF6'!AE187</f>
        <v>3.0760903137940554E-2</v>
      </c>
      <c r="K31" s="113">
        <f>D31+E31+F31*PCG!$C$5+G31*PCG!$C$6+H31+I31+J31</f>
        <v>291.6753768152675</v>
      </c>
      <c r="Q31" s="31" t="s">
        <v>872</v>
      </c>
      <c r="R31" s="110">
        <f t="shared" si="2"/>
        <v>0</v>
      </c>
      <c r="S31" s="111">
        <f t="shared" si="3"/>
        <v>0</v>
      </c>
      <c r="T31" s="112">
        <f t="shared" si="4"/>
        <v>0</v>
      </c>
      <c r="W31" s="113">
        <f t="shared" si="8"/>
        <v>1</v>
      </c>
    </row>
    <row r="32" spans="1:23" x14ac:dyDescent="0.25">
      <c r="A32" s="6">
        <v>1</v>
      </c>
      <c r="B32" s="6" t="s">
        <v>888</v>
      </c>
      <c r="C32" s="31" t="s">
        <v>842</v>
      </c>
      <c r="D32" s="32">
        <f t="shared" ref="D32:K32" si="13">SUM(D33:D34)</f>
        <v>11076.427342778876</v>
      </c>
      <c r="E32" s="32">
        <f t="shared" si="13"/>
        <v>-21902.466636869711</v>
      </c>
      <c r="F32" s="32">
        <f t="shared" si="13"/>
        <v>68.269279278278816</v>
      </c>
      <c r="G32" s="32">
        <f t="shared" si="13"/>
        <v>2.0786011686582007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-8499.8841638737194</v>
      </c>
      <c r="Q32" s="31" t="s">
        <v>846</v>
      </c>
      <c r="R32" s="110">
        <f t="shared" si="2"/>
        <v>0</v>
      </c>
      <c r="S32" s="111">
        <f t="shared" si="3"/>
        <v>0</v>
      </c>
      <c r="T32" s="112">
        <f t="shared" si="4"/>
        <v>0</v>
      </c>
      <c r="W32" s="113">
        <f t="shared" si="8"/>
        <v>1</v>
      </c>
    </row>
    <row r="33" spans="1:23" x14ac:dyDescent="0.25">
      <c r="A33" s="6">
        <v>1</v>
      </c>
      <c r="B33" s="13" t="s">
        <v>889</v>
      </c>
      <c r="C33" s="13" t="s">
        <v>391</v>
      </c>
      <c r="D33" s="145">
        <f>'CO2'!$AE$191</f>
        <v>46.224664740236186</v>
      </c>
      <c r="E33" s="115"/>
      <c r="F33" s="113">
        <f>'CH4'!$AE$191</f>
        <v>68.148366900817365</v>
      </c>
      <c r="G33" s="113">
        <f>N2O!$AE$191</f>
        <v>2.0718750364728034</v>
      </c>
      <c r="H33" s="115"/>
      <c r="I33" s="115"/>
      <c r="J33" s="115"/>
      <c r="K33" s="113">
        <f>D33+E33+F33*PCG!$C$5+G33*PCG!$C$6+H33+I33+J33</f>
        <v>2367.3525981295656</v>
      </c>
      <c r="Q33" s="31" t="s">
        <v>852</v>
      </c>
      <c r="R33" s="110">
        <f t="shared" si="2"/>
        <v>0</v>
      </c>
      <c r="S33" s="111">
        <f t="shared" si="3"/>
        <v>0</v>
      </c>
      <c r="T33" s="112">
        <f t="shared" si="4"/>
        <v>0</v>
      </c>
      <c r="W33" s="113">
        <f t="shared" si="8"/>
        <v>1</v>
      </c>
    </row>
    <row r="34" spans="1:23" x14ac:dyDescent="0.25">
      <c r="A34" s="6">
        <v>1</v>
      </c>
      <c r="B34" s="13" t="s">
        <v>891</v>
      </c>
      <c r="C34" s="13" t="s">
        <v>744</v>
      </c>
      <c r="D34" s="113">
        <f>'CO2'!$AE$297</f>
        <v>11030.20267803864</v>
      </c>
      <c r="E34" s="113">
        <f>'abs CO2'!$AE$297</f>
        <v>-21902.466636869711</v>
      </c>
      <c r="F34" s="145">
        <f>'CH4'!$AE$297</f>
        <v>0.12091237746144549</v>
      </c>
      <c r="G34" s="145">
        <f>N2O!$AE$297</f>
        <v>6.7261321853974961E-3</v>
      </c>
      <c r="H34" s="115"/>
      <c r="I34" s="115"/>
      <c r="J34" s="115"/>
      <c r="K34" s="113">
        <f>D34+E34+F34*PCG!$C$5+G34*PCG!$C$6+H34+I34+J34</f>
        <v>-10867.236762003286</v>
      </c>
      <c r="Q34" s="31" t="s">
        <v>868</v>
      </c>
      <c r="R34" s="110">
        <f t="shared" si="2"/>
        <v>0</v>
      </c>
      <c r="S34" s="111">
        <f t="shared" si="3"/>
        <v>0</v>
      </c>
      <c r="T34" s="112">
        <f t="shared" si="4"/>
        <v>0</v>
      </c>
      <c r="W34" s="113">
        <f t="shared" si="8"/>
        <v>1</v>
      </c>
    </row>
    <row r="35" spans="1:23" x14ac:dyDescent="0.25">
      <c r="A35" s="6">
        <v>2</v>
      </c>
      <c r="B35" s="6" t="s">
        <v>836</v>
      </c>
      <c r="C35" s="31" t="s">
        <v>844</v>
      </c>
      <c r="D35" s="32"/>
      <c r="E35" s="32"/>
      <c r="F35" s="32"/>
      <c r="G35" s="32"/>
      <c r="H35" s="32"/>
      <c r="I35" s="32"/>
      <c r="J35" s="32"/>
      <c r="K35" s="32">
        <f>SUM(K36:K39)+K42</f>
        <v>1573.5362293197632</v>
      </c>
      <c r="Q35" s="31" t="s">
        <v>42</v>
      </c>
      <c r="R35" s="110">
        <f t="shared" si="2"/>
        <v>0</v>
      </c>
      <c r="S35" s="111">
        <f t="shared" si="3"/>
        <v>0</v>
      </c>
      <c r="T35" s="112">
        <f t="shared" si="4"/>
        <v>0</v>
      </c>
      <c r="W35" s="113">
        <f t="shared" si="8"/>
        <v>1</v>
      </c>
    </row>
    <row r="36" spans="1:23" x14ac:dyDescent="0.25">
      <c r="A36" s="6">
        <v>2</v>
      </c>
      <c r="B36" s="13" t="s">
        <v>837</v>
      </c>
      <c r="C36" s="13" t="s">
        <v>856</v>
      </c>
      <c r="D36" s="115"/>
      <c r="E36" s="115"/>
      <c r="F36" s="115"/>
      <c r="G36" s="115"/>
      <c r="H36" s="115"/>
      <c r="I36" s="115"/>
      <c r="J36" s="115"/>
      <c r="K36" s="113">
        <v>90.213615784939606</v>
      </c>
      <c r="Q36" s="31" t="s">
        <v>860</v>
      </c>
      <c r="R36" s="110">
        <f t="shared" si="2"/>
        <v>0</v>
      </c>
      <c r="S36" s="111">
        <f t="shared" si="3"/>
        <v>0</v>
      </c>
      <c r="T36" s="112">
        <f t="shared" si="4"/>
        <v>0</v>
      </c>
      <c r="W36" s="113">
        <f t="shared" si="8"/>
        <v>1</v>
      </c>
    </row>
    <row r="37" spans="1:23" x14ac:dyDescent="0.25">
      <c r="A37" s="6">
        <v>2</v>
      </c>
      <c r="B37" s="13" t="s">
        <v>840</v>
      </c>
      <c r="C37" s="13" t="s">
        <v>853</v>
      </c>
      <c r="D37" s="115"/>
      <c r="E37" s="115"/>
      <c r="F37" s="115"/>
      <c r="G37" s="115"/>
      <c r="H37" s="115"/>
      <c r="I37" s="115"/>
      <c r="J37" s="115"/>
      <c r="K37" s="113">
        <v>210.60962675520452</v>
      </c>
      <c r="Q37" s="31" t="s">
        <v>893</v>
      </c>
      <c r="R37" s="110">
        <f t="shared" si="2"/>
        <v>0</v>
      </c>
      <c r="S37" s="111">
        <f t="shared" si="3"/>
        <v>0</v>
      </c>
      <c r="T37" s="112">
        <f t="shared" si="4"/>
        <v>0</v>
      </c>
      <c r="W37" s="113">
        <f t="shared" si="8"/>
        <v>1</v>
      </c>
    </row>
    <row r="38" spans="1:23" x14ac:dyDescent="0.25">
      <c r="A38" s="6">
        <v>2</v>
      </c>
      <c r="B38" s="13" t="s">
        <v>843</v>
      </c>
      <c r="C38" s="13" t="s">
        <v>850</v>
      </c>
      <c r="D38" s="115"/>
      <c r="E38" s="115"/>
      <c r="F38" s="115"/>
      <c r="G38" s="115"/>
      <c r="H38" s="115"/>
      <c r="I38" s="115"/>
      <c r="J38" s="115"/>
      <c r="K38" s="113">
        <v>962.18664283472799</v>
      </c>
    </row>
    <row r="39" spans="1:23" x14ac:dyDescent="0.25">
      <c r="A39" s="6">
        <v>2</v>
      </c>
      <c r="B39" s="13" t="s">
        <v>845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255.04717442088224</v>
      </c>
    </row>
    <row r="40" spans="1:23" x14ac:dyDescent="0.25">
      <c r="A40" s="6">
        <v>2</v>
      </c>
      <c r="B40" s="13" t="s">
        <v>849</v>
      </c>
      <c r="C40" s="13" t="s">
        <v>890</v>
      </c>
      <c r="D40" s="115"/>
      <c r="E40" s="115"/>
      <c r="F40" s="115"/>
      <c r="G40" s="115"/>
      <c r="H40" s="115"/>
      <c r="I40" s="115"/>
      <c r="J40" s="115"/>
      <c r="K40" s="113">
        <v>244.50973637942923</v>
      </c>
      <c r="Q40" s="119" t="s">
        <v>240</v>
      </c>
      <c r="S40" s="111">
        <f>SUM(S5:S37)</f>
        <v>18270.328999111258</v>
      </c>
      <c r="T40" s="113">
        <f>SUM(T5:T37)</f>
        <v>1</v>
      </c>
      <c r="U40">
        <f>T40+W37</f>
        <v>2</v>
      </c>
    </row>
    <row r="41" spans="1:23" x14ac:dyDescent="0.25">
      <c r="A41" s="6">
        <v>2</v>
      </c>
      <c r="B41" s="13" t="s">
        <v>851</v>
      </c>
      <c r="C41" s="13" t="s">
        <v>882</v>
      </c>
      <c r="D41" s="115"/>
      <c r="E41" s="115"/>
      <c r="F41" s="115"/>
      <c r="G41" s="115"/>
      <c r="H41" s="115"/>
      <c r="I41" s="115"/>
      <c r="J41" s="115"/>
      <c r="K41" s="113">
        <v>10.537438041453013</v>
      </c>
    </row>
    <row r="42" spans="1:23" x14ac:dyDescent="0.25">
      <c r="A42" s="6">
        <v>2</v>
      </c>
      <c r="B42" s="13" t="s">
        <v>854</v>
      </c>
      <c r="C42" s="13" t="s">
        <v>892</v>
      </c>
      <c r="D42" s="115"/>
      <c r="E42" s="115"/>
      <c r="F42" s="115"/>
      <c r="G42" s="115"/>
      <c r="H42" s="115"/>
      <c r="I42" s="115"/>
      <c r="J42" s="115"/>
      <c r="K42" s="113">
        <v>55.479169524008761</v>
      </c>
    </row>
    <row r="43" spans="1:23" x14ac:dyDescent="0.25">
      <c r="A43" s="6">
        <v>2</v>
      </c>
      <c r="B43" s="6" t="s">
        <v>865</v>
      </c>
      <c r="C43" s="31" t="s">
        <v>847</v>
      </c>
      <c r="D43" s="32"/>
      <c r="E43" s="32"/>
      <c r="F43" s="32"/>
      <c r="G43" s="32"/>
      <c r="H43" s="32"/>
      <c r="I43" s="32"/>
      <c r="J43" s="32"/>
      <c r="K43" s="32">
        <f>SUM(K44:K48)</f>
        <v>1.029390660531041</v>
      </c>
    </row>
    <row r="44" spans="1:23" x14ac:dyDescent="0.25">
      <c r="A44" s="6">
        <v>2</v>
      </c>
      <c r="B44" s="13" t="s">
        <v>866</v>
      </c>
      <c r="C44" s="13" t="s">
        <v>878</v>
      </c>
      <c r="D44" s="115"/>
      <c r="E44" s="115"/>
      <c r="F44" s="115"/>
      <c r="G44" s="115"/>
      <c r="H44" s="115"/>
      <c r="I44" s="115"/>
      <c r="J44" s="115"/>
      <c r="K44" s="113">
        <v>0.67514179968982302</v>
      </c>
    </row>
    <row r="45" spans="1:23" x14ac:dyDescent="0.25">
      <c r="A45" s="6">
        <v>2</v>
      </c>
      <c r="B45" s="13" t="s">
        <v>867</v>
      </c>
      <c r="C45" s="13" t="s">
        <v>887</v>
      </c>
      <c r="D45" s="115"/>
      <c r="E45" s="115"/>
      <c r="F45" s="115"/>
      <c r="G45" s="115"/>
      <c r="H45" s="115"/>
      <c r="I45" s="115"/>
      <c r="J45" s="115"/>
      <c r="K45" s="113">
        <v>0.35424886084121798</v>
      </c>
    </row>
    <row r="46" spans="1:23" x14ac:dyDescent="0.25">
      <c r="A46" s="6">
        <v>2</v>
      </c>
      <c r="B46" s="13" t="s">
        <v>870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23" x14ac:dyDescent="0.25">
      <c r="A47" s="6">
        <v>2</v>
      </c>
      <c r="B47" s="13" t="s">
        <v>873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23" x14ac:dyDescent="0.25">
      <c r="A48" s="6">
        <v>2</v>
      </c>
      <c r="B48" s="13" t="s">
        <v>874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4" priority="3" operator="lessThan">
      <formula>0</formula>
    </cfRule>
  </conditionalFormatting>
  <conditionalFormatting sqref="C25:C28">
    <cfRule type="cellIs" dxfId="43" priority="2" operator="lessThan">
      <formula>0</formula>
    </cfRule>
  </conditionalFormatting>
  <conditionalFormatting sqref="T40">
    <cfRule type="cellIs" dxfId="42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98"/>
  <sheetViews>
    <sheetView tabSelected="1" topLeftCell="A52" zoomScale="70" zoomScaleNormal="70" workbookViewId="0">
      <selection activeCell="W78" sqref="W78"/>
    </sheetView>
  </sheetViews>
  <sheetFormatPr baseColWidth="10" defaultRowHeight="15" x14ac:dyDescent="0.25"/>
  <cols>
    <col min="3" max="3" width="44.5703125" customWidth="1"/>
    <col min="4" max="4" width="16" customWidth="1"/>
  </cols>
  <sheetData>
    <row r="1" spans="1:32" x14ac:dyDescent="0.25">
      <c r="A1" t="s">
        <v>820</v>
      </c>
      <c r="B1" t="str">
        <f>'GPC alcances 2018'!B1</f>
        <v>Los Lagos</v>
      </c>
      <c r="C1">
        <f>'GPC alcances 2018'!C1</f>
        <v>14</v>
      </c>
    </row>
    <row r="2" spans="1:32" x14ac:dyDescent="0.25">
      <c r="C2" s="104" t="s">
        <v>821</v>
      </c>
      <c r="D2" s="105">
        <f>D5-CO2eq!C4</f>
        <v>0</v>
      </c>
      <c r="E2" s="105">
        <f>E5-CO2eq!D4</f>
        <v>0</v>
      </c>
      <c r="F2" s="105">
        <f>F5-CO2eq!E4</f>
        <v>0</v>
      </c>
      <c r="G2" s="105">
        <f>G5-CO2eq!F4</f>
        <v>0</v>
      </c>
      <c r="H2" s="105">
        <f>H5-CO2eq!G4</f>
        <v>0</v>
      </c>
      <c r="I2" s="105">
        <f>I5-CO2eq!H4</f>
        <v>0</v>
      </c>
      <c r="J2" s="105">
        <f>J5-CO2eq!I4</f>
        <v>0</v>
      </c>
      <c r="K2" s="105">
        <f>K5-CO2eq!J4</f>
        <v>0</v>
      </c>
      <c r="L2" s="105">
        <f>L5-CO2eq!K4</f>
        <v>0</v>
      </c>
      <c r="M2" s="105">
        <f>M5-CO2eq!L4</f>
        <v>0</v>
      </c>
      <c r="N2" s="105">
        <f>N5-CO2eq!M4</f>
        <v>0</v>
      </c>
      <c r="O2" s="105">
        <f>O5-CO2eq!N4</f>
        <v>0</v>
      </c>
      <c r="P2" s="105">
        <f>P5-CO2eq!O4</f>
        <v>0</v>
      </c>
      <c r="Q2" s="105">
        <f>Q5-CO2eq!P4</f>
        <v>0</v>
      </c>
      <c r="R2" s="105">
        <f>R5-CO2eq!Q4</f>
        <v>0</v>
      </c>
      <c r="S2" s="105">
        <f>S5-CO2eq!R4</f>
        <v>0</v>
      </c>
      <c r="T2" s="105">
        <f>T5-CO2eq!S4</f>
        <v>0</v>
      </c>
      <c r="U2" s="105">
        <f>U5-CO2eq!T4</f>
        <v>0</v>
      </c>
      <c r="V2" s="105">
        <f>V5-CO2eq!U4</f>
        <v>0</v>
      </c>
      <c r="W2" s="105">
        <f>W5-CO2eq!V4</f>
        <v>0</v>
      </c>
      <c r="X2" s="105">
        <f>X5-CO2eq!W4</f>
        <v>0</v>
      </c>
      <c r="Y2" s="105">
        <f>Y5-CO2eq!X4</f>
        <v>0</v>
      </c>
      <c r="Z2" s="105">
        <f>Z5-CO2eq!Y4</f>
        <v>0</v>
      </c>
      <c r="AA2" s="105">
        <f>AA5-CO2eq!Z4</f>
        <v>0</v>
      </c>
      <c r="AB2" s="105">
        <f>AB5-CO2eq!AA4</f>
        <v>0</v>
      </c>
      <c r="AC2" s="105">
        <f>AC5-CO2eq!AB4</f>
        <v>0</v>
      </c>
      <c r="AD2" s="105">
        <f>AD5-CO2eq!AC4</f>
        <v>0</v>
      </c>
      <c r="AE2" s="105">
        <f>AE5-CO2eq!AD4</f>
        <v>0</v>
      </c>
      <c r="AF2" s="105">
        <f>AF5-CO2eq!AE4</f>
        <v>0</v>
      </c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-8928.7347013788876</v>
      </c>
      <c r="E5" s="32">
        <f t="shared" si="0"/>
        <v>-8911.3105287349572</v>
      </c>
      <c r="F5" s="32">
        <f t="shared" si="0"/>
        <v>-8955.5287812815077</v>
      </c>
      <c r="G5" s="32">
        <f t="shared" si="0"/>
        <v>-9096.667034855398</v>
      </c>
      <c r="H5" s="32">
        <f t="shared" si="0"/>
        <v>-9331.4251341043164</v>
      </c>
      <c r="I5" s="32">
        <f t="shared" si="0"/>
        <v>-9030.0444155754303</v>
      </c>
      <c r="J5" s="32">
        <f t="shared" si="0"/>
        <v>-4953.5410199972976</v>
      </c>
      <c r="K5" s="32">
        <f t="shared" si="0"/>
        <v>-8881.8566715177949</v>
      </c>
      <c r="L5" s="32">
        <f t="shared" si="0"/>
        <v>5893.3157563805498</v>
      </c>
      <c r="M5" s="32">
        <f t="shared" si="0"/>
        <v>-9522.0645287546904</v>
      </c>
      <c r="N5" s="32">
        <f t="shared" si="0"/>
        <v>-10025.333522285238</v>
      </c>
      <c r="O5" s="32">
        <f t="shared" si="0"/>
        <v>-10331.830311254404</v>
      </c>
      <c r="P5" s="32">
        <f t="shared" si="0"/>
        <v>-9315.4930196248097</v>
      </c>
      <c r="Q5" s="32">
        <f t="shared" si="0"/>
        <v>-10865.179593271318</v>
      </c>
      <c r="R5" s="32">
        <f t="shared" si="0"/>
        <v>-10118.726521811837</v>
      </c>
      <c r="S5" s="32">
        <f t="shared" si="0"/>
        <v>-10293.069057280798</v>
      </c>
      <c r="T5" s="32">
        <f t="shared" si="0"/>
        <v>-10373.266006782515</v>
      </c>
      <c r="U5" s="32">
        <f t="shared" si="0"/>
        <v>-10495.743449748266</v>
      </c>
      <c r="V5" s="32">
        <f t="shared" si="0"/>
        <v>-6969.7520859613223</v>
      </c>
      <c r="W5" s="32">
        <f t="shared" si="0"/>
        <v>-7761.7706644538812</v>
      </c>
      <c r="X5" s="32">
        <f t="shared" si="0"/>
        <v>-9036.5122478063968</v>
      </c>
      <c r="Y5" s="32">
        <f t="shared" si="0"/>
        <v>-8509.5870982490524</v>
      </c>
      <c r="Z5" s="32">
        <f t="shared" si="0"/>
        <v>-8548.5336407501236</v>
      </c>
      <c r="AA5" s="32">
        <f t="shared" si="0"/>
        <v>-8737.3791809924478</v>
      </c>
      <c r="AB5" s="32">
        <f t="shared" si="0"/>
        <v>-8494.2217018864576</v>
      </c>
      <c r="AC5" s="32">
        <f t="shared" si="0"/>
        <v>-7832.84419569079</v>
      </c>
      <c r="AD5" s="32">
        <f t="shared" si="0"/>
        <v>-7478.96523732888</v>
      </c>
      <c r="AE5" s="32">
        <f>+AE7+AE18+AE24+AE29+AE32</f>
        <v>-6223.2972055644696</v>
      </c>
      <c r="AF5" s="32">
        <f>+AF7+AF18+AF24+AF29+AF32</f>
        <v>-5293.7573192964946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192.3608669538761</v>
      </c>
      <c r="E6" s="32">
        <f t="shared" si="1"/>
        <v>115.18618280044439</v>
      </c>
      <c r="F6" s="32">
        <f t="shared" si="1"/>
        <v>71.062568166869028</v>
      </c>
      <c r="G6" s="32">
        <f t="shared" si="1"/>
        <v>68.923568105861946</v>
      </c>
      <c r="H6" s="32">
        <f t="shared" si="1"/>
        <v>116.59074752468038</v>
      </c>
      <c r="I6" s="32">
        <f t="shared" si="1"/>
        <v>144.32849911874291</v>
      </c>
      <c r="J6" s="32">
        <f t="shared" si="1"/>
        <v>258.03572501965016</v>
      </c>
      <c r="K6" s="32">
        <f t="shared" si="1"/>
        <v>393.21153305961695</v>
      </c>
      <c r="L6" s="32">
        <f t="shared" si="1"/>
        <v>459.99476338002046</v>
      </c>
      <c r="M6" s="32">
        <f t="shared" si="1"/>
        <v>617.56442909854127</v>
      </c>
      <c r="N6" s="32">
        <f t="shared" si="1"/>
        <v>478.94530365646472</v>
      </c>
      <c r="O6" s="32">
        <f t="shared" si="1"/>
        <v>378.83012692680018</v>
      </c>
      <c r="P6" s="32">
        <f t="shared" si="1"/>
        <v>401.94859934332277</v>
      </c>
      <c r="Q6" s="32">
        <f t="shared" si="1"/>
        <v>529.49798344263718</v>
      </c>
      <c r="R6" s="32">
        <f t="shared" si="1"/>
        <v>644.18098929398286</v>
      </c>
      <c r="S6" s="32">
        <f t="shared" si="1"/>
        <v>511.72591496777846</v>
      </c>
      <c r="T6" s="32">
        <f t="shared" si="1"/>
        <v>552.97055270021258</v>
      </c>
      <c r="U6" s="32">
        <f t="shared" si="1"/>
        <v>947.11602836280485</v>
      </c>
      <c r="V6" s="32">
        <f t="shared" si="1"/>
        <v>882.96167799685804</v>
      </c>
      <c r="W6" s="32">
        <f t="shared" si="1"/>
        <v>786.0389218116735</v>
      </c>
      <c r="X6" s="32">
        <f t="shared" si="1"/>
        <v>942.72373498252591</v>
      </c>
      <c r="Y6" s="32">
        <f t="shared" si="1"/>
        <v>1078.0659600379292</v>
      </c>
      <c r="Z6" s="32">
        <f t="shared" si="1"/>
        <v>1208.0740973685367</v>
      </c>
      <c r="AA6" s="32">
        <f t="shared" si="1"/>
        <v>1422.4317006578419</v>
      </c>
      <c r="AB6" s="32">
        <f t="shared" si="1"/>
        <v>1173.7265891298009</v>
      </c>
      <c r="AC6" s="32">
        <f t="shared" si="1"/>
        <v>957.65621855383051</v>
      </c>
      <c r="AD6" s="32">
        <f t="shared" si="1"/>
        <v>1345.1749863531847</v>
      </c>
      <c r="AE6" s="32">
        <f>AE35+AE43</f>
        <v>1164.3265893436487</v>
      </c>
      <c r="AF6" s="32">
        <f>AF35+AF43</f>
        <v>1574.5656199802943</v>
      </c>
    </row>
    <row r="7" spans="1:32" x14ac:dyDescent="0.25">
      <c r="A7" s="6">
        <v>1</v>
      </c>
      <c r="B7" s="6" t="s">
        <v>836</v>
      </c>
      <c r="C7" s="31" t="s">
        <v>834</v>
      </c>
      <c r="D7" s="32">
        <f t="shared" ref="D7:AF7" si="2">SUM(D8:D11,D14:D17)</f>
        <v>418.19390374358068</v>
      </c>
      <c r="E7" s="32">
        <f t="shared" si="2"/>
        <v>473.85055775558158</v>
      </c>
      <c r="F7" s="32">
        <f t="shared" si="2"/>
        <v>551.17941777509168</v>
      </c>
      <c r="G7" s="32">
        <f t="shared" si="2"/>
        <v>603.51007858920707</v>
      </c>
      <c r="H7" s="32">
        <f t="shared" si="2"/>
        <v>570.53911384964681</v>
      </c>
      <c r="I7" s="32">
        <f t="shared" si="2"/>
        <v>554.30545408499211</v>
      </c>
      <c r="J7" s="32">
        <f t="shared" si="2"/>
        <v>691.40350555128464</v>
      </c>
      <c r="K7" s="32">
        <f t="shared" si="2"/>
        <v>861.87867640482307</v>
      </c>
      <c r="L7" s="32">
        <f t="shared" si="2"/>
        <v>1035.5359980819803</v>
      </c>
      <c r="M7" s="32">
        <f t="shared" si="2"/>
        <v>724.89802529505312</v>
      </c>
      <c r="N7" s="32">
        <f t="shared" si="2"/>
        <v>897.52591258898974</v>
      </c>
      <c r="O7" s="32">
        <f t="shared" si="2"/>
        <v>683.51390925937005</v>
      </c>
      <c r="P7" s="32">
        <f t="shared" si="2"/>
        <v>644.01867150484668</v>
      </c>
      <c r="Q7" s="32">
        <f t="shared" si="2"/>
        <v>527.86278732454764</v>
      </c>
      <c r="R7" s="32">
        <f t="shared" si="2"/>
        <v>642.67406302093241</v>
      </c>
      <c r="S7" s="32">
        <f t="shared" si="2"/>
        <v>545.18226714037337</v>
      </c>
      <c r="T7" s="32">
        <f t="shared" si="2"/>
        <v>503.34076966486924</v>
      </c>
      <c r="U7" s="32">
        <f t="shared" si="2"/>
        <v>575.36144082887336</v>
      </c>
      <c r="V7" s="32">
        <f t="shared" si="2"/>
        <v>637.00759114574271</v>
      </c>
      <c r="W7" s="32">
        <f t="shared" si="2"/>
        <v>632.14950781664595</v>
      </c>
      <c r="X7" s="32">
        <f t="shared" si="2"/>
        <v>761.03635645397048</v>
      </c>
      <c r="Y7" s="32">
        <f t="shared" si="2"/>
        <v>1083.7968656427865</v>
      </c>
      <c r="Z7" s="32">
        <f t="shared" si="2"/>
        <v>802.38566341343505</v>
      </c>
      <c r="AA7" s="32">
        <f t="shared" si="2"/>
        <v>749.46478766450912</v>
      </c>
      <c r="AB7" s="32">
        <f t="shared" si="2"/>
        <v>760.37505945507576</v>
      </c>
      <c r="AC7" s="32">
        <f t="shared" si="2"/>
        <v>836.82544566146146</v>
      </c>
      <c r="AD7" s="32">
        <f t="shared" si="2"/>
        <v>909.61282511655008</v>
      </c>
      <c r="AE7" s="32">
        <f t="shared" si="2"/>
        <v>854.54215688386023</v>
      </c>
      <c r="AF7" s="32">
        <f t="shared" si="2"/>
        <v>881.61152467526961</v>
      </c>
    </row>
    <row r="8" spans="1:32" x14ac:dyDescent="0.25">
      <c r="A8" s="6">
        <v>1</v>
      </c>
      <c r="B8" s="13" t="s">
        <v>837</v>
      </c>
      <c r="C8" s="13" t="s">
        <v>838</v>
      </c>
      <c r="D8" s="114">
        <f>CO2eq!C55</f>
        <v>150.62022338304808</v>
      </c>
      <c r="E8" s="114">
        <f>CO2eq!D55</f>
        <v>156.0573486850368</v>
      </c>
      <c r="F8" s="114">
        <f>CO2eq!E55</f>
        <v>171.65194193719248</v>
      </c>
      <c r="G8" s="114">
        <f>CO2eq!F55</f>
        <v>188.68860629895215</v>
      </c>
      <c r="H8" s="114">
        <f>CO2eq!G55</f>
        <v>191.99108299690104</v>
      </c>
      <c r="I8" s="114">
        <f>CO2eq!H55</f>
        <v>187.72505321996545</v>
      </c>
      <c r="J8" s="114">
        <f>CO2eq!I55</f>
        <v>175.40043161278379</v>
      </c>
      <c r="K8" s="114">
        <f>CO2eq!J55</f>
        <v>177.29695878907032</v>
      </c>
      <c r="L8" s="114">
        <f>CO2eq!K55</f>
        <v>170.78081517180007</v>
      </c>
      <c r="M8" s="114">
        <f>CO2eq!L55</f>
        <v>183.12847817341861</v>
      </c>
      <c r="N8" s="114">
        <f>CO2eq!M55</f>
        <v>191.12060245931298</v>
      </c>
      <c r="O8" s="114">
        <f>CO2eq!N55</f>
        <v>194.32460039991227</v>
      </c>
      <c r="P8" s="114">
        <f>CO2eq!O55</f>
        <v>187.70618141134983</v>
      </c>
      <c r="Q8" s="114">
        <f>CO2eq!P55</f>
        <v>175.82240941989357</v>
      </c>
      <c r="R8" s="114">
        <f>CO2eq!Q55</f>
        <v>184.86004571668414</v>
      </c>
      <c r="S8" s="114">
        <f>CO2eq!R55</f>
        <v>184.82619274700897</v>
      </c>
      <c r="T8" s="114">
        <f>CO2eq!S55</f>
        <v>188.57744031033411</v>
      </c>
      <c r="U8" s="114">
        <f>CO2eq!T55</f>
        <v>197.19744981266763</v>
      </c>
      <c r="V8" s="114">
        <f>CO2eq!U55</f>
        <v>191.83722339261999</v>
      </c>
      <c r="W8" s="114">
        <f>CO2eq!V55</f>
        <v>198.83248365062013</v>
      </c>
      <c r="X8" s="114">
        <f>CO2eq!W55</f>
        <v>203.74972997673876</v>
      </c>
      <c r="Y8" s="114">
        <f>CO2eq!X55</f>
        <v>208.47961148046758</v>
      </c>
      <c r="Z8" s="114">
        <f>CO2eq!Y55</f>
        <v>209.62680940261725</v>
      </c>
      <c r="AA8" s="114">
        <f>CO2eq!Z55</f>
        <v>215.58931321618854</v>
      </c>
      <c r="AB8" s="114">
        <f>CO2eq!AA55</f>
        <v>208.07577603724852</v>
      </c>
      <c r="AC8" s="114">
        <f>CO2eq!AB55</f>
        <v>216.71443190414021</v>
      </c>
      <c r="AD8" s="114">
        <f>CO2eq!AC55</f>
        <v>206.87326749002332</v>
      </c>
      <c r="AE8" s="114">
        <f>CO2eq!AD55</f>
        <v>231.0141086200988</v>
      </c>
      <c r="AF8" s="114">
        <f>CO2eq!AE55</f>
        <v>249.1189401223445</v>
      </c>
    </row>
    <row r="9" spans="1:32" x14ac:dyDescent="0.25">
      <c r="A9" s="6">
        <v>1</v>
      </c>
      <c r="B9" s="13" t="s">
        <v>840</v>
      </c>
      <c r="C9" s="13" t="s">
        <v>841</v>
      </c>
      <c r="D9" s="114">
        <f>CO2eq!C54</f>
        <v>11.318652837834025</v>
      </c>
      <c r="E9" s="114">
        <f>CO2eq!D54</f>
        <v>11.066231517050584</v>
      </c>
      <c r="F9" s="114">
        <f>CO2eq!E54</f>
        <v>12.334414482306862</v>
      </c>
      <c r="G9" s="114">
        <f>CO2eq!F54</f>
        <v>7.2714001172116154</v>
      </c>
      <c r="H9" s="114">
        <f>CO2eq!G54</f>
        <v>13.594675136529403</v>
      </c>
      <c r="I9" s="114">
        <f>CO2eq!H54</f>
        <v>13.553483008245191</v>
      </c>
      <c r="J9" s="114">
        <f>CO2eq!I54</f>
        <v>14.898848708767151</v>
      </c>
      <c r="K9" s="114">
        <f>CO2eq!J54</f>
        <v>21.521560537136697</v>
      </c>
      <c r="L9" s="114">
        <f>CO2eq!K54</f>
        <v>12.480640668781572</v>
      </c>
      <c r="M9" s="114">
        <f>CO2eq!L54</f>
        <v>13.715572431020957</v>
      </c>
      <c r="N9" s="114">
        <f>CO2eq!M54</f>
        <v>14.249375240470609</v>
      </c>
      <c r="O9" s="114">
        <f>CO2eq!N54</f>
        <v>12.394935213358806</v>
      </c>
      <c r="P9" s="114">
        <f>CO2eq!O54</f>
        <v>14.548573964466295</v>
      </c>
      <c r="Q9" s="114">
        <f>CO2eq!P54</f>
        <v>24.933683434831011</v>
      </c>
      <c r="R9" s="114">
        <f>CO2eq!Q54</f>
        <v>29.17284341836319</v>
      </c>
      <c r="S9" s="114">
        <f>CO2eq!R54</f>
        <v>24.908924680124031</v>
      </c>
      <c r="T9" s="114">
        <f>CO2eq!S54</f>
        <v>25.350293542289233</v>
      </c>
      <c r="U9" s="114">
        <f>CO2eq!T54</f>
        <v>28.890142381548696</v>
      </c>
      <c r="V9" s="114">
        <f>CO2eq!U54</f>
        <v>40.017618224213948</v>
      </c>
      <c r="W9" s="114">
        <f>CO2eq!V54</f>
        <v>39.181685493528001</v>
      </c>
      <c r="X9" s="114">
        <f>CO2eq!W54</f>
        <v>49.757429855242449</v>
      </c>
      <c r="Y9" s="114">
        <f>CO2eq!X54</f>
        <v>49.123825884563452</v>
      </c>
      <c r="Z9" s="114">
        <f>CO2eq!Y54</f>
        <v>49.431083511444349</v>
      </c>
      <c r="AA9" s="114">
        <f>CO2eq!Z54</f>
        <v>38.349046055251243</v>
      </c>
      <c r="AB9" s="114">
        <f>CO2eq!AA54</f>
        <v>42.318362445196279</v>
      </c>
      <c r="AC9" s="114">
        <f>CO2eq!AB54</f>
        <v>42.65530460567927</v>
      </c>
      <c r="AD9" s="114">
        <f>CO2eq!AC54</f>
        <v>63.051021451056378</v>
      </c>
      <c r="AE9" s="114">
        <f>CO2eq!AD54</f>
        <v>74.214428534566338</v>
      </c>
      <c r="AF9" s="114">
        <f>CO2eq!AE54</f>
        <v>75.447051588604779</v>
      </c>
    </row>
    <row r="10" spans="1:32" x14ac:dyDescent="0.25">
      <c r="A10" s="6">
        <v>1</v>
      </c>
      <c r="B10" s="13" t="s">
        <v>843</v>
      </c>
      <c r="C10" s="13" t="s">
        <v>44</v>
      </c>
      <c r="D10" s="114">
        <f>CO2eq!C17</f>
        <v>54.667951225140918</v>
      </c>
      <c r="E10" s="114">
        <f>CO2eq!D17</f>
        <v>48.949384480919406</v>
      </c>
      <c r="F10" s="114">
        <f>CO2eq!E17</f>
        <v>59.854604574940417</v>
      </c>
      <c r="G10" s="114">
        <f>CO2eq!F17</f>
        <v>69.085028471582419</v>
      </c>
      <c r="H10" s="114">
        <f>CO2eq!G17</f>
        <v>66.105845700956309</v>
      </c>
      <c r="I10" s="114">
        <f>CO2eq!H17</f>
        <v>83.602576789838338</v>
      </c>
      <c r="J10" s="114">
        <f>CO2eq!I17</f>
        <v>106.90509517620779</v>
      </c>
      <c r="K10" s="114">
        <f>CO2eq!J17</f>
        <v>203.20409284689055</v>
      </c>
      <c r="L10" s="114">
        <f>CO2eq!K17</f>
        <v>156.1768735768685</v>
      </c>
      <c r="M10" s="114">
        <f>CO2eq!L17</f>
        <v>150.57177842149642</v>
      </c>
      <c r="N10" s="114">
        <f>CO2eq!M17</f>
        <v>136.16914751792552</v>
      </c>
      <c r="O10" s="114">
        <f>CO2eq!N17</f>
        <v>160.12658273097691</v>
      </c>
      <c r="P10" s="114">
        <f>CO2eq!O17</f>
        <v>130.71962722314484</v>
      </c>
      <c r="Q10" s="114">
        <f>CO2eq!P17</f>
        <v>136.94613816664673</v>
      </c>
      <c r="R10" s="114">
        <f>CO2eq!Q17</f>
        <v>126.74661036861293</v>
      </c>
      <c r="S10" s="114">
        <f>CO2eq!R17</f>
        <v>113.37704735281808</v>
      </c>
      <c r="T10" s="114">
        <f>CO2eq!S17</f>
        <v>123.39825835422977</v>
      </c>
      <c r="U10" s="114">
        <f>CO2eq!T17</f>
        <v>141.01011644370666</v>
      </c>
      <c r="V10" s="114">
        <f>CO2eq!U17</f>
        <v>195.93984076344114</v>
      </c>
      <c r="W10" s="114">
        <f>CO2eq!V17</f>
        <v>153.18476123325354</v>
      </c>
      <c r="X10" s="114">
        <f>CO2eq!W17</f>
        <v>110.76192041996515</v>
      </c>
      <c r="Y10" s="114">
        <f>CO2eq!X17</f>
        <v>166.32769630737903</v>
      </c>
      <c r="Z10" s="114">
        <f>CO2eq!Y17</f>
        <v>169.56761754857209</v>
      </c>
      <c r="AA10" s="114">
        <f>CO2eq!Z17</f>
        <v>173.78264778111438</v>
      </c>
      <c r="AB10" s="114">
        <f>CO2eq!AA17</f>
        <v>243.39972884502279</v>
      </c>
      <c r="AC10" s="114">
        <f>CO2eq!AB17</f>
        <v>232.34993585373562</v>
      </c>
      <c r="AD10" s="114">
        <f>CO2eq!AC17</f>
        <v>272.8756864723685</v>
      </c>
      <c r="AE10" s="114">
        <f>CO2eq!AD17</f>
        <v>263.63784736633431</v>
      </c>
      <c r="AF10" s="114">
        <f>CO2eq!AE17</f>
        <v>260.09968499672732</v>
      </c>
    </row>
    <row r="11" spans="1:32" x14ac:dyDescent="0.25">
      <c r="A11" s="6">
        <v>1</v>
      </c>
      <c r="B11" s="13" t="s">
        <v>845</v>
      </c>
      <c r="C11" s="13" t="s">
        <v>846</v>
      </c>
      <c r="D11" s="116">
        <f t="shared" ref="D11:AD11" si="3">+D12+D13</f>
        <v>26.793479615296143</v>
      </c>
      <c r="E11" s="116">
        <f t="shared" si="3"/>
        <v>33.363294668502519</v>
      </c>
      <c r="F11" s="116">
        <f t="shared" si="3"/>
        <v>62.426438881935063</v>
      </c>
      <c r="G11" s="116">
        <f t="shared" si="3"/>
        <v>83.414297475395045</v>
      </c>
      <c r="H11" s="116">
        <f t="shared" si="3"/>
        <v>59.685876794999778</v>
      </c>
      <c r="I11" s="116">
        <f t="shared" si="3"/>
        <v>60.754288380408191</v>
      </c>
      <c r="J11" s="116">
        <f t="shared" si="3"/>
        <v>77.396324020215289</v>
      </c>
      <c r="K11" s="116">
        <f t="shared" si="3"/>
        <v>60.168500281285901</v>
      </c>
      <c r="L11" s="116">
        <f t="shared" si="3"/>
        <v>378.99299227938161</v>
      </c>
      <c r="M11" s="116">
        <f t="shared" si="3"/>
        <v>136.95858568646</v>
      </c>
      <c r="N11" s="116">
        <f t="shared" si="3"/>
        <v>192.51684766758439</v>
      </c>
      <c r="O11" s="116">
        <f t="shared" si="3"/>
        <v>29.240526856977869</v>
      </c>
      <c r="P11" s="116">
        <f t="shared" si="3"/>
        <v>0</v>
      </c>
      <c r="Q11" s="116">
        <f t="shared" si="3"/>
        <v>0</v>
      </c>
      <c r="R11" s="116">
        <f t="shared" si="3"/>
        <v>0</v>
      </c>
      <c r="S11" s="116">
        <f t="shared" si="3"/>
        <v>5.1772035746664997</v>
      </c>
      <c r="T11" s="116">
        <f t="shared" si="3"/>
        <v>25.956417370330776</v>
      </c>
      <c r="U11" s="116">
        <f t="shared" si="3"/>
        <v>77.681460712904297</v>
      </c>
      <c r="V11" s="116">
        <f t="shared" si="3"/>
        <v>70.454273839502434</v>
      </c>
      <c r="W11" s="116">
        <f t="shared" si="3"/>
        <v>83.158551429108883</v>
      </c>
      <c r="X11" s="116">
        <f t="shared" si="3"/>
        <v>77.374200445006935</v>
      </c>
      <c r="Y11" s="116">
        <f t="shared" si="3"/>
        <v>230.93866548823834</v>
      </c>
      <c r="Z11" s="116">
        <f t="shared" si="3"/>
        <v>135.57200290776859</v>
      </c>
      <c r="AA11" s="116">
        <f t="shared" si="3"/>
        <v>50.502603332450683</v>
      </c>
      <c r="AB11" s="116">
        <f t="shared" si="3"/>
        <v>43.017979363634389</v>
      </c>
      <c r="AC11" s="116">
        <f t="shared" si="3"/>
        <v>80.607969538619457</v>
      </c>
      <c r="AD11" s="116">
        <f t="shared" si="3"/>
        <v>34.878138359058021</v>
      </c>
      <c r="AE11" s="116">
        <f>+AE12+AE13</f>
        <v>10.29951430670158</v>
      </c>
      <c r="AF11" s="116">
        <f>+AF12+AF13</f>
        <v>0</v>
      </c>
    </row>
    <row r="12" spans="1:32" x14ac:dyDescent="0.25">
      <c r="A12" s="6">
        <v>1</v>
      </c>
      <c r="B12" s="13" t="s">
        <v>849</v>
      </c>
      <c r="C12" s="13" t="s">
        <v>42</v>
      </c>
      <c r="D12" s="114">
        <f>CO2eq!C8-CO2eq!C10</f>
        <v>26.793479615296143</v>
      </c>
      <c r="E12" s="114">
        <f>CO2eq!D8-CO2eq!D10</f>
        <v>33.363294668502519</v>
      </c>
      <c r="F12" s="114">
        <f>CO2eq!E8-CO2eq!E10</f>
        <v>62.426438881935063</v>
      </c>
      <c r="G12" s="114">
        <f>CO2eq!F8-CO2eq!F10</f>
        <v>83.414297475395045</v>
      </c>
      <c r="H12" s="114">
        <f>CO2eq!G8-CO2eq!G10</f>
        <v>59.685876794999778</v>
      </c>
      <c r="I12" s="114">
        <f>CO2eq!H8-CO2eq!H10</f>
        <v>60.754288380408191</v>
      </c>
      <c r="J12" s="114">
        <f>CO2eq!I8-CO2eq!I10</f>
        <v>77.396324020215289</v>
      </c>
      <c r="K12" s="114">
        <f>CO2eq!J8-CO2eq!J10</f>
        <v>60.168500281285901</v>
      </c>
      <c r="L12" s="114">
        <f>CO2eq!K8-CO2eq!K10</f>
        <v>378.99299227938161</v>
      </c>
      <c r="M12" s="114">
        <f>CO2eq!L8-CO2eq!L10</f>
        <v>136.95858568646</v>
      </c>
      <c r="N12" s="114">
        <f>CO2eq!M8-CO2eq!M10</f>
        <v>192.51684766758439</v>
      </c>
      <c r="O12" s="114">
        <f>CO2eq!N8-CO2eq!N10</f>
        <v>29.240526856977869</v>
      </c>
      <c r="P12" s="114">
        <f>CO2eq!O8-CO2eq!O10</f>
        <v>0</v>
      </c>
      <c r="Q12" s="114">
        <f>CO2eq!P8-CO2eq!P10</f>
        <v>0</v>
      </c>
      <c r="R12" s="114">
        <f>CO2eq!Q8-CO2eq!Q10</f>
        <v>0</v>
      </c>
      <c r="S12" s="114">
        <f>CO2eq!R8-CO2eq!R10</f>
        <v>0</v>
      </c>
      <c r="T12" s="114">
        <f>CO2eq!S8-CO2eq!S10</f>
        <v>0</v>
      </c>
      <c r="U12" s="114">
        <f>CO2eq!T8-CO2eq!T10</f>
        <v>0</v>
      </c>
      <c r="V12" s="114">
        <f>CO2eq!U8-CO2eq!U10</f>
        <v>0</v>
      </c>
      <c r="W12" s="114">
        <f>CO2eq!V8-CO2eq!V10</f>
        <v>0</v>
      </c>
      <c r="X12" s="114">
        <f>CO2eq!W8-CO2eq!W10</f>
        <v>0</v>
      </c>
      <c r="Y12" s="114">
        <f>CO2eq!X8-CO2eq!X10</f>
        <v>0</v>
      </c>
      <c r="Z12" s="114">
        <f>CO2eq!Y8-CO2eq!Y10</f>
        <v>0</v>
      </c>
      <c r="AA12" s="114">
        <f>CO2eq!Z8-CO2eq!Z10</f>
        <v>0</v>
      </c>
      <c r="AB12" s="114">
        <f>CO2eq!AA8-CO2eq!AA10</f>
        <v>0</v>
      </c>
      <c r="AC12" s="114">
        <f>CO2eq!AB8-CO2eq!AB10</f>
        <v>0</v>
      </c>
      <c r="AD12" s="114">
        <f>CO2eq!AC8-CO2eq!AC10</f>
        <v>0</v>
      </c>
      <c r="AE12" s="114">
        <f>CO2eq!AD8-CO2eq!AD10</f>
        <v>0</v>
      </c>
      <c r="AF12" s="114">
        <f>CO2eq!AE8-CO2eq!AE10</f>
        <v>0</v>
      </c>
    </row>
    <row r="13" spans="1:32" x14ac:dyDescent="0.25">
      <c r="A13" s="6">
        <v>1</v>
      </c>
      <c r="B13" s="13" t="s">
        <v>851</v>
      </c>
      <c r="C13" s="13" t="s">
        <v>852</v>
      </c>
      <c r="D13" s="114">
        <f>CO2eq!C10</f>
        <v>0</v>
      </c>
      <c r="E13" s="114">
        <f>CO2eq!D10</f>
        <v>0</v>
      </c>
      <c r="F13" s="114">
        <f>CO2eq!E10</f>
        <v>0</v>
      </c>
      <c r="G13" s="114">
        <f>CO2eq!F10</f>
        <v>0</v>
      </c>
      <c r="H13" s="114">
        <f>CO2eq!G10</f>
        <v>0</v>
      </c>
      <c r="I13" s="114">
        <f>CO2eq!H10</f>
        <v>0</v>
      </c>
      <c r="J13" s="114">
        <f>CO2eq!I10</f>
        <v>0</v>
      </c>
      <c r="K13" s="114">
        <f>CO2eq!J10</f>
        <v>0</v>
      </c>
      <c r="L13" s="114">
        <f>CO2eq!K10</f>
        <v>0</v>
      </c>
      <c r="M13" s="114">
        <f>CO2eq!L10</f>
        <v>0</v>
      </c>
      <c r="N13" s="114">
        <f>CO2eq!M10</f>
        <v>0</v>
      </c>
      <c r="O13" s="114">
        <f>CO2eq!N10</f>
        <v>0</v>
      </c>
      <c r="P13" s="114">
        <f>CO2eq!O10</f>
        <v>0</v>
      </c>
      <c r="Q13" s="114">
        <f>CO2eq!P10</f>
        <v>0</v>
      </c>
      <c r="R13" s="114">
        <f>CO2eq!Q10</f>
        <v>0</v>
      </c>
      <c r="S13" s="114">
        <f>CO2eq!R10</f>
        <v>5.1772035746664997</v>
      </c>
      <c r="T13" s="114">
        <f>CO2eq!S10</f>
        <v>25.956417370330776</v>
      </c>
      <c r="U13" s="114">
        <f>CO2eq!T10</f>
        <v>77.681460712904297</v>
      </c>
      <c r="V13" s="114">
        <f>CO2eq!U10</f>
        <v>70.454273839502434</v>
      </c>
      <c r="W13" s="114">
        <f>CO2eq!V10</f>
        <v>83.158551429108883</v>
      </c>
      <c r="X13" s="114">
        <f>CO2eq!W10</f>
        <v>77.374200445006935</v>
      </c>
      <c r="Y13" s="114">
        <f>CO2eq!X10</f>
        <v>230.93866548823834</v>
      </c>
      <c r="Z13" s="114">
        <f>CO2eq!Y10</f>
        <v>135.57200290776859</v>
      </c>
      <c r="AA13" s="114">
        <f>CO2eq!Z10</f>
        <v>50.502603332450683</v>
      </c>
      <c r="AB13" s="114">
        <f>CO2eq!AA10</f>
        <v>43.017979363634389</v>
      </c>
      <c r="AC13" s="114">
        <f>CO2eq!AB10</f>
        <v>80.607969538619457</v>
      </c>
      <c r="AD13" s="114">
        <f>CO2eq!AC10</f>
        <v>34.878138359058021</v>
      </c>
      <c r="AE13" s="114">
        <f>CO2eq!AD10</f>
        <v>10.29951430670158</v>
      </c>
      <c r="AF13" s="114">
        <f>CO2eq!AE10</f>
        <v>0</v>
      </c>
    </row>
    <row r="14" spans="1:32" x14ac:dyDescent="0.25">
      <c r="A14" s="6">
        <v>1</v>
      </c>
      <c r="B14" s="13" t="s">
        <v>854</v>
      </c>
      <c r="C14" s="13" t="s">
        <v>855</v>
      </c>
      <c r="D14" s="114">
        <f>CO2eq!C56</f>
        <v>108.40649359533074</v>
      </c>
      <c r="E14" s="114">
        <f>CO2eq!D56</f>
        <v>154.61817751024569</v>
      </c>
      <c r="F14" s="114">
        <f>CO2eq!E56</f>
        <v>165.25803202512205</v>
      </c>
      <c r="G14" s="114">
        <f>CO2eq!F56</f>
        <v>163.25351284296218</v>
      </c>
      <c r="H14" s="114">
        <f>CO2eq!G56</f>
        <v>162.94284714386549</v>
      </c>
      <c r="I14" s="114">
        <f>CO2eq!H56</f>
        <v>136.04235371369353</v>
      </c>
      <c r="J14" s="114">
        <f>CO2eq!I56</f>
        <v>243.2949310333106</v>
      </c>
      <c r="K14" s="114">
        <f>CO2eq!J56</f>
        <v>340.01718895043962</v>
      </c>
      <c r="L14" s="114">
        <f>CO2eq!K56</f>
        <v>259.98992181244131</v>
      </c>
      <c r="M14" s="114">
        <f>CO2eq!L56</f>
        <v>197.05336058265726</v>
      </c>
      <c r="N14" s="114">
        <f>CO2eq!M56</f>
        <v>296.55793970369615</v>
      </c>
      <c r="O14" s="114">
        <f>CO2eq!N56</f>
        <v>276.17788905814427</v>
      </c>
      <c r="P14" s="114">
        <f>CO2eq!O56</f>
        <v>311.04428890588571</v>
      </c>
      <c r="Q14" s="114">
        <f>CO2eq!P56</f>
        <v>190.16055630317638</v>
      </c>
      <c r="R14" s="114">
        <f>CO2eq!Q56</f>
        <v>301.89456351727216</v>
      </c>
      <c r="S14" s="114">
        <f>CO2eq!R56</f>
        <v>216.89289878575576</v>
      </c>
      <c r="T14" s="114">
        <f>CO2eq!S56</f>
        <v>140.05836008768534</v>
      </c>
      <c r="U14" s="114">
        <f>CO2eq!T56</f>
        <v>130.58227147804604</v>
      </c>
      <c r="V14" s="114">
        <f>CO2eq!U56</f>
        <v>138.75863492596523</v>
      </c>
      <c r="W14" s="114">
        <f>CO2eq!V56</f>
        <v>157.79202601013534</v>
      </c>
      <c r="X14" s="114">
        <f>CO2eq!W56</f>
        <v>318.22228254717834</v>
      </c>
      <c r="Y14" s="114">
        <f>CO2eq!X56</f>
        <v>427.72238062948998</v>
      </c>
      <c r="Z14" s="114">
        <f>CO2eq!Y56</f>
        <v>231.17782567274807</v>
      </c>
      <c r="AA14" s="114">
        <f>CO2eq!Z56</f>
        <v>262.84585804990826</v>
      </c>
      <c r="AB14" s="114">
        <f>CO2eq!AA56</f>
        <v>215.52807541360764</v>
      </c>
      <c r="AC14" s="114">
        <f>CO2eq!AB56</f>
        <v>257.70213589924253</v>
      </c>
      <c r="AD14" s="114">
        <f>CO2eq!AC56</f>
        <v>331.40502097374031</v>
      </c>
      <c r="AE14" s="114">
        <f>CO2eq!AD56</f>
        <v>274.56153078377793</v>
      </c>
      <c r="AF14" s="114">
        <f>CO2eq!AE56</f>
        <v>296.61152669460324</v>
      </c>
    </row>
    <row r="15" spans="1:32" x14ac:dyDescent="0.25">
      <c r="A15" s="6">
        <v>1</v>
      </c>
      <c r="B15" s="13" t="s">
        <v>857</v>
      </c>
      <c r="C15" s="13" t="s">
        <v>858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1.1707932098388778</v>
      </c>
      <c r="Y15" s="114">
        <f>CO2eq!X60</f>
        <v>1.2046858526482656</v>
      </c>
      <c r="Z15" s="114">
        <f>CO2eq!Y60</f>
        <v>7.0103243702847582</v>
      </c>
      <c r="AA15" s="114">
        <f>CO2eq!Z60</f>
        <v>8.3953192295960442</v>
      </c>
      <c r="AB15" s="114">
        <f>CO2eq!AA60</f>
        <v>8.0351373503660781</v>
      </c>
      <c r="AC15" s="114">
        <f>CO2eq!AB60</f>
        <v>6.7956678600442819</v>
      </c>
      <c r="AD15" s="114">
        <f>CO2eq!AC60</f>
        <v>0.52969037030353616</v>
      </c>
      <c r="AE15" s="114">
        <f>CO2eq!AD60</f>
        <v>0.81472727238135723</v>
      </c>
      <c r="AF15" s="114">
        <f>CO2eq!AE60</f>
        <v>0.30801109597266729</v>
      </c>
    </row>
    <row r="16" spans="1:32" x14ac:dyDescent="0.25">
      <c r="A16" s="6">
        <v>1</v>
      </c>
      <c r="B16" s="13" t="s">
        <v>859</v>
      </c>
      <c r="C16" s="13" t="s">
        <v>860</v>
      </c>
      <c r="D16" s="113">
        <f>CO2eq!C68</f>
        <v>66.387103086930793</v>
      </c>
      <c r="E16" s="113">
        <f>CO2eq!D68</f>
        <v>69.796120893826554</v>
      </c>
      <c r="F16" s="113">
        <f>CO2eq!E68</f>
        <v>79.653985873594806</v>
      </c>
      <c r="G16" s="113">
        <f>CO2eq!F68</f>
        <v>91.797233383103674</v>
      </c>
      <c r="H16" s="113">
        <f>CO2eq!G68</f>
        <v>76.218786076394736</v>
      </c>
      <c r="I16" s="113">
        <f>CO2eq!H68</f>
        <v>72.627698972841529</v>
      </c>
      <c r="J16" s="113">
        <f>CO2eq!I68</f>
        <v>73.507874999999999</v>
      </c>
      <c r="K16" s="113">
        <f>CO2eq!J68</f>
        <v>59.670374999999993</v>
      </c>
      <c r="L16" s="113">
        <f>CO2eq!K68</f>
        <v>57.11475457270712</v>
      </c>
      <c r="M16" s="113">
        <f>CO2eq!L68</f>
        <v>43.470250000000007</v>
      </c>
      <c r="N16" s="113">
        <f>CO2eq!M68</f>
        <v>66.912000000000006</v>
      </c>
      <c r="O16" s="113">
        <f>CO2eq!N68</f>
        <v>11.249374999999999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3">
        <f>CO2eq!C80</f>
        <v>0</v>
      </c>
      <c r="E17" s="113">
        <f>CO2eq!D80</f>
        <v>0</v>
      </c>
      <c r="F17" s="113">
        <f>CO2eq!E80</f>
        <v>0</v>
      </c>
      <c r="G17" s="113">
        <f>CO2eq!F80</f>
        <v>0</v>
      </c>
      <c r="H17" s="113">
        <f>CO2eq!G80</f>
        <v>0</v>
      </c>
      <c r="I17" s="113">
        <f>CO2eq!H80</f>
        <v>0</v>
      </c>
      <c r="J17" s="113">
        <f>CO2eq!I80</f>
        <v>0</v>
      </c>
      <c r="K17" s="113">
        <f>CO2eq!J80</f>
        <v>0</v>
      </c>
      <c r="L17" s="113">
        <f>CO2eq!K80</f>
        <v>0</v>
      </c>
      <c r="M17" s="113">
        <f>CO2eq!L80</f>
        <v>0</v>
      </c>
      <c r="N17" s="113">
        <f>CO2eq!M80</f>
        <v>0</v>
      </c>
      <c r="O17" s="113">
        <f>CO2eq!N80</f>
        <v>0</v>
      </c>
      <c r="P17" s="113">
        <f>CO2eq!O80</f>
        <v>0</v>
      </c>
      <c r="Q17" s="113">
        <f>CO2eq!P80</f>
        <v>0</v>
      </c>
      <c r="R17" s="113">
        <f>CO2eq!Q80</f>
        <v>0</v>
      </c>
      <c r="S17" s="113">
        <f>CO2eq!R80</f>
        <v>0</v>
      </c>
      <c r="T17" s="113">
        <f>CO2eq!S80</f>
        <v>0</v>
      </c>
      <c r="U17" s="113">
        <f>CO2eq!T80</f>
        <v>0</v>
      </c>
      <c r="V17" s="113">
        <f>CO2eq!U80</f>
        <v>0</v>
      </c>
      <c r="W17" s="113">
        <f>CO2eq!V80</f>
        <v>0</v>
      </c>
      <c r="X17" s="113">
        <f>CO2eq!W80</f>
        <v>0</v>
      </c>
      <c r="Y17" s="113">
        <f>CO2eq!X80</f>
        <v>0</v>
      </c>
      <c r="Z17" s="113">
        <f>CO2eq!Y80</f>
        <v>0</v>
      </c>
      <c r="AA17" s="113">
        <f>CO2eq!Z80</f>
        <v>0</v>
      </c>
      <c r="AB17" s="113">
        <f>CO2eq!AA80</f>
        <v>0</v>
      </c>
      <c r="AC17" s="113">
        <f>CO2eq!AB80</f>
        <v>0</v>
      </c>
      <c r="AD17" s="113">
        <f>CO2eq!AC80</f>
        <v>0</v>
      </c>
      <c r="AE17" s="113">
        <f>CO2eq!AD80</f>
        <v>0</v>
      </c>
      <c r="AF17" s="113">
        <f>CO2eq!AE80</f>
        <v>2.6310177017060191E-2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439.77173444357123</v>
      </c>
      <c r="E18" s="32">
        <f t="shared" si="4"/>
        <v>447.5387188148614</v>
      </c>
      <c r="F18" s="32">
        <f t="shared" si="4"/>
        <v>490.46635251051839</v>
      </c>
      <c r="G18" s="32">
        <f t="shared" si="4"/>
        <v>554.972549565892</v>
      </c>
      <c r="H18" s="32">
        <f t="shared" si="4"/>
        <v>600.88498503938524</v>
      </c>
      <c r="I18" s="32">
        <f t="shared" si="4"/>
        <v>673.58466587655221</v>
      </c>
      <c r="J18" s="32">
        <f t="shared" si="4"/>
        <v>731.98527656067927</v>
      </c>
      <c r="K18" s="32">
        <f t="shared" si="4"/>
        <v>778.64212638987715</v>
      </c>
      <c r="L18" s="32">
        <f t="shared" si="4"/>
        <v>808.70394131268438</v>
      </c>
      <c r="M18" s="32">
        <f t="shared" si="4"/>
        <v>823.9751126548623</v>
      </c>
      <c r="N18" s="32">
        <f t="shared" si="4"/>
        <v>841.69267434069809</v>
      </c>
      <c r="O18" s="32">
        <f t="shared" si="4"/>
        <v>812.73808309234187</v>
      </c>
      <c r="P18" s="32">
        <f t="shared" si="4"/>
        <v>857.28889534996779</v>
      </c>
      <c r="Q18" s="32">
        <f t="shared" si="4"/>
        <v>829.2032624421372</v>
      </c>
      <c r="R18" s="32">
        <f t="shared" si="4"/>
        <v>837.50823558775767</v>
      </c>
      <c r="S18" s="32">
        <f t="shared" si="4"/>
        <v>943.32274265660567</v>
      </c>
      <c r="T18" s="32">
        <f t="shared" si="4"/>
        <v>956.52266842948154</v>
      </c>
      <c r="U18" s="32">
        <f t="shared" si="4"/>
        <v>1030.4918929432954</v>
      </c>
      <c r="V18" s="32">
        <f t="shared" si="4"/>
        <v>1163.7138422123946</v>
      </c>
      <c r="W18" s="32">
        <f t="shared" si="4"/>
        <v>1151.7982025752503</v>
      </c>
      <c r="X18" s="32">
        <f t="shared" si="4"/>
        <v>1114.8159359709932</v>
      </c>
      <c r="Y18" s="32">
        <f t="shared" si="4"/>
        <v>1159.2509122444121</v>
      </c>
      <c r="Z18" s="32">
        <f t="shared" si="4"/>
        <v>1191.1377650714376</v>
      </c>
      <c r="AA18" s="32">
        <f t="shared" si="4"/>
        <v>1285.7392925160289</v>
      </c>
      <c r="AB18" s="32">
        <f t="shared" si="4"/>
        <v>1229.9002934055584</v>
      </c>
      <c r="AC18" s="32">
        <f t="shared" si="4"/>
        <v>1380.7973357511573</v>
      </c>
      <c r="AD18" s="32">
        <f t="shared" si="4"/>
        <v>1545.7983864491912</v>
      </c>
      <c r="AE18" s="32">
        <f>+SUM(AE19:AE23)</f>
        <v>1681.9877576795443</v>
      </c>
      <c r="AF18" s="32">
        <f>+SUM(AF19:AF23)</f>
        <v>1814.0667693867406</v>
      </c>
    </row>
    <row r="19" spans="1:32" x14ac:dyDescent="0.25">
      <c r="A19" s="6">
        <v>1</v>
      </c>
      <c r="B19" s="13" t="s">
        <v>866</v>
      </c>
      <c r="C19" s="13" t="s">
        <v>839</v>
      </c>
      <c r="D19" s="113">
        <f>CO2eq!C35</f>
        <v>354.18378005147156</v>
      </c>
      <c r="E19" s="113">
        <f>CO2eq!D35</f>
        <v>369.79281669994919</v>
      </c>
      <c r="F19" s="113">
        <f>CO2eq!E35</f>
        <v>400.42249811412643</v>
      </c>
      <c r="G19" s="113">
        <f>CO2eq!F35</f>
        <v>444.58889086980435</v>
      </c>
      <c r="H19" s="113">
        <f>CO2eq!G35</f>
        <v>500.5761218063181</v>
      </c>
      <c r="I19" s="113">
        <f>CO2eq!H35</f>
        <v>548.28400714595944</v>
      </c>
      <c r="J19" s="113">
        <f>CO2eq!I35</f>
        <v>593.50791637552152</v>
      </c>
      <c r="K19" s="113">
        <f>CO2eq!J35</f>
        <v>622.37314504246206</v>
      </c>
      <c r="L19" s="113">
        <f>CO2eq!K35</f>
        <v>656.21933629993669</v>
      </c>
      <c r="M19" s="113">
        <f>CO2eq!L35</f>
        <v>684.67135633519047</v>
      </c>
      <c r="N19" s="113">
        <f>CO2eq!M35</f>
        <v>707.73144402859793</v>
      </c>
      <c r="O19" s="113">
        <f>CO2eq!N35</f>
        <v>667.49718247140834</v>
      </c>
      <c r="P19" s="113">
        <f>CO2eq!O35</f>
        <v>731.22073724660231</v>
      </c>
      <c r="Q19" s="113">
        <f>CO2eq!P35</f>
        <v>720.92372027601789</v>
      </c>
      <c r="R19" s="113">
        <f>CO2eq!Q35</f>
        <v>711.18037500386856</v>
      </c>
      <c r="S19" s="113">
        <f>CO2eq!R35</f>
        <v>796.29509889901067</v>
      </c>
      <c r="T19" s="113">
        <f>CO2eq!S35</f>
        <v>822.53312406419366</v>
      </c>
      <c r="U19" s="113">
        <f>CO2eq!T35</f>
        <v>903.83237994517117</v>
      </c>
      <c r="V19" s="113">
        <f>CO2eq!U35</f>
        <v>989.28641815987237</v>
      </c>
      <c r="W19" s="113">
        <f>CO2eq!V35</f>
        <v>1001.8436652281429</v>
      </c>
      <c r="X19" s="113">
        <f>CO2eq!W35</f>
        <v>999.12711240773046</v>
      </c>
      <c r="Y19" s="113">
        <f>CO2eq!X35</f>
        <v>1047.3873215267065</v>
      </c>
      <c r="Z19" s="113">
        <f>CO2eq!Y35</f>
        <v>1058.2301235470206</v>
      </c>
      <c r="AA19" s="113">
        <f>CO2eq!Z35</f>
        <v>1152.1956254168529</v>
      </c>
      <c r="AB19" s="113">
        <f>CO2eq!AA35</f>
        <v>1081.9242834690929</v>
      </c>
      <c r="AC19" s="113">
        <f>CO2eq!AB35</f>
        <v>1217.9532402799487</v>
      </c>
      <c r="AD19" s="113">
        <f>CO2eq!AC35</f>
        <v>1303.2576616275383</v>
      </c>
      <c r="AE19" s="113">
        <f>CO2eq!AD35</f>
        <v>1375.5044491398921</v>
      </c>
      <c r="AF19" s="113">
        <f>CO2eq!AE35</f>
        <v>1468.6256114852108</v>
      </c>
    </row>
    <row r="20" spans="1:32" x14ac:dyDescent="0.25">
      <c r="A20" s="6">
        <v>1</v>
      </c>
      <c r="B20" s="13" t="s">
        <v>867</v>
      </c>
      <c r="C20" s="13" t="s">
        <v>868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870</v>
      </c>
      <c r="C21" s="13" t="s">
        <v>871</v>
      </c>
      <c r="D21" s="113">
        <f>CO2eq!C47</f>
        <v>22.320296396097955</v>
      </c>
      <c r="E21" s="113">
        <f>CO2eq!D47</f>
        <v>29.63676202452023</v>
      </c>
      <c r="F21" s="113">
        <f>CO2eq!E47</f>
        <v>27.699010222593333</v>
      </c>
      <c r="G21" s="113">
        <f>CO2eq!F47</f>
        <v>35.521873404812894</v>
      </c>
      <c r="H21" s="113">
        <f>CO2eq!G47</f>
        <v>29.628577783803372</v>
      </c>
      <c r="I21" s="113">
        <f>CO2eq!H47</f>
        <v>32.4274224917745</v>
      </c>
      <c r="J21" s="113">
        <f>CO2eq!I47</f>
        <v>37.3426966259767</v>
      </c>
      <c r="K21" s="113">
        <f>CO2eq!J47</f>
        <v>36.071328846969934</v>
      </c>
      <c r="L21" s="113">
        <f>CO2eq!K47</f>
        <v>34.214713494250454</v>
      </c>
      <c r="M21" s="113">
        <f>CO2eq!L47</f>
        <v>24.60176499953111</v>
      </c>
      <c r="N21" s="113">
        <f>CO2eq!M47</f>
        <v>25.278083546520115</v>
      </c>
      <c r="O21" s="113">
        <f>CO2eq!N47</f>
        <v>19.967847952970011</v>
      </c>
      <c r="P21" s="113">
        <f>CO2eq!O47</f>
        <v>16.472861529976996</v>
      </c>
      <c r="Q21" s="113">
        <f>CO2eq!P47</f>
        <v>14.520355405866633</v>
      </c>
      <c r="R21" s="113">
        <f>CO2eq!Q47</f>
        <v>25.103745808088032</v>
      </c>
      <c r="S21" s="113">
        <f>CO2eq!R47</f>
        <v>27.603453809283824</v>
      </c>
      <c r="T21" s="113">
        <f>CO2eq!S47</f>
        <v>24.240187167297169</v>
      </c>
      <c r="U21" s="113">
        <f>CO2eq!T47</f>
        <v>7.8643574314520031</v>
      </c>
      <c r="V21" s="113">
        <f>CO2eq!U47</f>
        <v>27.764370901445567</v>
      </c>
      <c r="W21" s="113">
        <f>CO2eq!V47</f>
        <v>28.268528139146454</v>
      </c>
      <c r="X21" s="113">
        <f>CO2eq!W47</f>
        <v>9.7795448838722105</v>
      </c>
      <c r="Y21" s="113">
        <f>CO2eq!X47</f>
        <v>11.275880984574597</v>
      </c>
      <c r="Z21" s="113">
        <f>CO2eq!Y47</f>
        <v>8.4257218108345402</v>
      </c>
      <c r="AA21" s="113">
        <f>CO2eq!Z47</f>
        <v>13.108220277194212</v>
      </c>
      <c r="AB21" s="113">
        <f>CO2eq!AA47</f>
        <v>29.043616777454172</v>
      </c>
      <c r="AC21" s="113">
        <f>CO2eq!AB47</f>
        <v>7.9808534671505313</v>
      </c>
      <c r="AD21" s="113">
        <f>CO2eq!AC47</f>
        <v>92.816718785311608</v>
      </c>
      <c r="AE21" s="113">
        <f>CO2eq!AD47</f>
        <v>125.34059057431448</v>
      </c>
      <c r="AF21" s="113">
        <f>CO2eq!AE47</f>
        <v>132.86613194514152</v>
      </c>
    </row>
    <row r="22" spans="1:32" x14ac:dyDescent="0.25">
      <c r="A22" s="6">
        <v>1</v>
      </c>
      <c r="B22" s="13" t="s">
        <v>873</v>
      </c>
      <c r="C22" s="13" t="s">
        <v>869</v>
      </c>
      <c r="D22" s="113">
        <f>CO2eq!C34</f>
        <v>43.471566750590824</v>
      </c>
      <c r="E22" s="113">
        <f>CO2eq!D34</f>
        <v>26.678896125546423</v>
      </c>
      <c r="F22" s="113">
        <f>CO2eq!E34</f>
        <v>37.907985867701328</v>
      </c>
      <c r="G22" s="113">
        <f>CO2eq!F34</f>
        <v>47.38933069035339</v>
      </c>
      <c r="H22" s="113">
        <f>CO2eq!G34</f>
        <v>38.495417793599216</v>
      </c>
      <c r="I22" s="113">
        <f>CO2eq!H34</f>
        <v>57.014554830148903</v>
      </c>
      <c r="J22" s="113">
        <f>CO2eq!I34</f>
        <v>61.652517763599128</v>
      </c>
      <c r="K22" s="113">
        <f>CO2eq!J34</f>
        <v>78.063695401194337</v>
      </c>
      <c r="L22" s="113">
        <f>CO2eq!K34</f>
        <v>73.234360847832946</v>
      </c>
      <c r="M22" s="113">
        <f>CO2eq!L34</f>
        <v>65.191810639794681</v>
      </c>
      <c r="N22" s="113">
        <f>CO2eq!M34</f>
        <v>56.454025330954991</v>
      </c>
      <c r="O22" s="113">
        <f>CO2eq!N34</f>
        <v>75.353275554949434</v>
      </c>
      <c r="P22" s="113">
        <f>CO2eq!O34</f>
        <v>60.947739900966639</v>
      </c>
      <c r="Q22" s="113">
        <f>CO2eq!P34</f>
        <v>47.455268939225121</v>
      </c>
      <c r="R22" s="113">
        <f>CO2eq!Q34</f>
        <v>56.428933360609442</v>
      </c>
      <c r="S22" s="113">
        <f>CO2eq!R34</f>
        <v>72.24606283683778</v>
      </c>
      <c r="T22" s="113">
        <f>CO2eq!S34</f>
        <v>65.779175960264624</v>
      </c>
      <c r="U22" s="113">
        <f>CO2eq!T34</f>
        <v>73.549551202824347</v>
      </c>
      <c r="V22" s="113">
        <f>CO2eq!U34</f>
        <v>97.840699013459698</v>
      </c>
      <c r="W22" s="113">
        <f>CO2eq!V34</f>
        <v>65.66529272021468</v>
      </c>
      <c r="X22" s="113">
        <f>CO2eq!W34</f>
        <v>46.512589344967793</v>
      </c>
      <c r="Y22" s="113">
        <f>CO2eq!X34</f>
        <v>45.851693831812831</v>
      </c>
      <c r="Z22" s="113">
        <f>CO2eq!Y34</f>
        <v>69.614120251844014</v>
      </c>
      <c r="AA22" s="113">
        <f>CO2eq!Z34</f>
        <v>59.520037202549091</v>
      </c>
      <c r="AB22" s="113">
        <f>CO2eq!AA34</f>
        <v>56.701937185468523</v>
      </c>
      <c r="AC22" s="113">
        <f>CO2eq!AB34</f>
        <v>89.884421793305421</v>
      </c>
      <c r="AD22" s="113">
        <f>CO2eq!AC34</f>
        <v>78.606416067948786</v>
      </c>
      <c r="AE22" s="113">
        <f>CO2eq!AD34</f>
        <v>106.28947441931606</v>
      </c>
      <c r="AF22" s="113">
        <f>CO2eq!AE34</f>
        <v>140.53823703419809</v>
      </c>
    </row>
    <row r="23" spans="1:32" x14ac:dyDescent="0.25">
      <c r="A23" s="6">
        <v>1</v>
      </c>
      <c r="B23" s="13" t="s">
        <v>874</v>
      </c>
      <c r="C23" s="13" t="s">
        <v>864</v>
      </c>
      <c r="D23" s="113">
        <f>CO2eq!C52</f>
        <v>19.796091245410896</v>
      </c>
      <c r="E23" s="113">
        <f>CO2eq!D52</f>
        <v>21.430243964845531</v>
      </c>
      <c r="F23" s="113">
        <f>CO2eq!E52</f>
        <v>24.436858306097299</v>
      </c>
      <c r="G23" s="113">
        <f>CO2eq!F52</f>
        <v>27.472454600921427</v>
      </c>
      <c r="H23" s="113">
        <f>CO2eq!G52</f>
        <v>32.18486765566459</v>
      </c>
      <c r="I23" s="113">
        <f>CO2eq!H52</f>
        <v>35.858681408669476</v>
      </c>
      <c r="J23" s="113">
        <f>CO2eq!I52</f>
        <v>39.482145795581943</v>
      </c>
      <c r="K23" s="113">
        <f>CO2eq!J52</f>
        <v>42.133957099250885</v>
      </c>
      <c r="L23" s="113">
        <f>CO2eq!K52</f>
        <v>45.035530670664379</v>
      </c>
      <c r="M23" s="113">
        <f>CO2eq!L52</f>
        <v>49.510180680346075</v>
      </c>
      <c r="N23" s="113">
        <f>CO2eq!M52</f>
        <v>52.229121434625092</v>
      </c>
      <c r="O23" s="113">
        <f>CO2eq!N52</f>
        <v>49.919777113014113</v>
      </c>
      <c r="P23" s="113">
        <f>CO2eq!O52</f>
        <v>48.647556672421892</v>
      </c>
      <c r="Q23" s="113">
        <f>CO2eq!P52</f>
        <v>46.303917821027483</v>
      </c>
      <c r="R23" s="113">
        <f>CO2eq!Q52</f>
        <v>44.795181415191657</v>
      </c>
      <c r="S23" s="113">
        <f>CO2eq!R52</f>
        <v>47.178127111473451</v>
      </c>
      <c r="T23" s="113">
        <f>CO2eq!S52</f>
        <v>43.970181237726024</v>
      </c>
      <c r="U23" s="113">
        <f>CO2eq!T52</f>
        <v>45.24560436384786</v>
      </c>
      <c r="V23" s="113">
        <f>CO2eq!U52</f>
        <v>48.822354137617189</v>
      </c>
      <c r="W23" s="113">
        <f>CO2eq!V52</f>
        <v>56.020716487746384</v>
      </c>
      <c r="X23" s="113">
        <f>CO2eq!W52</f>
        <v>59.396689334422788</v>
      </c>
      <c r="Y23" s="113">
        <f>CO2eq!X52</f>
        <v>54.736015901318247</v>
      </c>
      <c r="Z23" s="113">
        <f>CO2eq!Y52</f>
        <v>54.867799461738258</v>
      </c>
      <c r="AA23" s="113">
        <f>CO2eq!Z52</f>
        <v>60.915409619432801</v>
      </c>
      <c r="AB23" s="113">
        <f>CO2eq!AA52</f>
        <v>62.230455973542725</v>
      </c>
      <c r="AC23" s="113">
        <f>CO2eq!AB52</f>
        <v>64.978820210752588</v>
      </c>
      <c r="AD23" s="113">
        <f>CO2eq!AC52</f>
        <v>71.117589968392295</v>
      </c>
      <c r="AE23" s="113">
        <f>CO2eq!AD52</f>
        <v>74.85324354602146</v>
      </c>
      <c r="AF23" s="113">
        <f>CO2eq!AE52</f>
        <v>72.036788922190269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79.085391941846282</v>
      </c>
      <c r="E24" s="118">
        <f t="shared" si="5"/>
        <v>76.996836771476836</v>
      </c>
      <c r="F24" s="118">
        <f t="shared" si="5"/>
        <v>79.024642602511562</v>
      </c>
      <c r="G24" s="118">
        <f t="shared" si="5"/>
        <v>80.938922968457859</v>
      </c>
      <c r="H24" s="118">
        <f t="shared" si="5"/>
        <v>82.911383495039487</v>
      </c>
      <c r="I24" s="118">
        <f t="shared" si="5"/>
        <v>94.398646322409533</v>
      </c>
      <c r="J24" s="118">
        <f t="shared" si="5"/>
        <v>104.28207466705732</v>
      </c>
      <c r="K24" s="118">
        <f t="shared" si="5"/>
        <v>107.21494799387469</v>
      </c>
      <c r="L24" s="118">
        <f t="shared" si="5"/>
        <v>107.1122598094896</v>
      </c>
      <c r="M24" s="118">
        <f t="shared" si="5"/>
        <v>106.33172194311817</v>
      </c>
      <c r="N24" s="118">
        <f t="shared" si="5"/>
        <v>115.23938904848734</v>
      </c>
      <c r="O24" s="118">
        <f t="shared" si="5"/>
        <v>109.75542332255634</v>
      </c>
      <c r="P24" s="118">
        <f t="shared" si="5"/>
        <v>105.74884522156083</v>
      </c>
      <c r="Q24" s="118">
        <f t="shared" si="5"/>
        <v>114.95261984854477</v>
      </c>
      <c r="R24" s="118">
        <f t="shared" si="5"/>
        <v>160.18540390652217</v>
      </c>
      <c r="S24" s="118">
        <f t="shared" si="5"/>
        <v>153.59302530644067</v>
      </c>
      <c r="T24" s="118">
        <f t="shared" si="5"/>
        <v>186.44765091280146</v>
      </c>
      <c r="U24" s="118">
        <f t="shared" si="5"/>
        <v>186.86628406150652</v>
      </c>
      <c r="V24" s="118">
        <f t="shared" si="5"/>
        <v>172.99759080387219</v>
      </c>
      <c r="W24" s="118">
        <f t="shared" si="5"/>
        <v>160.60119525081168</v>
      </c>
      <c r="X24" s="118">
        <f t="shared" si="5"/>
        <v>186.10704091122165</v>
      </c>
      <c r="Y24" s="118">
        <f t="shared" si="5"/>
        <v>208.46063114396372</v>
      </c>
      <c r="Z24" s="118">
        <f t="shared" si="5"/>
        <v>214.32003109209421</v>
      </c>
      <c r="AA24" s="118">
        <f t="shared" si="5"/>
        <v>233.66118459601554</v>
      </c>
      <c r="AB24" s="118">
        <f t="shared" si="5"/>
        <v>279.84999474390224</v>
      </c>
      <c r="AC24" s="118">
        <f t="shared" si="5"/>
        <v>310.29969282258656</v>
      </c>
      <c r="AD24" s="118">
        <f t="shared" si="5"/>
        <v>229.00815830725639</v>
      </c>
      <c r="AE24" s="118">
        <f>SUM(AE25:AE28)</f>
        <v>212.52966871084499</v>
      </c>
      <c r="AF24" s="118">
        <f>SUM(AF25:AF28)</f>
        <v>214.25475426633943</v>
      </c>
    </row>
    <row r="25" spans="1:32" x14ac:dyDescent="0.25">
      <c r="A25" s="6">
        <v>1</v>
      </c>
      <c r="B25" s="13" t="s">
        <v>877</v>
      </c>
      <c r="C25" s="13" t="s">
        <v>724</v>
      </c>
      <c r="D25" s="113">
        <f>CO2eq!C426</f>
        <v>21.445644133046336</v>
      </c>
      <c r="E25" s="113">
        <f>CO2eq!D426</f>
        <v>22.058616325104644</v>
      </c>
      <c r="F25" s="113">
        <f>CO2eq!E426</f>
        <v>24.88222879245858</v>
      </c>
      <c r="G25" s="113">
        <f>CO2eq!F426</f>
        <v>28.193360379799447</v>
      </c>
      <c r="H25" s="113">
        <f>CO2eq!G426</f>
        <v>31.125827677891216</v>
      </c>
      <c r="I25" s="113">
        <f>CO2eq!H426</f>
        <v>34.042979141345327</v>
      </c>
      <c r="J25" s="113">
        <f>CO2eq!I426</f>
        <v>37.38436732415505</v>
      </c>
      <c r="K25" s="113">
        <f>CO2eq!J426</f>
        <v>40.582686823142247</v>
      </c>
      <c r="L25" s="113">
        <f>CO2eq!K426</f>
        <v>43.901108345544273</v>
      </c>
      <c r="M25" s="113">
        <f>CO2eq!L426</f>
        <v>47.029626964599515</v>
      </c>
      <c r="N25" s="113">
        <f>CO2eq!M426</f>
        <v>49.564623327880923</v>
      </c>
      <c r="O25" s="113">
        <f>CO2eq!N426</f>
        <v>51.983902894157254</v>
      </c>
      <c r="P25" s="113">
        <f>CO2eq!O426</f>
        <v>53.500036398863045</v>
      </c>
      <c r="Q25" s="113">
        <f>CO2eq!P426</f>
        <v>56.261147325065821</v>
      </c>
      <c r="R25" s="113">
        <f>CO2eq!Q426</f>
        <v>57.327705113750142</v>
      </c>
      <c r="S25" s="113">
        <f>CO2eq!R426</f>
        <v>61.779427311546868</v>
      </c>
      <c r="T25" s="113">
        <f>CO2eq!S426</f>
        <v>66.196861360177579</v>
      </c>
      <c r="U25" s="113">
        <f>CO2eq!T426</f>
        <v>70.662842409009428</v>
      </c>
      <c r="V25" s="113">
        <f>CO2eq!U426</f>
        <v>75.92584888755411</v>
      </c>
      <c r="W25" s="113">
        <f>CO2eq!V426</f>
        <v>84.117193522949478</v>
      </c>
      <c r="X25" s="113">
        <f>CO2eq!W426</f>
        <v>91.358001637236967</v>
      </c>
      <c r="Y25" s="113">
        <f>CO2eq!X426</f>
        <v>110.63146085259078</v>
      </c>
      <c r="Z25" s="113">
        <f>CO2eq!Y426</f>
        <v>130.18602694981175</v>
      </c>
      <c r="AA25" s="113">
        <f>CO2eq!Z426</f>
        <v>152.76215200875373</v>
      </c>
      <c r="AB25" s="113">
        <f>CO2eq!AA426</f>
        <v>172.99836946102113</v>
      </c>
      <c r="AC25" s="113">
        <f>CO2eq!AB426</f>
        <v>190.42700943453818</v>
      </c>
      <c r="AD25" s="113">
        <f>CO2eq!AC426</f>
        <v>99.811751988191872</v>
      </c>
      <c r="AE25" s="113">
        <f>CO2eq!AD426</f>
        <v>99.337015390293686</v>
      </c>
      <c r="AF25" s="113">
        <f>CO2eq!AE426</f>
        <v>94.493040247393111</v>
      </c>
    </row>
    <row r="26" spans="1:32" x14ac:dyDescent="0.25">
      <c r="A26" s="6">
        <v>1</v>
      </c>
      <c r="B26" s="13" t="s">
        <v>879</v>
      </c>
      <c r="C26" s="13" t="s">
        <v>872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0</v>
      </c>
      <c r="S26" s="113">
        <f>CO2eq!R430</f>
        <v>0</v>
      </c>
      <c r="T26" s="113">
        <f>CO2eq!S430</f>
        <v>0</v>
      </c>
      <c r="U26" s="113">
        <f>CO2eq!T430</f>
        <v>0</v>
      </c>
      <c r="V26" s="113">
        <f>CO2eq!U430</f>
        <v>0</v>
      </c>
      <c r="W26" s="113">
        <f>CO2eq!V430</f>
        <v>0</v>
      </c>
      <c r="X26" s="113">
        <f>CO2eq!W430</f>
        <v>0</v>
      </c>
      <c r="Y26" s="113">
        <f>CO2eq!X430</f>
        <v>0</v>
      </c>
      <c r="Z26" s="113">
        <f>CO2eq!Y430</f>
        <v>0</v>
      </c>
      <c r="AA26" s="113">
        <f>CO2eq!Z430</f>
        <v>0</v>
      </c>
      <c r="AB26" s="113">
        <f>CO2eq!AA430</f>
        <v>0</v>
      </c>
      <c r="AC26" s="113">
        <f>CO2eq!AB430</f>
        <v>0</v>
      </c>
      <c r="AD26" s="113">
        <f>CO2eq!AC430</f>
        <v>0</v>
      </c>
      <c r="AE26" s="113">
        <f>CO2eq!AD430</f>
        <v>0</v>
      </c>
      <c r="AF26" s="113">
        <f>CO2eq!AE430</f>
        <v>0</v>
      </c>
    </row>
    <row r="27" spans="1:32" x14ac:dyDescent="0.25">
      <c r="A27" s="6">
        <v>1</v>
      </c>
      <c r="B27" s="13" t="s">
        <v>880</v>
      </c>
      <c r="C27" s="13" t="s">
        <v>875</v>
      </c>
      <c r="D27" s="113">
        <f>CO2eq!C431</f>
        <v>6.2162511789408459</v>
      </c>
      <c r="E27" s="113">
        <f>CO2eq!D431</f>
        <v>6.3382769514137314</v>
      </c>
      <c r="F27" s="113">
        <f>CO2eq!E431</f>
        <v>6.7615409796721417</v>
      </c>
      <c r="G27" s="113">
        <f>CO2eq!F431</f>
        <v>6.8349575721381548</v>
      </c>
      <c r="H27" s="113">
        <f>CO2eq!G431</f>
        <v>6.8673829663669421</v>
      </c>
      <c r="I27" s="113">
        <f>CO2eq!H431</f>
        <v>7.0091343830150921</v>
      </c>
      <c r="J27" s="113">
        <f>CO2eq!I431</f>
        <v>7.1569925069506111</v>
      </c>
      <c r="K27" s="113">
        <f>CO2eq!J431</f>
        <v>7.3253316575756795</v>
      </c>
      <c r="L27" s="113">
        <f>CO2eq!K431</f>
        <v>7.4008509962345368</v>
      </c>
      <c r="M27" s="113">
        <f>CO2eq!L431</f>
        <v>7.3257129588910637</v>
      </c>
      <c r="N27" s="113">
        <f>CO2eq!M431</f>
        <v>7.4275237499031288</v>
      </c>
      <c r="O27" s="113">
        <f>CO2eq!N431</f>
        <v>7.4621085981773927</v>
      </c>
      <c r="P27" s="113">
        <f>CO2eq!O431</f>
        <v>9.2555503349645178</v>
      </c>
      <c r="Q27" s="113">
        <f>CO2eq!P431</f>
        <v>10.329033451134796</v>
      </c>
      <c r="R27" s="113">
        <f>CO2eq!Q431</f>
        <v>10.489344748233377</v>
      </c>
      <c r="S27" s="113">
        <f>CO2eq!R431</f>
        <v>10.014045647121824</v>
      </c>
      <c r="T27" s="113">
        <f>CO2eq!S431</f>
        <v>10.20876317491558</v>
      </c>
      <c r="U27" s="113">
        <f>CO2eq!T431</f>
        <v>10.449216254758085</v>
      </c>
      <c r="V27" s="113">
        <f>CO2eq!U431</f>
        <v>11.230684545478805</v>
      </c>
      <c r="W27" s="113">
        <f>CO2eq!V431</f>
        <v>11.56085762554469</v>
      </c>
      <c r="X27" s="113">
        <f>CO2eq!W431</f>
        <v>11.728741743823193</v>
      </c>
      <c r="Y27" s="113">
        <f>CO2eq!X431</f>
        <v>12.707855203202088</v>
      </c>
      <c r="Z27" s="113">
        <f>CO2eq!Y431</f>
        <v>13.574508967840252</v>
      </c>
      <c r="AA27" s="113">
        <f>CO2eq!Z431</f>
        <v>13.946592369880094</v>
      </c>
      <c r="AB27" s="113">
        <f>CO2eq!AA431</f>
        <v>13.632460055450444</v>
      </c>
      <c r="AC27" s="113">
        <f>CO2eq!AB431</f>
        <v>14.012027734188759</v>
      </c>
      <c r="AD27" s="113">
        <f>CO2eq!AC431</f>
        <v>13.631378726861229</v>
      </c>
      <c r="AE27" s="113">
        <f>CO2eq!AD431</f>
        <v>14.140012878079792</v>
      </c>
      <c r="AF27" s="113">
        <f>CO2eq!AE431</f>
        <v>15.44315982977853</v>
      </c>
    </row>
    <row r="28" spans="1:32" x14ac:dyDescent="0.25">
      <c r="A28" s="6">
        <v>1</v>
      </c>
      <c r="B28" s="13" t="s">
        <v>881</v>
      </c>
      <c r="C28" s="13" t="s">
        <v>861</v>
      </c>
      <c r="D28" s="113">
        <f>CO2eq!C434</f>
        <v>51.423496629859102</v>
      </c>
      <c r="E28" s="113">
        <f>CO2eq!D434</f>
        <v>48.599943494958467</v>
      </c>
      <c r="F28" s="113">
        <f>CO2eq!E434</f>
        <v>47.380872830380838</v>
      </c>
      <c r="G28" s="113">
        <f>CO2eq!F434</f>
        <v>45.910605016520257</v>
      </c>
      <c r="H28" s="113">
        <f>CO2eq!G434</f>
        <v>44.918172850781332</v>
      </c>
      <c r="I28" s="113">
        <f>CO2eq!H434</f>
        <v>53.346532798049111</v>
      </c>
      <c r="J28" s="113">
        <f>CO2eq!I434</f>
        <v>59.74071483595165</v>
      </c>
      <c r="K28" s="113">
        <f>CO2eq!J434</f>
        <v>59.30692951315676</v>
      </c>
      <c r="L28" s="113">
        <f>CO2eq!K434</f>
        <v>55.810300467710789</v>
      </c>
      <c r="M28" s="113">
        <f>CO2eq!L434</f>
        <v>51.976382019627586</v>
      </c>
      <c r="N28" s="113">
        <f>CO2eq!M434</f>
        <v>58.247241970703286</v>
      </c>
      <c r="O28" s="113">
        <f>CO2eq!N434</f>
        <v>50.309411830221684</v>
      </c>
      <c r="P28" s="113">
        <f>CO2eq!O434</f>
        <v>42.993258487733272</v>
      </c>
      <c r="Q28" s="113">
        <f>CO2eq!P434</f>
        <v>48.362439072344166</v>
      </c>
      <c r="R28" s="113">
        <f>CO2eq!Q434</f>
        <v>92.368354044538648</v>
      </c>
      <c r="S28" s="113">
        <f>CO2eq!R434</f>
        <v>81.799552347771964</v>
      </c>
      <c r="T28" s="113">
        <f>CO2eq!S434</f>
        <v>110.04202637770831</v>
      </c>
      <c r="U28" s="113">
        <f>CO2eq!T434</f>
        <v>105.75422539773899</v>
      </c>
      <c r="V28" s="113">
        <f>CO2eq!U434</f>
        <v>85.84105737083928</v>
      </c>
      <c r="W28" s="113">
        <f>CO2eq!V434</f>
        <v>64.923144102317522</v>
      </c>
      <c r="X28" s="113">
        <f>CO2eq!W434</f>
        <v>83.020297530161471</v>
      </c>
      <c r="Y28" s="113">
        <f>CO2eq!X434</f>
        <v>85.121315088170846</v>
      </c>
      <c r="Z28" s="113">
        <f>CO2eq!Y434</f>
        <v>70.559495174442205</v>
      </c>
      <c r="AA28" s="113">
        <f>CO2eq!Z434</f>
        <v>66.952440217381735</v>
      </c>
      <c r="AB28" s="113">
        <f>CO2eq!AA434</f>
        <v>93.219165227430636</v>
      </c>
      <c r="AC28" s="113">
        <f>CO2eq!AB434</f>
        <v>105.86065565385961</v>
      </c>
      <c r="AD28" s="113">
        <f>CO2eq!AC434</f>
        <v>115.56502759220329</v>
      </c>
      <c r="AE28" s="113">
        <f>CO2eq!AD434</f>
        <v>99.052640442471528</v>
      </c>
      <c r="AF28" s="113">
        <f>CO2eq!AE434</f>
        <v>104.3185541891678</v>
      </c>
    </row>
    <row r="29" spans="1:32" x14ac:dyDescent="0.25">
      <c r="A29" s="6">
        <v>1</v>
      </c>
      <c r="B29" s="6" t="s">
        <v>883</v>
      </c>
      <c r="C29" s="31" t="s">
        <v>743</v>
      </c>
      <c r="D29" s="32">
        <f t="shared" ref="D29:AD29" si="6">D30+D31</f>
        <v>2.02575410329827</v>
      </c>
      <c r="E29" s="32">
        <f t="shared" si="6"/>
        <v>2.0183238641787011</v>
      </c>
      <c r="F29" s="32">
        <f t="shared" si="6"/>
        <v>2.1232395425276507</v>
      </c>
      <c r="G29" s="32">
        <f t="shared" si="6"/>
        <v>2.1379204024264742</v>
      </c>
      <c r="H29" s="32">
        <f t="shared" si="6"/>
        <v>2.4656487211043694</v>
      </c>
      <c r="I29" s="32">
        <f t="shared" si="6"/>
        <v>2.7987078772504241</v>
      </c>
      <c r="J29" s="32">
        <f t="shared" si="6"/>
        <v>3.513324787971337</v>
      </c>
      <c r="K29" s="32">
        <f t="shared" si="6"/>
        <v>4.9721985763557246</v>
      </c>
      <c r="L29" s="32">
        <f t="shared" si="6"/>
        <v>5.0833798553549983</v>
      </c>
      <c r="M29" s="32">
        <f t="shared" si="6"/>
        <v>9.5212389848389929</v>
      </c>
      <c r="N29" s="32">
        <f t="shared" si="6"/>
        <v>13.489416939586755</v>
      </c>
      <c r="O29" s="32">
        <f t="shared" si="6"/>
        <v>27.75129923060452</v>
      </c>
      <c r="P29" s="32">
        <f t="shared" si="6"/>
        <v>28.302314179635925</v>
      </c>
      <c r="Q29" s="32">
        <f t="shared" si="6"/>
        <v>31.141269922802429</v>
      </c>
      <c r="R29" s="32">
        <f t="shared" si="6"/>
        <v>44.412036522497488</v>
      </c>
      <c r="S29" s="32">
        <f t="shared" si="6"/>
        <v>52.506843702578344</v>
      </c>
      <c r="T29" s="32">
        <f t="shared" si="6"/>
        <v>60.770124111441916</v>
      </c>
      <c r="U29" s="32">
        <f t="shared" si="6"/>
        <v>74.080833810359209</v>
      </c>
      <c r="V29" s="32">
        <f t="shared" si="6"/>
        <v>80.847142090298334</v>
      </c>
      <c r="W29" s="32">
        <f t="shared" si="6"/>
        <v>80.717597311841828</v>
      </c>
      <c r="X29" s="32">
        <f t="shared" si="6"/>
        <v>108.19981717740943</v>
      </c>
      <c r="Y29" s="32">
        <f t="shared" si="6"/>
        <v>140.5303759535397</v>
      </c>
      <c r="Z29" s="32">
        <f t="shared" si="6"/>
        <v>145.25638224943688</v>
      </c>
      <c r="AA29" s="32">
        <f t="shared" si="6"/>
        <v>171.83789331707854</v>
      </c>
      <c r="AB29" s="32">
        <f t="shared" si="6"/>
        <v>213.30975383973879</v>
      </c>
      <c r="AC29" s="32">
        <f t="shared" si="6"/>
        <v>209.27626220081206</v>
      </c>
      <c r="AD29" s="32">
        <f t="shared" si="6"/>
        <v>263.58471827866668</v>
      </c>
      <c r="AE29" s="32">
        <f>AE30+AE31</f>
        <v>231.85311897580564</v>
      </c>
      <c r="AF29" s="32">
        <f>AF30+AF31</f>
        <v>296.19379624887921</v>
      </c>
    </row>
    <row r="30" spans="1:32" x14ac:dyDescent="0.25">
      <c r="A30" s="6">
        <v>1</v>
      </c>
      <c r="B30" s="13" t="s">
        <v>884</v>
      </c>
      <c r="C30" s="13" t="s">
        <v>885</v>
      </c>
      <c r="D30" s="113">
        <f>CO2eq!C112+CO2eq!C122+CO2eq!C141</f>
        <v>0</v>
      </c>
      <c r="E30" s="113">
        <f>CO2eq!D112+CO2eq!D122+CO2eq!D141</f>
        <v>0</v>
      </c>
      <c r="F30" s="113">
        <f>CO2eq!E112+CO2eq!E122+CO2eq!E141</f>
        <v>0</v>
      </c>
      <c r="G30" s="113">
        <f>CO2eq!F112+CO2eq!F122+CO2eq!F141</f>
        <v>0</v>
      </c>
      <c r="H30" s="113">
        <f>CO2eq!G112+CO2eq!G122+CO2eq!G141</f>
        <v>0</v>
      </c>
      <c r="I30" s="113">
        <f>CO2eq!H112+CO2eq!H122+CO2eq!H141</f>
        <v>0</v>
      </c>
      <c r="J30" s="113">
        <f>CO2eq!I112+CO2eq!I122+CO2eq!I141</f>
        <v>0</v>
      </c>
      <c r="K30" s="113">
        <f>CO2eq!J112+CO2eq!J122+CO2eq!J141</f>
        <v>0</v>
      </c>
      <c r="L30" s="113">
        <f>CO2eq!K112+CO2eq!K122+CO2eq!K141</f>
        <v>0</v>
      </c>
      <c r="M30" s="113">
        <f>CO2eq!L112+CO2eq!L122+CO2eq!L141</f>
        <v>0</v>
      </c>
      <c r="N30" s="113">
        <f>CO2eq!M112+CO2eq!M122+CO2eq!M141</f>
        <v>0</v>
      </c>
      <c r="O30" s="113">
        <f>CO2eq!N112+CO2eq!N122+CO2eq!N141</f>
        <v>0</v>
      </c>
      <c r="P30" s="113">
        <f>CO2eq!O112+CO2eq!O122+CO2eq!O141</f>
        <v>0</v>
      </c>
      <c r="Q30" s="113">
        <f>CO2eq!P112+CO2eq!P122+CO2eq!P141</f>
        <v>0</v>
      </c>
      <c r="R30" s="113">
        <f>CO2eq!Q112+CO2eq!Q122+CO2eq!Q141</f>
        <v>0</v>
      </c>
      <c r="S30" s="113">
        <f>CO2eq!R112+CO2eq!R122+CO2eq!R141</f>
        <v>0</v>
      </c>
      <c r="T30" s="113">
        <f>CO2eq!S112+CO2eq!S122+CO2eq!S141</f>
        <v>0</v>
      </c>
      <c r="U30" s="113">
        <f>CO2eq!T112+CO2eq!T122+CO2eq!T141</f>
        <v>0</v>
      </c>
      <c r="V30" s="113">
        <f>CO2eq!U112+CO2eq!U122+CO2eq!U141</f>
        <v>7.6927530671033173</v>
      </c>
      <c r="W30" s="113">
        <f>CO2eq!V112+CO2eq!V122+CO2eq!V141</f>
        <v>6.3241711481298166</v>
      </c>
      <c r="X30" s="113">
        <f>CO2eq!W112+CO2eq!W122+CO2eq!W141</f>
        <v>6.6002802845130191</v>
      </c>
      <c r="Y30" s="113">
        <f>CO2eq!X112+CO2eq!X122+CO2eq!X141</f>
        <v>6.7409442112915023</v>
      </c>
      <c r="Z30" s="113">
        <f>CO2eq!Y112+CO2eq!Y122+CO2eq!Y141</f>
        <v>7.2136963860354602</v>
      </c>
      <c r="AA30" s="113">
        <f>CO2eq!Z112+CO2eq!Z122+CO2eq!Z141</f>
        <v>6.6129766143149329</v>
      </c>
      <c r="AB30" s="113">
        <f>CO2eq!AA112+CO2eq!AA122+CO2eq!AA141</f>
        <v>5.423823339757889</v>
      </c>
      <c r="AC30" s="113">
        <f>CO2eq!AB112+CO2eq!AB122+CO2eq!AB141</f>
        <v>5.3790109592049848</v>
      </c>
      <c r="AD30" s="113">
        <f>CO2eq!AC112+CO2eq!AC122+CO2eq!AC141</f>
        <v>4.9665417029077101</v>
      </c>
      <c r="AE30" s="113">
        <f>CO2eq!AD112+CO2eq!AD122+CO2eq!AD141</f>
        <v>4.769640228410605</v>
      </c>
      <c r="AF30" s="113">
        <f>CO2eq!AE112+CO2eq!AE122+CO2eq!AE141</f>
        <v>4.5184194336117267</v>
      </c>
    </row>
    <row r="31" spans="1:32" x14ac:dyDescent="0.25">
      <c r="A31" s="6">
        <v>1</v>
      </c>
      <c r="B31" s="13" t="s">
        <v>886</v>
      </c>
      <c r="C31" s="13" t="s">
        <v>848</v>
      </c>
      <c r="D31" s="113">
        <f>CO2eq!C149+CO2eq!C160+CO2eq!C173+CO2eq!C187</f>
        <v>2.02575410329827</v>
      </c>
      <c r="E31" s="113">
        <f>CO2eq!D149+CO2eq!D160+CO2eq!D173+CO2eq!D187</f>
        <v>2.0183238641787011</v>
      </c>
      <c r="F31" s="113">
        <f>CO2eq!E149+CO2eq!E160+CO2eq!E173+CO2eq!E187</f>
        <v>2.1232395425276507</v>
      </c>
      <c r="G31" s="113">
        <f>CO2eq!F149+CO2eq!F160+CO2eq!F173+CO2eq!F187</f>
        <v>2.1379204024264742</v>
      </c>
      <c r="H31" s="113">
        <f>CO2eq!G149+CO2eq!G160+CO2eq!G173+CO2eq!G187</f>
        <v>2.4656487211043694</v>
      </c>
      <c r="I31" s="113">
        <f>CO2eq!H149+CO2eq!H160+CO2eq!H173+CO2eq!H187</f>
        <v>2.7987078772504241</v>
      </c>
      <c r="J31" s="113">
        <f>CO2eq!I149+CO2eq!I160+CO2eq!I173+CO2eq!I187</f>
        <v>3.513324787971337</v>
      </c>
      <c r="K31" s="113">
        <f>CO2eq!J149+CO2eq!J160+CO2eq!J173+CO2eq!J187</f>
        <v>4.9721985763557246</v>
      </c>
      <c r="L31" s="113">
        <f>CO2eq!K149+CO2eq!K160+CO2eq!K173+CO2eq!K187</f>
        <v>5.0833798553549983</v>
      </c>
      <c r="M31" s="113">
        <f>CO2eq!L149+CO2eq!L160+CO2eq!L173+CO2eq!L187</f>
        <v>9.5212389848389929</v>
      </c>
      <c r="N31" s="113">
        <f>CO2eq!M149+CO2eq!M160+CO2eq!M173+CO2eq!M187</f>
        <v>13.489416939586755</v>
      </c>
      <c r="O31" s="113">
        <f>CO2eq!N149+CO2eq!N160+CO2eq!N173+CO2eq!N187</f>
        <v>27.75129923060452</v>
      </c>
      <c r="P31" s="113">
        <f>CO2eq!O149+CO2eq!O160+CO2eq!O173+CO2eq!O187</f>
        <v>28.302314179635925</v>
      </c>
      <c r="Q31" s="113">
        <f>CO2eq!P149+CO2eq!P160+CO2eq!P173+CO2eq!P187</f>
        <v>31.141269922802429</v>
      </c>
      <c r="R31" s="113">
        <f>CO2eq!Q149+CO2eq!Q160+CO2eq!Q173+CO2eq!Q187</f>
        <v>44.412036522497488</v>
      </c>
      <c r="S31" s="113">
        <f>CO2eq!R149+CO2eq!R160+CO2eq!R173+CO2eq!R187</f>
        <v>52.506843702578344</v>
      </c>
      <c r="T31" s="113">
        <f>CO2eq!S149+CO2eq!S160+CO2eq!S173+CO2eq!S187</f>
        <v>60.770124111441916</v>
      </c>
      <c r="U31" s="113">
        <f>CO2eq!T149+CO2eq!T160+CO2eq!T173+CO2eq!T187</f>
        <v>74.080833810359209</v>
      </c>
      <c r="V31" s="113">
        <f>CO2eq!U149+CO2eq!U160+CO2eq!U173+CO2eq!U187</f>
        <v>73.154389023195023</v>
      </c>
      <c r="W31" s="113">
        <f>CO2eq!V149+CO2eq!V160+CO2eq!V173+CO2eq!V187</f>
        <v>74.393426163712007</v>
      </c>
      <c r="X31" s="113">
        <f>CO2eq!W149+CO2eq!W160+CO2eq!W173+CO2eq!W187</f>
        <v>101.59953689289641</v>
      </c>
      <c r="Y31" s="113">
        <f>CO2eq!X149+CO2eq!X160+CO2eq!X173+CO2eq!X187</f>
        <v>133.78943174224821</v>
      </c>
      <c r="Z31" s="113">
        <f>CO2eq!Y149+CO2eq!Y160+CO2eq!Y173+CO2eq!Y187</f>
        <v>138.04268586340143</v>
      </c>
      <c r="AA31" s="113">
        <f>CO2eq!Z149+CO2eq!Z160+CO2eq!Z173+CO2eq!Z187</f>
        <v>165.22491670276361</v>
      </c>
      <c r="AB31" s="113">
        <f>CO2eq!AA149+CO2eq!AA160+CO2eq!AA173+CO2eq!AA187</f>
        <v>207.8859304999809</v>
      </c>
      <c r="AC31" s="113">
        <f>CO2eq!AB149+CO2eq!AB160+CO2eq!AB173+CO2eq!AB187</f>
        <v>203.89725124160708</v>
      </c>
      <c r="AD31" s="113">
        <f>CO2eq!AC149+CO2eq!AC160+CO2eq!AC173+CO2eq!AC187</f>
        <v>258.61817657575898</v>
      </c>
      <c r="AE31" s="113">
        <f>CO2eq!AD149+CO2eq!AD160+CO2eq!AD173+CO2eq!AD187</f>
        <v>227.08347874739505</v>
      </c>
      <c r="AF31" s="113">
        <f>CO2eq!AE149+CO2eq!AE160+CO2eq!AE173+CO2eq!AE187</f>
        <v>291.6753768152675</v>
      </c>
    </row>
    <row r="32" spans="1:32" x14ac:dyDescent="0.25">
      <c r="A32" s="6">
        <v>1</v>
      </c>
      <c r="B32" s="6" t="s">
        <v>888</v>
      </c>
      <c r="C32" s="31" t="s">
        <v>842</v>
      </c>
      <c r="D32" s="32">
        <f t="shared" ref="D32:AF32" si="7">SUM(D33:D34)</f>
        <v>-9867.8114856111843</v>
      </c>
      <c r="E32" s="32">
        <f t="shared" si="7"/>
        <v>-9911.7149659410552</v>
      </c>
      <c r="F32" s="32">
        <f t="shared" si="7"/>
        <v>-10078.322433712157</v>
      </c>
      <c r="G32" s="32">
        <f t="shared" si="7"/>
        <v>-10338.226506381381</v>
      </c>
      <c r="H32" s="32">
        <f t="shared" si="7"/>
        <v>-10588.226265209492</v>
      </c>
      <c r="I32" s="32">
        <f t="shared" si="7"/>
        <v>-10355.131889736635</v>
      </c>
      <c r="J32" s="32">
        <f t="shared" si="7"/>
        <v>-6484.7252015642898</v>
      </c>
      <c r="K32" s="32">
        <f t="shared" si="7"/>
        <v>-10634.564620882726</v>
      </c>
      <c r="L32" s="32">
        <f t="shared" si="7"/>
        <v>3936.8801773210407</v>
      </c>
      <c r="M32" s="32">
        <f t="shared" si="7"/>
        <v>-11186.790627632563</v>
      </c>
      <c r="N32" s="32">
        <f t="shared" si="7"/>
        <v>-11893.280915203</v>
      </c>
      <c r="O32" s="32">
        <f t="shared" si="7"/>
        <v>-11965.589026159276</v>
      </c>
      <c r="P32" s="32">
        <f t="shared" si="7"/>
        <v>-10950.85174588082</v>
      </c>
      <c r="Q32" s="32">
        <f t="shared" si="7"/>
        <v>-12368.33953280935</v>
      </c>
      <c r="R32" s="32">
        <f t="shared" si="7"/>
        <v>-11803.506260849546</v>
      </c>
      <c r="S32" s="32">
        <f t="shared" si="7"/>
        <v>-11987.673936086796</v>
      </c>
      <c r="T32" s="32">
        <f t="shared" si="7"/>
        <v>-12080.347219901108</v>
      </c>
      <c r="U32" s="32">
        <f t="shared" si="7"/>
        <v>-12362.543901392301</v>
      </c>
      <c r="V32" s="32">
        <f t="shared" si="7"/>
        <v>-9024.3182522136303</v>
      </c>
      <c r="W32" s="32">
        <f t="shared" si="7"/>
        <v>-9787.0371674084308</v>
      </c>
      <c r="X32" s="32">
        <f t="shared" si="7"/>
        <v>-11206.671398319992</v>
      </c>
      <c r="Y32" s="32">
        <f t="shared" si="7"/>
        <v>-11101.625883233755</v>
      </c>
      <c r="Z32" s="32">
        <f t="shared" si="7"/>
        <v>-10901.633482576526</v>
      </c>
      <c r="AA32" s="32">
        <f t="shared" si="7"/>
        <v>-11178.082339086081</v>
      </c>
      <c r="AB32" s="32">
        <f t="shared" si="7"/>
        <v>-10977.656803330732</v>
      </c>
      <c r="AC32" s="32">
        <f t="shared" si="7"/>
        <v>-10570.042932126808</v>
      </c>
      <c r="AD32" s="32">
        <f t="shared" si="7"/>
        <v>-10426.969325480544</v>
      </c>
      <c r="AE32" s="32">
        <f t="shared" si="7"/>
        <v>-9204.2099078145238</v>
      </c>
      <c r="AF32" s="32">
        <f t="shared" si="7"/>
        <v>-8499.8841638737231</v>
      </c>
    </row>
    <row r="33" spans="1:32" x14ac:dyDescent="0.25">
      <c r="A33" s="6">
        <v>1</v>
      </c>
      <c r="B33" s="13" t="s">
        <v>889</v>
      </c>
      <c r="C33" s="13" t="s">
        <v>391</v>
      </c>
      <c r="D33" s="113">
        <f>CO2eq!C659</f>
        <v>1874.9832923649265</v>
      </c>
      <c r="E33" s="113">
        <f>CO2eq!D659</f>
        <v>1898.4539684910183</v>
      </c>
      <c r="F33" s="113">
        <f>CO2eq!E659</f>
        <v>1960.6079369924714</v>
      </c>
      <c r="G33" s="113">
        <f>CO2eq!F659</f>
        <v>2026.4748781902592</v>
      </c>
      <c r="H33" s="113">
        <f>CO2eq!G659</f>
        <v>2105.2280497917527</v>
      </c>
      <c r="I33" s="113">
        <f>CO2eq!H659</f>
        <v>2138.2268288415435</v>
      </c>
      <c r="J33" s="113">
        <f>CO2eq!I659</f>
        <v>2155.0939271469601</v>
      </c>
      <c r="K33" s="113">
        <f>CO2eq!J659</f>
        <v>2277.9215921484324</v>
      </c>
      <c r="L33" s="113">
        <f>CO2eq!K659</f>
        <v>2303.645773516942</v>
      </c>
      <c r="M33" s="113">
        <f>CO2eq!L659</f>
        <v>2295.3976250678647</v>
      </c>
      <c r="N33" s="113">
        <f>CO2eq!M659</f>
        <v>2289.8472046063762</v>
      </c>
      <c r="O33" s="113">
        <f>CO2eq!N659</f>
        <v>2310.5905599951734</v>
      </c>
      <c r="P33" s="113">
        <f>CO2eq!O659</f>
        <v>2336.0694384163567</v>
      </c>
      <c r="Q33" s="113">
        <f>CO2eq!P659</f>
        <v>2318.7982603292139</v>
      </c>
      <c r="R33" s="113">
        <f>CO2eq!Q659</f>
        <v>2351.1238782820114</v>
      </c>
      <c r="S33" s="113">
        <f>CO2eq!R659</f>
        <v>2369.9020606958566</v>
      </c>
      <c r="T33" s="113">
        <f>CO2eq!S659</f>
        <v>2379.3011853924172</v>
      </c>
      <c r="U33" s="113">
        <f>CO2eq!T659</f>
        <v>2406.5489566169567</v>
      </c>
      <c r="V33" s="113">
        <f>CO2eq!U659</f>
        <v>2359.2998329716529</v>
      </c>
      <c r="W33" s="113">
        <f>CO2eq!V659</f>
        <v>2286.5681777365344</v>
      </c>
      <c r="X33" s="113">
        <f>CO2eq!W659</f>
        <v>2241.7528046828124</v>
      </c>
      <c r="Y33" s="113">
        <f>CO2eq!X659</f>
        <v>2172.3013249251449</v>
      </c>
      <c r="Z33" s="113">
        <f>CO2eq!Y659</f>
        <v>2271.8155556141619</v>
      </c>
      <c r="AA33" s="113">
        <f>CO2eq!Z659</f>
        <v>2405.9725682461462</v>
      </c>
      <c r="AB33" s="113">
        <f>CO2eq!AA659</f>
        <v>2300.7622595906109</v>
      </c>
      <c r="AC33" s="113">
        <f>CO2eq!AB659</f>
        <v>2201.4455989602629</v>
      </c>
      <c r="AD33" s="113">
        <f>CO2eq!AC659</f>
        <v>2245.8377339053918</v>
      </c>
      <c r="AE33" s="113">
        <f>CO2eq!AD659</f>
        <v>2299.4440497904829</v>
      </c>
      <c r="AF33" s="113">
        <f>CO2eq!AE659</f>
        <v>2367.3525981295647</v>
      </c>
    </row>
    <row r="34" spans="1:32" x14ac:dyDescent="0.25">
      <c r="A34" s="6">
        <v>1</v>
      </c>
      <c r="B34" s="13" t="s">
        <v>891</v>
      </c>
      <c r="C34" s="13" t="s">
        <v>744</v>
      </c>
      <c r="D34" s="113">
        <f>CO2eq!C660</f>
        <v>-11742.794777976111</v>
      </c>
      <c r="E34" s="113">
        <f>CO2eq!D660</f>
        <v>-11810.168934432073</v>
      </c>
      <c r="F34" s="113">
        <f>CO2eq!E660</f>
        <v>-12038.930370704629</v>
      </c>
      <c r="G34" s="113">
        <f>CO2eq!F660</f>
        <v>-12364.701384571641</v>
      </c>
      <c r="H34" s="113">
        <f>CO2eq!G660</f>
        <v>-12693.454315001245</v>
      </c>
      <c r="I34" s="113">
        <f>CO2eq!H660</f>
        <v>-12493.358718578178</v>
      </c>
      <c r="J34" s="113">
        <f>CO2eq!I660</f>
        <v>-8639.8191287112495</v>
      </c>
      <c r="K34" s="113">
        <f>CO2eq!J660</f>
        <v>-12912.486213031158</v>
      </c>
      <c r="L34" s="113">
        <f>CO2eq!K660</f>
        <v>1633.234403804099</v>
      </c>
      <c r="M34" s="113">
        <f>CO2eq!L660</f>
        <v>-13482.188252700427</v>
      </c>
      <c r="N34" s="113">
        <f>CO2eq!M660</f>
        <v>-14183.128119809377</v>
      </c>
      <c r="O34" s="113">
        <f>CO2eq!N660</f>
        <v>-14276.179586154449</v>
      </c>
      <c r="P34" s="113">
        <f>CO2eq!O660</f>
        <v>-13286.921184297176</v>
      </c>
      <c r="Q34" s="113">
        <f>CO2eq!P660</f>
        <v>-14687.137793138565</v>
      </c>
      <c r="R34" s="113">
        <f>CO2eq!Q660</f>
        <v>-14154.630139131557</v>
      </c>
      <c r="S34" s="113">
        <f>CO2eq!R660</f>
        <v>-14357.575996782653</v>
      </c>
      <c r="T34" s="113">
        <f>CO2eq!S660</f>
        <v>-14459.648405293525</v>
      </c>
      <c r="U34" s="113">
        <f>CO2eq!T660</f>
        <v>-14769.092858009257</v>
      </c>
      <c r="V34" s="113">
        <f>CO2eq!U660</f>
        <v>-11383.618085185282</v>
      </c>
      <c r="W34" s="113">
        <f>CO2eq!V660</f>
        <v>-12073.605345144966</v>
      </c>
      <c r="X34" s="113">
        <f>CO2eq!W660</f>
        <v>-13448.424203002804</v>
      </c>
      <c r="Y34" s="113">
        <f>CO2eq!X660</f>
        <v>-13273.927208158901</v>
      </c>
      <c r="Z34" s="113">
        <f>CO2eq!Y660</f>
        <v>-13173.449038190687</v>
      </c>
      <c r="AA34" s="113">
        <f>CO2eq!Z660</f>
        <v>-13584.054907332227</v>
      </c>
      <c r="AB34" s="113">
        <f>CO2eq!AA660</f>
        <v>-13278.419062921343</v>
      </c>
      <c r="AC34" s="113">
        <f>CO2eq!AB660</f>
        <v>-12771.48853108707</v>
      </c>
      <c r="AD34" s="113">
        <f>CO2eq!AC660</f>
        <v>-12672.807059385936</v>
      </c>
      <c r="AE34" s="113">
        <f>CO2eq!AD660</f>
        <v>-11503.653957605007</v>
      </c>
      <c r="AF34" s="113">
        <f>CO2eq!AE660</f>
        <v>-10867.236762003287</v>
      </c>
    </row>
    <row r="35" spans="1:32" x14ac:dyDescent="0.25">
      <c r="A35" s="6">
        <v>2</v>
      </c>
      <c r="B35" s="6" t="s">
        <v>836</v>
      </c>
      <c r="C35" s="31" t="s">
        <v>844</v>
      </c>
      <c r="D35" s="32">
        <f t="shared" ref="D35:AD35" si="8">SUM(D36:D39)+D42</f>
        <v>192.24532593911439</v>
      </c>
      <c r="E35" s="32">
        <f t="shared" si="8"/>
        <v>115.08910708147894</v>
      </c>
      <c r="F35" s="32">
        <f t="shared" si="8"/>
        <v>70.994125232914897</v>
      </c>
      <c r="G35" s="32">
        <f t="shared" si="8"/>
        <v>68.892617888102876</v>
      </c>
      <c r="H35" s="32">
        <f t="shared" si="8"/>
        <v>116.49494966824565</v>
      </c>
      <c r="I35" s="32">
        <f t="shared" si="8"/>
        <v>144.21592014938818</v>
      </c>
      <c r="J35" s="32">
        <f t="shared" si="8"/>
        <v>257.82389184539215</v>
      </c>
      <c r="K35" s="32">
        <f t="shared" si="8"/>
        <v>392.88164851750275</v>
      </c>
      <c r="L35" s="32">
        <f t="shared" si="8"/>
        <v>459.74879698484227</v>
      </c>
      <c r="M35" s="32">
        <f t="shared" si="8"/>
        <v>617.17533492286111</v>
      </c>
      <c r="N35" s="32">
        <f t="shared" si="8"/>
        <v>478.66412678111192</v>
      </c>
      <c r="O35" s="32">
        <f t="shared" si="8"/>
        <v>378.63714380381396</v>
      </c>
      <c r="P35" s="32">
        <f t="shared" si="8"/>
        <v>401.68288483601475</v>
      </c>
      <c r="Q35" s="32">
        <f t="shared" si="8"/>
        <v>529.22458858061339</v>
      </c>
      <c r="R35" s="32">
        <f t="shared" si="8"/>
        <v>643.91674746668832</v>
      </c>
      <c r="S35" s="32">
        <f t="shared" si="8"/>
        <v>511.54135664458272</v>
      </c>
      <c r="T35" s="32">
        <f t="shared" si="8"/>
        <v>552.68494242249187</v>
      </c>
      <c r="U35" s="32">
        <f t="shared" si="8"/>
        <v>946.49316712489599</v>
      </c>
      <c r="V35" s="32">
        <f t="shared" si="8"/>
        <v>882.50285807957812</v>
      </c>
      <c r="W35" s="32">
        <f t="shared" si="8"/>
        <v>785.67492317919118</v>
      </c>
      <c r="X35" s="32">
        <f t="shared" si="8"/>
        <v>942.53408301924173</v>
      </c>
      <c r="Y35" s="32">
        <f t="shared" si="8"/>
        <v>1077.7449805302986</v>
      </c>
      <c r="Z35" s="32">
        <f t="shared" si="8"/>
        <v>1207.7101912381543</v>
      </c>
      <c r="AA35" s="32">
        <f t="shared" si="8"/>
        <v>1421.9853660189378</v>
      </c>
      <c r="AB35" s="32">
        <f t="shared" si="8"/>
        <v>1173.4190178278777</v>
      </c>
      <c r="AC35" s="32">
        <f t="shared" si="8"/>
        <v>957.65587268716388</v>
      </c>
      <c r="AD35" s="32">
        <f t="shared" si="8"/>
        <v>1345.1741129531847</v>
      </c>
      <c r="AE35" s="32">
        <f>SUM(AE36:AE39)+AE42</f>
        <v>1163.7938668236486</v>
      </c>
      <c r="AF35" s="32">
        <f>SUM(AF36:AF39)+AF42</f>
        <v>1573.5362293197632</v>
      </c>
    </row>
    <row r="36" spans="1:32" x14ac:dyDescent="0.25">
      <c r="A36" s="6">
        <v>2</v>
      </c>
      <c r="B36" s="13" t="s">
        <v>837</v>
      </c>
      <c r="C36" s="13" t="s">
        <v>856</v>
      </c>
      <c r="D36" s="113">
        <v>2.5636187422476695</v>
      </c>
      <c r="E36" s="113">
        <v>10.117591951055411</v>
      </c>
      <c r="F36" s="113">
        <v>6.244540721257807</v>
      </c>
      <c r="G36" s="113">
        <v>7.0219962346136908</v>
      </c>
      <c r="H36" s="113">
        <v>11.445860760273037</v>
      </c>
      <c r="I36" s="113">
        <v>14.298262239910397</v>
      </c>
      <c r="J36" s="113">
        <v>24.452696865453216</v>
      </c>
      <c r="K36" s="113">
        <v>23.420767994266527</v>
      </c>
      <c r="L36" s="113">
        <v>29.089013751980453</v>
      </c>
      <c r="M36" s="113">
        <v>36.874298094497227</v>
      </c>
      <c r="N36" s="113">
        <v>25.480598793397906</v>
      </c>
      <c r="O36" s="113">
        <v>21.633790833124547</v>
      </c>
      <c r="P36" s="113">
        <v>22.143928142295533</v>
      </c>
      <c r="Q36" s="113">
        <v>27.1010756273234</v>
      </c>
      <c r="R36" s="113">
        <v>34.902322326286971</v>
      </c>
      <c r="S36" s="113">
        <v>27.586385006137625</v>
      </c>
      <c r="T36" s="113">
        <v>30.321722862367164</v>
      </c>
      <c r="U36" s="113">
        <v>50.887326422368041</v>
      </c>
      <c r="V36" s="113">
        <v>46.487324016983919</v>
      </c>
      <c r="W36" s="113">
        <v>42.766642807085496</v>
      </c>
      <c r="X36" s="113">
        <v>53.986016219486885</v>
      </c>
      <c r="Y36" s="113">
        <v>59.525827731970807</v>
      </c>
      <c r="Z36" s="113">
        <v>64.996560785642288</v>
      </c>
      <c r="AA36" s="113">
        <v>76.725072635237964</v>
      </c>
      <c r="AB36" s="113">
        <v>67.110532817784147</v>
      </c>
      <c r="AC36" s="113">
        <v>65.706704124266665</v>
      </c>
      <c r="AD36" s="113">
        <v>88.267645682999998</v>
      </c>
      <c r="AE36" s="113">
        <v>60.856853554749996</v>
      </c>
      <c r="AF36" s="113">
        <v>90.213615784939606</v>
      </c>
    </row>
    <row r="37" spans="1:32" x14ac:dyDescent="0.25">
      <c r="A37" s="6">
        <v>2</v>
      </c>
      <c r="B37" s="13" t="s">
        <v>840</v>
      </c>
      <c r="C37" s="13" t="s">
        <v>853</v>
      </c>
      <c r="D37" s="113">
        <v>36.812278943507572</v>
      </c>
      <c r="E37" s="113">
        <v>3.8117027882557997</v>
      </c>
      <c r="F37" s="113">
        <v>2.3525690098731769</v>
      </c>
      <c r="G37" s="113">
        <v>2.6454676919251212</v>
      </c>
      <c r="H37" s="113">
        <v>4.3121149365357931</v>
      </c>
      <c r="I37" s="113">
        <v>5.3867290073300333</v>
      </c>
      <c r="J37" s="113">
        <v>9.2123119091296335</v>
      </c>
      <c r="K37" s="113">
        <v>36.120786884697374</v>
      </c>
      <c r="L37" s="113">
        <v>45.610037478887492</v>
      </c>
      <c r="M37" s="113">
        <v>58.815020583013066</v>
      </c>
      <c r="N37" s="113">
        <v>43.176891242132236</v>
      </c>
      <c r="O37" s="113">
        <v>36.630369357218328</v>
      </c>
      <c r="P37" s="113">
        <v>38.114670875657843</v>
      </c>
      <c r="Q37" s="113">
        <v>49.863564995607753</v>
      </c>
      <c r="R37" s="113">
        <v>69.093868721001684</v>
      </c>
      <c r="S37" s="113">
        <v>54.779821153399645</v>
      </c>
      <c r="T37" s="113">
        <v>61.459936582086534</v>
      </c>
      <c r="U37" s="113">
        <v>99.208917092708617</v>
      </c>
      <c r="V37" s="113">
        <v>94.227015750135664</v>
      </c>
      <c r="W37" s="113">
        <v>88.797158937993274</v>
      </c>
      <c r="X37" s="113">
        <v>120.79126085666638</v>
      </c>
      <c r="Y37" s="113">
        <v>135.41602441712723</v>
      </c>
      <c r="Z37" s="113">
        <v>138.37384220920475</v>
      </c>
      <c r="AA37" s="113">
        <v>178.83769191806471</v>
      </c>
      <c r="AB37" s="113">
        <v>158.05474600611313</v>
      </c>
      <c r="AC37" s="113">
        <v>54.827577556538927</v>
      </c>
      <c r="AD37" s="113">
        <v>215.47429122929603</v>
      </c>
      <c r="AE37" s="113">
        <v>195.06346160957813</v>
      </c>
      <c r="AF37" s="113">
        <v>210.60962675520452</v>
      </c>
    </row>
    <row r="38" spans="1:32" x14ac:dyDescent="0.25">
      <c r="A38" s="6">
        <v>2</v>
      </c>
      <c r="B38" s="13" t="s">
        <v>843</v>
      </c>
      <c r="C38" s="13" t="s">
        <v>850</v>
      </c>
      <c r="D38" s="113">
        <v>91.005673537480064</v>
      </c>
      <c r="E38" s="113">
        <v>60.00234101647338</v>
      </c>
      <c r="F38" s="113">
        <v>37.632287211037806</v>
      </c>
      <c r="G38" s="113">
        <v>39.983561232771045</v>
      </c>
      <c r="H38" s="113">
        <v>63.201998704127689</v>
      </c>
      <c r="I38" s="113">
        <v>81.796083634687946</v>
      </c>
      <c r="J38" s="113">
        <v>151.34607514630522</v>
      </c>
      <c r="K38" s="113">
        <v>224.36641300494639</v>
      </c>
      <c r="L38" s="113">
        <v>284.18947122448611</v>
      </c>
      <c r="M38" s="113">
        <v>386.53585647769245</v>
      </c>
      <c r="N38" s="113">
        <v>295.63512624312011</v>
      </c>
      <c r="O38" s="113">
        <v>235.6541562910065</v>
      </c>
      <c r="P38" s="113">
        <v>245.70498371729042</v>
      </c>
      <c r="Q38" s="113">
        <v>344.99730158336092</v>
      </c>
      <c r="R38" s="113">
        <v>409.45706118792316</v>
      </c>
      <c r="S38" s="113">
        <v>309.13126864900602</v>
      </c>
      <c r="T38" s="113">
        <v>336.11384465846061</v>
      </c>
      <c r="U38" s="113">
        <v>575.61394427600374</v>
      </c>
      <c r="V38" s="113">
        <v>555.02550086223448</v>
      </c>
      <c r="W38" s="113">
        <v>521.33909328891662</v>
      </c>
      <c r="X38" s="113">
        <v>638.08547260357193</v>
      </c>
      <c r="Y38" s="113">
        <v>709.01877736787105</v>
      </c>
      <c r="Z38" s="113">
        <v>799.6697125018834</v>
      </c>
      <c r="AA38" s="113">
        <v>898.13636922316869</v>
      </c>
      <c r="AB38" s="113">
        <v>772.58147979061414</v>
      </c>
      <c r="AC38" s="113">
        <v>697.1296658200265</v>
      </c>
      <c r="AD38" s="113">
        <v>898.01386203788866</v>
      </c>
      <c r="AE38" s="113">
        <v>755.56433095135378</v>
      </c>
      <c r="AF38" s="113">
        <v>962.18664283472799</v>
      </c>
    </row>
    <row r="39" spans="1:32" x14ac:dyDescent="0.25">
      <c r="A39" s="6">
        <v>2</v>
      </c>
      <c r="B39" s="13" t="s">
        <v>845</v>
      </c>
      <c r="C39" s="13" t="s">
        <v>896</v>
      </c>
      <c r="D39" s="32">
        <f t="shared" ref="D39:AD39" si="9">D40+D41</f>
        <v>45.674090535883806</v>
      </c>
      <c r="E39" s="32">
        <f t="shared" si="9"/>
        <v>27.277454971604474</v>
      </c>
      <c r="F39" s="32">
        <f t="shared" si="9"/>
        <v>14.910428176572447</v>
      </c>
      <c r="G39" s="32">
        <f t="shared" si="9"/>
        <v>15.030293129795105</v>
      </c>
      <c r="H39" s="32">
        <f t="shared" si="9"/>
        <v>23.830278995162921</v>
      </c>
      <c r="I39" s="32">
        <f t="shared" si="9"/>
        <v>26.639972815775895</v>
      </c>
      <c r="J39" s="32">
        <f t="shared" si="9"/>
        <v>42.209976828956748</v>
      </c>
      <c r="K39" s="32">
        <f t="shared" si="9"/>
        <v>61.416204952012755</v>
      </c>
      <c r="L39" s="32">
        <f t="shared" si="9"/>
        <v>66.31076618028986</v>
      </c>
      <c r="M39" s="32">
        <f t="shared" si="9"/>
        <v>79.225388448180084</v>
      </c>
      <c r="N39" s="32">
        <f t="shared" si="9"/>
        <v>74.200602048406282</v>
      </c>
      <c r="O39" s="32">
        <f t="shared" si="9"/>
        <v>57.337525051045048</v>
      </c>
      <c r="P39" s="32">
        <f t="shared" si="9"/>
        <v>57.389317037024917</v>
      </c>
      <c r="Q39" s="32">
        <f t="shared" si="9"/>
        <v>68.103849420951406</v>
      </c>
      <c r="R39" s="32">
        <f t="shared" si="9"/>
        <v>93.268784001923848</v>
      </c>
      <c r="S39" s="32">
        <f t="shared" si="9"/>
        <v>94.506202097691585</v>
      </c>
      <c r="T39" s="32">
        <f t="shared" si="9"/>
        <v>85.205298956641386</v>
      </c>
      <c r="U39" s="32">
        <f t="shared" si="9"/>
        <v>134.66696449799241</v>
      </c>
      <c r="V39" s="32">
        <f t="shared" si="9"/>
        <v>125.04315676126629</v>
      </c>
      <c r="W39" s="32">
        <f t="shared" si="9"/>
        <v>84.527723489896573</v>
      </c>
      <c r="X39" s="32">
        <f t="shared" si="9"/>
        <v>102.02952458634151</v>
      </c>
      <c r="Y39" s="32">
        <f t="shared" si="9"/>
        <v>128.02101141444359</v>
      </c>
      <c r="Z39" s="32">
        <f t="shared" si="9"/>
        <v>152.41624710827381</v>
      </c>
      <c r="AA39" s="32">
        <f t="shared" si="9"/>
        <v>204.41734195613148</v>
      </c>
      <c r="AB39" s="32">
        <f t="shared" si="9"/>
        <v>139.83733072666627</v>
      </c>
      <c r="AC39" s="32">
        <f t="shared" si="9"/>
        <v>103.92814499433177</v>
      </c>
      <c r="AD39" s="32">
        <f t="shared" si="9"/>
        <v>109.57085266999999</v>
      </c>
      <c r="AE39" s="32">
        <f>AE40+AE41</f>
        <v>99.707508083333323</v>
      </c>
      <c r="AF39" s="32">
        <f>AF40+AF41</f>
        <v>255.04717442088224</v>
      </c>
    </row>
    <row r="40" spans="1:32" x14ac:dyDescent="0.25">
      <c r="A40" s="6">
        <v>2</v>
      </c>
      <c r="B40" s="13" t="s">
        <v>849</v>
      </c>
      <c r="C40" s="13" t="s">
        <v>890</v>
      </c>
      <c r="D40" s="113">
        <v>44.973154161947242</v>
      </c>
      <c r="E40" s="113">
        <v>26.955051137410504</v>
      </c>
      <c r="F40" s="113">
        <v>14.761157856553995</v>
      </c>
      <c r="G40" s="113">
        <v>14.836435226907707</v>
      </c>
      <c r="H40" s="113">
        <v>23.495974731864273</v>
      </c>
      <c r="I40" s="113">
        <v>26.201925973334721</v>
      </c>
      <c r="J40" s="113">
        <v>41.278745647760708</v>
      </c>
      <c r="K40" s="113">
        <v>60.10233433466972</v>
      </c>
      <c r="L40" s="113">
        <v>64.168593096356744</v>
      </c>
      <c r="M40" s="113">
        <v>76.868982736518035</v>
      </c>
      <c r="N40" s="113">
        <v>72.65225014673382</v>
      </c>
      <c r="O40" s="113">
        <v>56.50431438515993</v>
      </c>
      <c r="P40" s="113">
        <v>56.013566806673772</v>
      </c>
      <c r="Q40" s="113">
        <v>66.891095236533786</v>
      </c>
      <c r="R40" s="113">
        <v>91.14010198237888</v>
      </c>
      <c r="S40" s="113">
        <v>93.270499086533192</v>
      </c>
      <c r="T40" s="113">
        <v>83.733973268695777</v>
      </c>
      <c r="U40" s="113">
        <v>131.86722704754368</v>
      </c>
      <c r="V40" s="113">
        <v>122.3522802741808</v>
      </c>
      <c r="W40" s="113">
        <v>82.058149961403899</v>
      </c>
      <c r="X40" s="113">
        <v>99.072604467930802</v>
      </c>
      <c r="Y40" s="113">
        <v>123.98082462078165</v>
      </c>
      <c r="Z40" s="113">
        <v>145.80695672357839</v>
      </c>
      <c r="AA40" s="113">
        <v>197.95225348805195</v>
      </c>
      <c r="AB40" s="113">
        <v>134.29246552274367</v>
      </c>
      <c r="AC40" s="113">
        <v>93.9191095276651</v>
      </c>
      <c r="AD40" s="113">
        <v>109.57075341999999</v>
      </c>
      <c r="AE40" s="113">
        <v>99.697415583333324</v>
      </c>
      <c r="AF40" s="113">
        <v>244.50973637942923</v>
      </c>
    </row>
    <row r="41" spans="1:32" x14ac:dyDescent="0.25">
      <c r="A41" s="6">
        <v>2</v>
      </c>
      <c r="B41" s="13" t="s">
        <v>851</v>
      </c>
      <c r="C41" s="13" t="s">
        <v>882</v>
      </c>
      <c r="D41" s="113">
        <v>0.70093637393656139</v>
      </c>
      <c r="E41" s="113">
        <v>0.32240383419397034</v>
      </c>
      <c r="F41" s="113">
        <v>0.14927032001845192</v>
      </c>
      <c r="G41" s="113">
        <v>0.19385790288739899</v>
      </c>
      <c r="H41" s="113">
        <v>0.33430426329864976</v>
      </c>
      <c r="I41" s="113">
        <v>0.43804684244117398</v>
      </c>
      <c r="J41" s="113">
        <v>0.93123118119604131</v>
      </c>
      <c r="K41" s="113">
        <v>1.3138706173430339</v>
      </c>
      <c r="L41" s="113">
        <v>2.1421730839331095</v>
      </c>
      <c r="M41" s="113">
        <v>2.3564057116620472</v>
      </c>
      <c r="N41" s="113">
        <v>1.5483519016724581</v>
      </c>
      <c r="O41" s="113">
        <v>0.83321066588511572</v>
      </c>
      <c r="P41" s="113">
        <v>1.3757502303511466</v>
      </c>
      <c r="Q41" s="113">
        <v>1.2127541844176208</v>
      </c>
      <c r="R41" s="113">
        <v>2.1286820195449629</v>
      </c>
      <c r="S41" s="113">
        <v>1.235703011158394</v>
      </c>
      <c r="T41" s="113">
        <v>1.4713256879456107</v>
      </c>
      <c r="U41" s="113">
        <v>2.7997374504487245</v>
      </c>
      <c r="V41" s="113">
        <v>2.6908764870854851</v>
      </c>
      <c r="W41" s="113">
        <v>2.4695735284926781</v>
      </c>
      <c r="X41" s="113">
        <v>2.956920118410705</v>
      </c>
      <c r="Y41" s="113">
        <v>4.0401867936619551</v>
      </c>
      <c r="Z41" s="113">
        <v>6.6092903846953988</v>
      </c>
      <c r="AA41" s="113">
        <v>6.4650884680795331</v>
      </c>
      <c r="AB41" s="113">
        <v>5.5448652039226083</v>
      </c>
      <c r="AC41" s="113">
        <v>10.009035466666669</v>
      </c>
      <c r="AD41" s="113">
        <v>9.925E-5</v>
      </c>
      <c r="AE41" s="113">
        <v>1.0092499999999999E-2</v>
      </c>
      <c r="AF41" s="113">
        <v>10.537438041453013</v>
      </c>
    </row>
    <row r="42" spans="1:32" x14ac:dyDescent="0.25">
      <c r="A42" s="6">
        <v>2</v>
      </c>
      <c r="B42" s="13" t="s">
        <v>854</v>
      </c>
      <c r="C42" s="13" t="s">
        <v>892</v>
      </c>
      <c r="D42" s="113">
        <v>16.189664179995273</v>
      </c>
      <c r="E42" s="113">
        <v>13.880016354089891</v>
      </c>
      <c r="F42" s="113">
        <v>9.8543001141736593</v>
      </c>
      <c r="G42" s="113">
        <v>4.2112995989979316</v>
      </c>
      <c r="H42" s="113">
        <v>13.704696272146212</v>
      </c>
      <c r="I42" s="113">
        <v>16.094872451683901</v>
      </c>
      <c r="J42" s="113">
        <v>30.602831095547366</v>
      </c>
      <c r="K42" s="113">
        <v>47.55747568157966</v>
      </c>
      <c r="L42" s="113">
        <v>34.549508349198355</v>
      </c>
      <c r="M42" s="113">
        <v>55.72477131947818</v>
      </c>
      <c r="N42" s="113">
        <v>40.170908454055414</v>
      </c>
      <c r="O42" s="113">
        <v>27.381302271419496</v>
      </c>
      <c r="P42" s="113">
        <v>38.329985063746022</v>
      </c>
      <c r="Q42" s="113">
        <v>39.158796953369944</v>
      </c>
      <c r="R42" s="113">
        <v>37.194711229552674</v>
      </c>
      <c r="S42" s="113">
        <v>25.53767973834783</v>
      </c>
      <c r="T42" s="113">
        <v>39.584139362936156</v>
      </c>
      <c r="U42" s="113">
        <v>86.116014835823137</v>
      </c>
      <c r="V42" s="113">
        <v>61.719860688957851</v>
      </c>
      <c r="W42" s="113">
        <v>48.244304655299189</v>
      </c>
      <c r="X42" s="113">
        <v>27.641808753175003</v>
      </c>
      <c r="Y42" s="113">
        <v>45.763339598886006</v>
      </c>
      <c r="Z42" s="113">
        <v>52.253828633150007</v>
      </c>
      <c r="AA42" s="113">
        <v>63.868890286334995</v>
      </c>
      <c r="AB42" s="113">
        <v>35.834928486699994</v>
      </c>
      <c r="AC42" s="113">
        <v>36.063780192000003</v>
      </c>
      <c r="AD42" s="113">
        <v>33.847461333000005</v>
      </c>
      <c r="AE42" s="113">
        <v>52.601712624633336</v>
      </c>
      <c r="AF42" s="113">
        <v>55.479169524008761</v>
      </c>
    </row>
    <row r="43" spans="1:32" x14ac:dyDescent="0.25">
      <c r="A43" s="6">
        <v>2</v>
      </c>
      <c r="B43" s="6" t="s">
        <v>865</v>
      </c>
      <c r="C43" s="31" t="s">
        <v>847</v>
      </c>
      <c r="D43" s="32">
        <f t="shared" ref="D43:AD43" si="10">SUM(D44:D48)</f>
        <v>0.11554101476170447</v>
      </c>
      <c r="E43" s="32">
        <f t="shared" si="10"/>
        <v>9.7075718965440538E-2</v>
      </c>
      <c r="F43" s="32">
        <f t="shared" si="10"/>
        <v>6.8442933954128496E-2</v>
      </c>
      <c r="G43" s="32">
        <f t="shared" si="10"/>
        <v>3.0950217759069695E-2</v>
      </c>
      <c r="H43" s="32">
        <f t="shared" si="10"/>
        <v>9.5797856434733722E-2</v>
      </c>
      <c r="I43" s="32">
        <f t="shared" si="10"/>
        <v>0.11257896935472103</v>
      </c>
      <c r="J43" s="32">
        <f t="shared" si="10"/>
        <v>0.21183317425800716</v>
      </c>
      <c r="K43" s="32">
        <f t="shared" si="10"/>
        <v>0.32988454211419976</v>
      </c>
      <c r="L43" s="32">
        <f t="shared" si="10"/>
        <v>0.24596639517817512</v>
      </c>
      <c r="M43" s="32">
        <f t="shared" si="10"/>
        <v>0.38909417568013682</v>
      </c>
      <c r="N43" s="32">
        <f t="shared" si="10"/>
        <v>0.28117687535280417</v>
      </c>
      <c r="O43" s="32">
        <f t="shared" si="10"/>
        <v>0.19298312298619566</v>
      </c>
      <c r="P43" s="32">
        <f t="shared" si="10"/>
        <v>0.2657145073080171</v>
      </c>
      <c r="Q43" s="32">
        <f t="shared" si="10"/>
        <v>0.27339486202376534</v>
      </c>
      <c r="R43" s="32">
        <f t="shared" si="10"/>
        <v>0.26424182729449108</v>
      </c>
      <c r="S43" s="32">
        <f t="shared" si="10"/>
        <v>0.18455832319575791</v>
      </c>
      <c r="T43" s="32">
        <f t="shared" si="10"/>
        <v>0.28561027772067221</v>
      </c>
      <c r="U43" s="32">
        <f t="shared" si="10"/>
        <v>0.62286123790887193</v>
      </c>
      <c r="V43" s="32">
        <f t="shared" si="10"/>
        <v>0.45881991727994914</v>
      </c>
      <c r="W43" s="32">
        <f t="shared" si="10"/>
        <v>0.36399863248235703</v>
      </c>
      <c r="X43" s="32">
        <f t="shared" si="10"/>
        <v>0.18965196328422421</v>
      </c>
      <c r="Y43" s="32">
        <f t="shared" si="10"/>
        <v>0.32097950763078159</v>
      </c>
      <c r="Z43" s="32">
        <f t="shared" si="10"/>
        <v>0.36390613038253805</v>
      </c>
      <c r="AA43" s="32">
        <f t="shared" si="10"/>
        <v>0.44633463890408925</v>
      </c>
      <c r="AB43" s="32">
        <f t="shared" si="10"/>
        <v>0.30757130192317517</v>
      </c>
      <c r="AC43" s="32">
        <f t="shared" si="10"/>
        <v>3.4586666666666671E-4</v>
      </c>
      <c r="AD43" s="32">
        <f t="shared" si="10"/>
        <v>8.7340000000000009E-4</v>
      </c>
      <c r="AE43" s="32">
        <f>SUM(AE44:AE48)</f>
        <v>0.53272251999999998</v>
      </c>
      <c r="AF43" s="32">
        <f>SUM(AF44:AF48)</f>
        <v>1.029390660531041</v>
      </c>
    </row>
    <row r="44" spans="1:32" x14ac:dyDescent="0.25">
      <c r="A44" s="6">
        <v>2</v>
      </c>
      <c r="B44" s="13" t="s">
        <v>866</v>
      </c>
      <c r="C44" s="13" t="s">
        <v>878</v>
      </c>
      <c r="D44" s="113">
        <v>0.10823089814946793</v>
      </c>
      <c r="E44" s="113">
        <v>9.2790475431151972E-2</v>
      </c>
      <c r="F44" s="113">
        <v>6.5877818102569874E-2</v>
      </c>
      <c r="G44" s="113">
        <v>2.81533163942486E-2</v>
      </c>
      <c r="H44" s="113">
        <v>9.1618428270603125E-2</v>
      </c>
      <c r="I44" s="113">
        <v>0.10759719792083952</v>
      </c>
      <c r="J44" s="113">
        <v>0.20458558365158902</v>
      </c>
      <c r="K44" s="113">
        <v>0.31793051724315319</v>
      </c>
      <c r="L44" s="113">
        <v>0.23096985074445014</v>
      </c>
      <c r="M44" s="113">
        <v>0.37253039853249115</v>
      </c>
      <c r="N44" s="113">
        <v>0.2685499497163592</v>
      </c>
      <c r="O44" s="113">
        <v>0.18304906787378858</v>
      </c>
      <c r="P44" s="113">
        <v>0.25624303650664937</v>
      </c>
      <c r="Q44" s="113">
        <v>0.26178379721753531</v>
      </c>
      <c r="R44" s="113">
        <v>0.24865352103836921</v>
      </c>
      <c r="S44" s="113">
        <v>0.17072411039570198</v>
      </c>
      <c r="T44" s="113">
        <v>0.26462728986176776</v>
      </c>
      <c r="U44" s="113">
        <v>0.57570148009930899</v>
      </c>
      <c r="V44" s="113">
        <v>0.41260867932517531</v>
      </c>
      <c r="W44" s="113">
        <v>0.32252209591175801</v>
      </c>
      <c r="X44" s="113">
        <v>0.18479060186613633</v>
      </c>
      <c r="Y44" s="113">
        <v>0.30593638583477956</v>
      </c>
      <c r="Z44" s="113">
        <v>0.3493265049748463</v>
      </c>
      <c r="AA44" s="113">
        <v>0.42697533949106797</v>
      </c>
      <c r="AB44" s="113">
        <v>0.23956312200903396</v>
      </c>
      <c r="AC44" s="113">
        <v>0</v>
      </c>
      <c r="AD44" s="113">
        <v>8.7340000000000009E-4</v>
      </c>
      <c r="AE44" s="113">
        <v>0.53272251999999998</v>
      </c>
      <c r="AF44" s="113">
        <v>0.67514179968982302</v>
      </c>
    </row>
    <row r="45" spans="1:32" x14ac:dyDescent="0.25">
      <c r="A45" s="6">
        <v>2</v>
      </c>
      <c r="B45" s="13" t="s">
        <v>867</v>
      </c>
      <c r="C45" s="13" t="s">
        <v>887</v>
      </c>
      <c r="D45" s="113">
        <v>7.3101166122365403E-3</v>
      </c>
      <c r="E45" s="113">
        <v>4.2852435342885676E-3</v>
      </c>
      <c r="F45" s="113">
        <v>2.5651158515586224E-3</v>
      </c>
      <c r="G45" s="113">
        <v>2.7969013648210957E-3</v>
      </c>
      <c r="H45" s="113">
        <v>4.1794281641305909E-3</v>
      </c>
      <c r="I45" s="113">
        <v>4.9817714338815057E-3</v>
      </c>
      <c r="J45" s="113">
        <v>7.2475906064181301E-3</v>
      </c>
      <c r="K45" s="113">
        <v>1.1954024871046557E-2</v>
      </c>
      <c r="L45" s="113">
        <v>1.4996544433724975E-2</v>
      </c>
      <c r="M45" s="113">
        <v>1.6563777147645661E-2</v>
      </c>
      <c r="N45" s="113">
        <v>1.2626925636444965E-2</v>
      </c>
      <c r="O45" s="113">
        <v>9.9340551124070895E-3</v>
      </c>
      <c r="P45" s="113">
        <v>9.4714708013677578E-3</v>
      </c>
      <c r="Q45" s="113">
        <v>1.1611064806230023E-2</v>
      </c>
      <c r="R45" s="113">
        <v>1.558830625612187E-2</v>
      </c>
      <c r="S45" s="113">
        <v>1.3834212800055918E-2</v>
      </c>
      <c r="T45" s="113">
        <v>2.0982987858904432E-2</v>
      </c>
      <c r="U45" s="113">
        <v>4.7159757809562962E-2</v>
      </c>
      <c r="V45" s="113">
        <v>4.6211237954773818E-2</v>
      </c>
      <c r="W45" s="113">
        <v>4.1476536570599014E-2</v>
      </c>
      <c r="X45" s="113">
        <v>4.8613614180878688E-3</v>
      </c>
      <c r="Y45" s="113">
        <v>1.5043121796002038E-2</v>
      </c>
      <c r="Z45" s="113">
        <v>1.4579625407691782E-2</v>
      </c>
      <c r="AA45" s="113">
        <v>1.9359299413021284E-2</v>
      </c>
      <c r="AB45" s="113">
        <v>6.8008179914141223E-2</v>
      </c>
      <c r="AC45" s="113">
        <v>3.4586666666666671E-4</v>
      </c>
      <c r="AD45" s="113">
        <v>0</v>
      </c>
      <c r="AE45" s="113">
        <v>0</v>
      </c>
      <c r="AF45" s="113">
        <v>0.35424886084121798</v>
      </c>
    </row>
    <row r="46" spans="1:32" x14ac:dyDescent="0.25">
      <c r="A46" s="6">
        <v>2</v>
      </c>
      <c r="B46" s="13" t="s">
        <v>870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2" spans="1:36" x14ac:dyDescent="0.25">
      <c r="AI52" s="124">
        <v>2018</v>
      </c>
      <c r="AJ52" s="125"/>
    </row>
    <row r="53" spans="1:36" x14ac:dyDescent="0.25">
      <c r="A53" s="123" t="str">
        <f t="shared" ref="A53:AF53" si="11">A3</f>
        <v>Alcance</v>
      </c>
      <c r="B53" s="123" t="str">
        <f t="shared" si="11"/>
        <v>Código GPC</v>
      </c>
      <c r="C53" s="123" t="str">
        <f t="shared" si="11"/>
        <v>Clasificación GPC</v>
      </c>
      <c r="D53" s="123">
        <f t="shared" si="11"/>
        <v>1990</v>
      </c>
      <c r="E53" s="123">
        <f t="shared" si="11"/>
        <v>1991</v>
      </c>
      <c r="F53" s="123">
        <f t="shared" si="11"/>
        <v>1992</v>
      </c>
      <c r="G53" s="123">
        <f t="shared" si="11"/>
        <v>1993</v>
      </c>
      <c r="H53" s="123">
        <f t="shared" si="11"/>
        <v>1994</v>
      </c>
      <c r="I53" s="123">
        <f t="shared" si="11"/>
        <v>1995</v>
      </c>
      <c r="J53" s="123">
        <f t="shared" si="11"/>
        <v>1996</v>
      </c>
      <c r="K53" s="123">
        <f t="shared" si="11"/>
        <v>1997</v>
      </c>
      <c r="L53" s="123">
        <f t="shared" si="11"/>
        <v>1998</v>
      </c>
      <c r="M53" s="123">
        <f t="shared" si="11"/>
        <v>1999</v>
      </c>
      <c r="N53" s="123">
        <f t="shared" si="11"/>
        <v>2000</v>
      </c>
      <c r="O53" s="123">
        <f t="shared" si="11"/>
        <v>2001</v>
      </c>
      <c r="P53" s="123">
        <f t="shared" si="11"/>
        <v>2002</v>
      </c>
      <c r="Q53" s="123">
        <f t="shared" si="11"/>
        <v>2003</v>
      </c>
      <c r="R53" s="123">
        <f t="shared" si="11"/>
        <v>2004</v>
      </c>
      <c r="S53" s="123">
        <f t="shared" si="11"/>
        <v>2005</v>
      </c>
      <c r="T53" s="123">
        <f t="shared" si="11"/>
        <v>2006</v>
      </c>
      <c r="U53" s="123">
        <f t="shared" si="11"/>
        <v>2007</v>
      </c>
      <c r="V53" s="123">
        <f t="shared" si="11"/>
        <v>2008</v>
      </c>
      <c r="W53" s="123">
        <f t="shared" si="11"/>
        <v>2009</v>
      </c>
      <c r="X53" s="123">
        <f t="shared" si="11"/>
        <v>2010</v>
      </c>
      <c r="Y53" s="123">
        <f t="shared" si="11"/>
        <v>2011</v>
      </c>
      <c r="Z53" s="123">
        <f t="shared" si="11"/>
        <v>2012</v>
      </c>
      <c r="AA53" s="123">
        <f t="shared" si="11"/>
        <v>2013</v>
      </c>
      <c r="AB53" s="123">
        <f t="shared" si="11"/>
        <v>2014</v>
      </c>
      <c r="AC53" s="123">
        <f t="shared" si="11"/>
        <v>2015</v>
      </c>
      <c r="AD53" s="123">
        <f t="shared" si="11"/>
        <v>2016</v>
      </c>
      <c r="AE53" s="123">
        <f t="shared" si="11"/>
        <v>2017</v>
      </c>
      <c r="AF53" s="123">
        <f t="shared" si="11"/>
        <v>2018</v>
      </c>
      <c r="AI53" s="126" t="s">
        <v>904</v>
      </c>
      <c r="AJ53" s="127">
        <v>112312.62023543582</v>
      </c>
    </row>
    <row r="54" spans="1:36" x14ac:dyDescent="0.25">
      <c r="A54" s="123">
        <f t="shared" ref="A54:AF54" si="12">A4</f>
        <v>0</v>
      </c>
      <c r="B54" s="123">
        <f t="shared" si="12"/>
        <v>0</v>
      </c>
      <c r="C54" s="123">
        <f t="shared" si="12"/>
        <v>0</v>
      </c>
      <c r="D54" s="123" t="str">
        <f t="shared" si="12"/>
        <v>ktCO₂eq</v>
      </c>
      <c r="E54" s="123">
        <f t="shared" si="12"/>
        <v>0</v>
      </c>
      <c r="F54" s="123">
        <f t="shared" si="12"/>
        <v>0</v>
      </c>
      <c r="G54" s="123">
        <f t="shared" si="12"/>
        <v>0</v>
      </c>
      <c r="H54" s="123">
        <f t="shared" si="12"/>
        <v>0</v>
      </c>
      <c r="I54" s="123">
        <f t="shared" si="12"/>
        <v>0</v>
      </c>
      <c r="J54" s="123">
        <f t="shared" si="12"/>
        <v>0</v>
      </c>
      <c r="K54" s="123">
        <f t="shared" si="12"/>
        <v>0</v>
      </c>
      <c r="L54" s="123">
        <f t="shared" si="12"/>
        <v>0</v>
      </c>
      <c r="M54" s="123">
        <f t="shared" si="12"/>
        <v>0</v>
      </c>
      <c r="N54" s="123">
        <f t="shared" si="12"/>
        <v>0</v>
      </c>
      <c r="O54" s="123">
        <f t="shared" si="12"/>
        <v>0</v>
      </c>
      <c r="P54" s="123">
        <f t="shared" si="12"/>
        <v>0</v>
      </c>
      <c r="Q54" s="123">
        <f t="shared" si="12"/>
        <v>0</v>
      </c>
      <c r="R54" s="123">
        <f t="shared" si="12"/>
        <v>0</v>
      </c>
      <c r="S54" s="123">
        <f t="shared" si="12"/>
        <v>0</v>
      </c>
      <c r="T54" s="123">
        <f t="shared" si="12"/>
        <v>0</v>
      </c>
      <c r="U54" s="123">
        <f t="shared" si="12"/>
        <v>0</v>
      </c>
      <c r="V54" s="123">
        <f t="shared" si="12"/>
        <v>0</v>
      </c>
      <c r="W54" s="123">
        <f t="shared" si="12"/>
        <v>0</v>
      </c>
      <c r="X54" s="123">
        <f t="shared" si="12"/>
        <v>0</v>
      </c>
      <c r="Y54" s="123">
        <f t="shared" si="12"/>
        <v>0</v>
      </c>
      <c r="Z54" s="123">
        <f t="shared" si="12"/>
        <v>0</v>
      </c>
      <c r="AA54" s="123">
        <f t="shared" si="12"/>
        <v>0</v>
      </c>
      <c r="AB54" s="123">
        <f t="shared" si="12"/>
        <v>0</v>
      </c>
      <c r="AC54" s="123">
        <f t="shared" si="12"/>
        <v>0</v>
      </c>
      <c r="AD54" s="123">
        <f t="shared" si="12"/>
        <v>0</v>
      </c>
      <c r="AE54" s="123">
        <f t="shared" si="12"/>
        <v>0</v>
      </c>
      <c r="AF54" s="123">
        <f t="shared" si="12"/>
        <v>0</v>
      </c>
      <c r="AG54" t="s">
        <v>905</v>
      </c>
      <c r="AI54" s="124" t="s">
        <v>906</v>
      </c>
      <c r="AJ54" s="125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-8928.7347013788876</v>
      </c>
      <c r="E55" s="32">
        <f t="shared" si="13"/>
        <v>-8911.3105287349572</v>
      </c>
      <c r="F55" s="32">
        <f t="shared" si="13"/>
        <v>-8955.5287812815077</v>
      </c>
      <c r="G55" s="32">
        <f t="shared" si="13"/>
        <v>-9096.667034855398</v>
      </c>
      <c r="H55" s="32">
        <f t="shared" si="13"/>
        <v>-9331.4251341043164</v>
      </c>
      <c r="I55" s="32">
        <f t="shared" si="13"/>
        <v>-9030.0444155754303</v>
      </c>
      <c r="J55" s="32">
        <f t="shared" si="13"/>
        <v>-4953.5410199972976</v>
      </c>
      <c r="K55" s="32">
        <f t="shared" si="13"/>
        <v>-8881.8566715177949</v>
      </c>
      <c r="L55" s="32">
        <f t="shared" si="13"/>
        <v>5893.3157563805498</v>
      </c>
      <c r="M55" s="32">
        <f t="shared" si="13"/>
        <v>-9522.0645287546904</v>
      </c>
      <c r="N55" s="32">
        <f t="shared" si="13"/>
        <v>-10025.333522285238</v>
      </c>
      <c r="O55" s="32">
        <f t="shared" si="13"/>
        <v>-10331.830311254404</v>
      </c>
      <c r="P55" s="32">
        <f t="shared" si="13"/>
        <v>-9315.4930196248097</v>
      </c>
      <c r="Q55" s="32">
        <f t="shared" si="13"/>
        <v>-10865.179593271318</v>
      </c>
      <c r="R55" s="32">
        <f t="shared" si="13"/>
        <v>-10118.726521811837</v>
      </c>
      <c r="S55" s="32">
        <f t="shared" si="13"/>
        <v>-10293.069057280798</v>
      </c>
      <c r="T55" s="32">
        <f t="shared" si="13"/>
        <v>-10373.266006782515</v>
      </c>
      <c r="U55" s="32">
        <f t="shared" si="13"/>
        <v>-10495.743449748266</v>
      </c>
      <c r="V55" s="32">
        <f t="shared" si="13"/>
        <v>-6969.7520859613223</v>
      </c>
      <c r="W55" s="32">
        <f t="shared" si="13"/>
        <v>-7761.7706644538812</v>
      </c>
      <c r="X55" s="32">
        <f t="shared" si="13"/>
        <v>-9036.5122478063968</v>
      </c>
      <c r="Y55" s="32">
        <f t="shared" si="13"/>
        <v>-8509.5870982490524</v>
      </c>
      <c r="Z55" s="32">
        <f t="shared" si="13"/>
        <v>-8548.5336407501236</v>
      </c>
      <c r="AA55" s="32">
        <f t="shared" si="13"/>
        <v>-8737.3791809924478</v>
      </c>
      <c r="AB55" s="32">
        <f t="shared" si="13"/>
        <v>-8494.2217018864576</v>
      </c>
      <c r="AC55" s="32">
        <f t="shared" si="13"/>
        <v>-7832.84419569079</v>
      </c>
      <c r="AD55" s="32">
        <f t="shared" si="13"/>
        <v>-7478.96523732888</v>
      </c>
      <c r="AE55" s="32">
        <f t="shared" si="13"/>
        <v>-6223.2972055644696</v>
      </c>
      <c r="AF55" s="32">
        <f t="shared" si="13"/>
        <v>-5293.7573192964946</v>
      </c>
      <c r="AG55" s="128">
        <f>AF55/AJ53</f>
        <v>-4.7134127119458462E-2</v>
      </c>
      <c r="AI55" s="129">
        <f>(AF55-D55)/D55</f>
        <v>-0.40711002215364672</v>
      </c>
      <c r="AJ55" s="130">
        <f>(AF55-AD55)/AD55</f>
        <v>-0.29218051544425078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2814.0600765972231</v>
      </c>
      <c r="E56" s="32">
        <f t="shared" ref="E56:AE56" si="14">E55-E63</f>
        <v>2898.8584056971158</v>
      </c>
      <c r="F56" s="32">
        <f>F55-F63</f>
        <v>3083.4015894231215</v>
      </c>
      <c r="G56" s="32">
        <f t="shared" si="14"/>
        <v>3268.034349716243</v>
      </c>
      <c r="H56" s="32">
        <f t="shared" si="14"/>
        <v>3362.0291808969287</v>
      </c>
      <c r="I56" s="32">
        <f t="shared" si="14"/>
        <v>3463.3143030027477</v>
      </c>
      <c r="J56" s="32">
        <f t="shared" si="14"/>
        <v>3686.278108713952</v>
      </c>
      <c r="K56" s="32">
        <f t="shared" si="14"/>
        <v>4030.6295415133627</v>
      </c>
      <c r="L56" s="32">
        <f t="shared" si="14"/>
        <v>4260.0813525764506</v>
      </c>
      <c r="M56" s="32">
        <f t="shared" si="14"/>
        <v>3960.1237239457369</v>
      </c>
      <c r="N56" s="32">
        <f t="shared" si="14"/>
        <v>4157.7945975241382</v>
      </c>
      <c r="O56" s="32">
        <f t="shared" si="14"/>
        <v>3944.3492749000452</v>
      </c>
      <c r="P56" s="32">
        <f t="shared" si="14"/>
        <v>3971.4281646723666</v>
      </c>
      <c r="Q56" s="32">
        <f t="shared" si="14"/>
        <v>3821.9581998672475</v>
      </c>
      <c r="R56" s="32">
        <f t="shared" si="14"/>
        <v>4035.9036173197201</v>
      </c>
      <c r="S56" s="32">
        <f t="shared" si="14"/>
        <v>4064.5069395018545</v>
      </c>
      <c r="T56" s="32">
        <f t="shared" si="14"/>
        <v>4086.3823985110103</v>
      </c>
      <c r="U56" s="32">
        <f t="shared" si="14"/>
        <v>4273.3494082609905</v>
      </c>
      <c r="V56" s="32">
        <f t="shared" si="14"/>
        <v>4413.86599922396</v>
      </c>
      <c r="W56" s="32">
        <f t="shared" si="14"/>
        <v>4311.8346806910849</v>
      </c>
      <c r="X56" s="32">
        <f t="shared" si="14"/>
        <v>4411.9119551964068</v>
      </c>
      <c r="Y56" s="32">
        <f t="shared" si="14"/>
        <v>4764.3401099098483</v>
      </c>
      <c r="Z56" s="32">
        <f t="shared" si="14"/>
        <v>4624.9153974405635</v>
      </c>
      <c r="AA56" s="32">
        <f t="shared" si="14"/>
        <v>4846.6757263397794</v>
      </c>
      <c r="AB56" s="32">
        <f t="shared" si="14"/>
        <v>4784.197361034885</v>
      </c>
      <c r="AC56" s="32">
        <f t="shared" si="14"/>
        <v>4938.6443353962804</v>
      </c>
      <c r="AD56" s="32">
        <f t="shared" si="14"/>
        <v>5193.8418220570557</v>
      </c>
      <c r="AE56" s="32">
        <f t="shared" si="14"/>
        <v>5280.3567520405377</v>
      </c>
      <c r="AF56" s="32">
        <f>AF55-AF63</f>
        <v>5573.4794427067927</v>
      </c>
      <c r="AG56" s="131">
        <f>AF56/AJ53</f>
        <v>4.9624694277663202E-2</v>
      </c>
      <c r="AI56" s="132">
        <f>(AF56-D56)/D56</f>
        <v>0.98058296233898268</v>
      </c>
      <c r="AJ56" s="133">
        <f>(AF56-AD56)/AD56</f>
        <v>7.3093797165231927E-2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192.3608669538761</v>
      </c>
      <c r="E57" s="32">
        <f t="shared" si="15"/>
        <v>115.18618280044439</v>
      </c>
      <c r="F57" s="32">
        <f t="shared" si="15"/>
        <v>71.062568166869028</v>
      </c>
      <c r="G57" s="32">
        <f t="shared" si="15"/>
        <v>68.923568105861946</v>
      </c>
      <c r="H57" s="32">
        <f t="shared" si="15"/>
        <v>116.59074752468038</v>
      </c>
      <c r="I57" s="32">
        <f t="shared" si="15"/>
        <v>144.32849911874291</v>
      </c>
      <c r="J57" s="32">
        <f t="shared" si="15"/>
        <v>258.03572501965016</v>
      </c>
      <c r="K57" s="32">
        <f t="shared" si="15"/>
        <v>393.21153305961695</v>
      </c>
      <c r="L57" s="32">
        <f t="shared" si="15"/>
        <v>459.99476338002046</v>
      </c>
      <c r="M57" s="32">
        <f t="shared" si="15"/>
        <v>617.56442909854127</v>
      </c>
      <c r="N57" s="32">
        <f t="shared" si="15"/>
        <v>478.94530365646472</v>
      </c>
      <c r="O57" s="32">
        <f t="shared" si="15"/>
        <v>378.83012692680018</v>
      </c>
      <c r="P57" s="32">
        <f t="shared" si="15"/>
        <v>401.94859934332277</v>
      </c>
      <c r="Q57" s="32">
        <f t="shared" si="15"/>
        <v>529.49798344263718</v>
      </c>
      <c r="R57" s="32">
        <f t="shared" si="15"/>
        <v>644.18098929398286</v>
      </c>
      <c r="S57" s="32">
        <f t="shared" si="15"/>
        <v>511.72591496777846</v>
      </c>
      <c r="T57" s="32">
        <f t="shared" si="15"/>
        <v>552.97055270021258</v>
      </c>
      <c r="U57" s="32">
        <f t="shared" si="15"/>
        <v>947.11602836280485</v>
      </c>
      <c r="V57" s="32">
        <f t="shared" si="15"/>
        <v>882.96167799685804</v>
      </c>
      <c r="W57" s="32">
        <f t="shared" si="15"/>
        <v>786.0389218116735</v>
      </c>
      <c r="X57" s="32">
        <f t="shared" si="15"/>
        <v>942.72373498252591</v>
      </c>
      <c r="Y57" s="32">
        <f t="shared" si="15"/>
        <v>1078.0659600379292</v>
      </c>
      <c r="Z57" s="32">
        <f t="shared" si="15"/>
        <v>1208.0740973685367</v>
      </c>
      <c r="AA57" s="32">
        <f t="shared" si="15"/>
        <v>1422.4317006578419</v>
      </c>
      <c r="AB57" s="32">
        <f t="shared" si="15"/>
        <v>1173.7265891298009</v>
      </c>
      <c r="AC57" s="32">
        <f t="shared" si="15"/>
        <v>957.65621855383051</v>
      </c>
      <c r="AD57" s="32">
        <f t="shared" si="15"/>
        <v>1345.1749863531847</v>
      </c>
      <c r="AE57" s="32">
        <f t="shared" si="15"/>
        <v>1164.3265893436487</v>
      </c>
      <c r="AF57" s="32">
        <f t="shared" si="15"/>
        <v>1574.5656199802943</v>
      </c>
      <c r="AG57" s="134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418.19390374358068</v>
      </c>
      <c r="E58" s="32">
        <f t="shared" si="16"/>
        <v>473.85055775558158</v>
      </c>
      <c r="F58" s="32">
        <f t="shared" si="16"/>
        <v>551.17941777509168</v>
      </c>
      <c r="G58" s="32">
        <f t="shared" si="16"/>
        <v>603.51007858920707</v>
      </c>
      <c r="H58" s="32">
        <f t="shared" si="16"/>
        <v>570.53911384964681</v>
      </c>
      <c r="I58" s="32">
        <f t="shared" si="16"/>
        <v>554.30545408499211</v>
      </c>
      <c r="J58" s="32">
        <f t="shared" si="16"/>
        <v>691.40350555128464</v>
      </c>
      <c r="K58" s="32">
        <f t="shared" si="16"/>
        <v>861.87867640482307</v>
      </c>
      <c r="L58" s="32">
        <f t="shared" si="16"/>
        <v>1035.5359980819803</v>
      </c>
      <c r="M58" s="32">
        <f t="shared" si="16"/>
        <v>724.89802529505312</v>
      </c>
      <c r="N58" s="32">
        <f t="shared" si="16"/>
        <v>897.52591258898974</v>
      </c>
      <c r="O58" s="32">
        <f t="shared" si="16"/>
        <v>683.51390925937005</v>
      </c>
      <c r="P58" s="32">
        <f t="shared" si="16"/>
        <v>644.01867150484668</v>
      </c>
      <c r="Q58" s="32">
        <f t="shared" si="16"/>
        <v>527.86278732454764</v>
      </c>
      <c r="R58" s="32">
        <f t="shared" si="16"/>
        <v>642.67406302093241</v>
      </c>
      <c r="S58" s="32">
        <f t="shared" si="16"/>
        <v>545.18226714037337</v>
      </c>
      <c r="T58" s="32">
        <f t="shared" si="16"/>
        <v>503.34076966486924</v>
      </c>
      <c r="U58" s="32">
        <f t="shared" si="16"/>
        <v>575.36144082887336</v>
      </c>
      <c r="V58" s="32">
        <f t="shared" si="16"/>
        <v>637.00759114574271</v>
      </c>
      <c r="W58" s="32">
        <f t="shared" si="16"/>
        <v>632.14950781664595</v>
      </c>
      <c r="X58" s="32">
        <f t="shared" si="16"/>
        <v>761.03635645397048</v>
      </c>
      <c r="Y58" s="32">
        <f t="shared" si="16"/>
        <v>1083.7968656427865</v>
      </c>
      <c r="Z58" s="32">
        <f t="shared" si="16"/>
        <v>802.38566341343505</v>
      </c>
      <c r="AA58" s="32">
        <f t="shared" si="16"/>
        <v>749.46478766450912</v>
      </c>
      <c r="AB58" s="32">
        <f t="shared" si="16"/>
        <v>760.37505945507576</v>
      </c>
      <c r="AC58" s="32">
        <f t="shared" si="16"/>
        <v>836.82544566146146</v>
      </c>
      <c r="AD58" s="32">
        <f t="shared" si="16"/>
        <v>909.61282511655008</v>
      </c>
      <c r="AE58" s="32">
        <f t="shared" si="16"/>
        <v>854.54215688386023</v>
      </c>
      <c r="AF58" s="32">
        <f t="shared" si="16"/>
        <v>881.61152467526961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439.77173444357123</v>
      </c>
      <c r="E59" s="32">
        <f t="shared" si="17"/>
        <v>447.5387188148614</v>
      </c>
      <c r="F59" s="32">
        <f t="shared" si="17"/>
        <v>490.46635251051839</v>
      </c>
      <c r="G59" s="32">
        <f t="shared" si="17"/>
        <v>554.972549565892</v>
      </c>
      <c r="H59" s="32">
        <f t="shared" si="17"/>
        <v>600.88498503938524</v>
      </c>
      <c r="I59" s="32">
        <f t="shared" si="17"/>
        <v>673.58466587655221</v>
      </c>
      <c r="J59" s="32">
        <f t="shared" si="17"/>
        <v>731.98527656067927</v>
      </c>
      <c r="K59" s="32">
        <f t="shared" si="17"/>
        <v>778.64212638987715</v>
      </c>
      <c r="L59" s="32">
        <f t="shared" si="17"/>
        <v>808.70394131268438</v>
      </c>
      <c r="M59" s="32">
        <f t="shared" si="17"/>
        <v>823.9751126548623</v>
      </c>
      <c r="N59" s="32">
        <f t="shared" si="17"/>
        <v>841.69267434069809</v>
      </c>
      <c r="O59" s="32">
        <f t="shared" si="17"/>
        <v>812.73808309234187</v>
      </c>
      <c r="P59" s="32">
        <f t="shared" si="17"/>
        <v>857.28889534996779</v>
      </c>
      <c r="Q59" s="32">
        <f t="shared" si="17"/>
        <v>829.2032624421372</v>
      </c>
      <c r="R59" s="32">
        <f t="shared" si="17"/>
        <v>837.50823558775767</v>
      </c>
      <c r="S59" s="32">
        <f t="shared" si="17"/>
        <v>943.32274265660567</v>
      </c>
      <c r="T59" s="32">
        <f t="shared" si="17"/>
        <v>956.52266842948154</v>
      </c>
      <c r="U59" s="32">
        <f t="shared" si="17"/>
        <v>1030.4918929432954</v>
      </c>
      <c r="V59" s="32">
        <f t="shared" si="17"/>
        <v>1163.7138422123946</v>
      </c>
      <c r="W59" s="32">
        <f t="shared" si="17"/>
        <v>1151.7982025752503</v>
      </c>
      <c r="X59" s="32">
        <f t="shared" si="17"/>
        <v>1114.8159359709932</v>
      </c>
      <c r="Y59" s="32">
        <f t="shared" si="17"/>
        <v>1159.2509122444121</v>
      </c>
      <c r="Z59" s="32">
        <f t="shared" si="17"/>
        <v>1191.1377650714376</v>
      </c>
      <c r="AA59" s="32">
        <f t="shared" si="17"/>
        <v>1285.7392925160289</v>
      </c>
      <c r="AB59" s="32">
        <f t="shared" si="17"/>
        <v>1229.9002934055584</v>
      </c>
      <c r="AC59" s="32">
        <f t="shared" si="17"/>
        <v>1380.7973357511573</v>
      </c>
      <c r="AD59" s="32">
        <f t="shared" si="17"/>
        <v>1545.7983864491912</v>
      </c>
      <c r="AE59" s="32">
        <f t="shared" si="17"/>
        <v>1681.9877576795443</v>
      </c>
      <c r="AF59" s="32">
        <f t="shared" si="17"/>
        <v>1814.0667693867406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8">
        <f t="shared" si="18"/>
        <v>79.085391941846282</v>
      </c>
      <c r="E60" s="118">
        <f t="shared" si="18"/>
        <v>76.996836771476836</v>
      </c>
      <c r="F60" s="118">
        <f t="shared" si="18"/>
        <v>79.024642602511562</v>
      </c>
      <c r="G60" s="118">
        <f t="shared" si="18"/>
        <v>80.938922968457859</v>
      </c>
      <c r="H60" s="118">
        <f t="shared" si="18"/>
        <v>82.911383495039487</v>
      </c>
      <c r="I60" s="118">
        <f t="shared" si="18"/>
        <v>94.398646322409533</v>
      </c>
      <c r="J60" s="118">
        <f t="shared" si="18"/>
        <v>104.28207466705732</v>
      </c>
      <c r="K60" s="118">
        <f t="shared" si="18"/>
        <v>107.21494799387469</v>
      </c>
      <c r="L60" s="118">
        <f t="shared" si="18"/>
        <v>107.1122598094896</v>
      </c>
      <c r="M60" s="118">
        <f t="shared" si="18"/>
        <v>106.33172194311817</v>
      </c>
      <c r="N60" s="118">
        <f t="shared" si="18"/>
        <v>115.23938904848734</v>
      </c>
      <c r="O60" s="118">
        <f t="shared" si="18"/>
        <v>109.75542332255634</v>
      </c>
      <c r="P60" s="118">
        <f t="shared" si="18"/>
        <v>105.74884522156083</v>
      </c>
      <c r="Q60" s="118">
        <f t="shared" si="18"/>
        <v>114.95261984854477</v>
      </c>
      <c r="R60" s="118">
        <f t="shared" si="18"/>
        <v>160.18540390652217</v>
      </c>
      <c r="S60" s="118">
        <f t="shared" si="18"/>
        <v>153.59302530644067</v>
      </c>
      <c r="T60" s="118">
        <f t="shared" si="18"/>
        <v>186.44765091280146</v>
      </c>
      <c r="U60" s="118">
        <f t="shared" si="18"/>
        <v>186.86628406150652</v>
      </c>
      <c r="V60" s="118">
        <f t="shared" si="18"/>
        <v>172.99759080387219</v>
      </c>
      <c r="W60" s="118">
        <f t="shared" si="18"/>
        <v>160.60119525081168</v>
      </c>
      <c r="X60" s="118">
        <f t="shared" si="18"/>
        <v>186.10704091122165</v>
      </c>
      <c r="Y60" s="118">
        <f t="shared" si="18"/>
        <v>208.46063114396372</v>
      </c>
      <c r="Z60" s="118">
        <f t="shared" si="18"/>
        <v>214.32003109209421</v>
      </c>
      <c r="AA60" s="118">
        <f t="shared" si="18"/>
        <v>233.66118459601554</v>
      </c>
      <c r="AB60" s="118">
        <f t="shared" si="18"/>
        <v>279.84999474390224</v>
      </c>
      <c r="AC60" s="118">
        <f t="shared" si="18"/>
        <v>310.29969282258656</v>
      </c>
      <c r="AD60" s="118">
        <f t="shared" si="18"/>
        <v>229.00815830725639</v>
      </c>
      <c r="AE60" s="118">
        <f t="shared" si="18"/>
        <v>212.52966871084499</v>
      </c>
      <c r="AF60" s="118">
        <f t="shared" si="18"/>
        <v>214.25475426633943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2.02575410329827</v>
      </c>
      <c r="E61" s="32">
        <f t="shared" si="19"/>
        <v>2.0183238641787011</v>
      </c>
      <c r="F61" s="32">
        <f t="shared" si="19"/>
        <v>2.1232395425276507</v>
      </c>
      <c r="G61" s="32">
        <f t="shared" si="19"/>
        <v>2.1379204024264742</v>
      </c>
      <c r="H61" s="32">
        <f t="shared" si="19"/>
        <v>2.4656487211043694</v>
      </c>
      <c r="I61" s="32">
        <f t="shared" si="19"/>
        <v>2.7987078772504241</v>
      </c>
      <c r="J61" s="32">
        <f t="shared" si="19"/>
        <v>3.513324787971337</v>
      </c>
      <c r="K61" s="32">
        <f t="shared" si="19"/>
        <v>4.9721985763557246</v>
      </c>
      <c r="L61" s="32">
        <f t="shared" si="19"/>
        <v>5.0833798553549983</v>
      </c>
      <c r="M61" s="32">
        <f t="shared" si="19"/>
        <v>9.5212389848389929</v>
      </c>
      <c r="N61" s="32">
        <f t="shared" si="19"/>
        <v>13.489416939586755</v>
      </c>
      <c r="O61" s="32">
        <f t="shared" si="19"/>
        <v>27.75129923060452</v>
      </c>
      <c r="P61" s="32">
        <f t="shared" si="19"/>
        <v>28.302314179635925</v>
      </c>
      <c r="Q61" s="32">
        <f t="shared" si="19"/>
        <v>31.141269922802429</v>
      </c>
      <c r="R61" s="32">
        <f t="shared" si="19"/>
        <v>44.412036522497488</v>
      </c>
      <c r="S61" s="32">
        <f t="shared" si="19"/>
        <v>52.506843702578344</v>
      </c>
      <c r="T61" s="32">
        <f t="shared" si="19"/>
        <v>60.770124111441916</v>
      </c>
      <c r="U61" s="32">
        <f t="shared" si="19"/>
        <v>74.080833810359209</v>
      </c>
      <c r="V61" s="32">
        <f t="shared" si="19"/>
        <v>80.847142090298334</v>
      </c>
      <c r="W61" s="32">
        <f t="shared" si="19"/>
        <v>80.717597311841828</v>
      </c>
      <c r="X61" s="32">
        <f t="shared" si="19"/>
        <v>108.19981717740943</v>
      </c>
      <c r="Y61" s="32">
        <f t="shared" si="19"/>
        <v>140.5303759535397</v>
      </c>
      <c r="Z61" s="32">
        <f t="shared" si="19"/>
        <v>145.25638224943688</v>
      </c>
      <c r="AA61" s="32">
        <f t="shared" si="19"/>
        <v>171.83789331707854</v>
      </c>
      <c r="AB61" s="32">
        <f t="shared" si="19"/>
        <v>213.30975383973879</v>
      </c>
      <c r="AC61" s="32">
        <f t="shared" si="19"/>
        <v>209.27626220081206</v>
      </c>
      <c r="AD61" s="32">
        <f t="shared" si="19"/>
        <v>263.58471827866668</v>
      </c>
      <c r="AE61" s="32">
        <f t="shared" si="19"/>
        <v>231.85311897580564</v>
      </c>
      <c r="AF61" s="32">
        <f t="shared" si="19"/>
        <v>296.19379624887921</v>
      </c>
    </row>
    <row r="62" spans="1:36" x14ac:dyDescent="0.25">
      <c r="A62" s="6"/>
      <c r="B62" s="6" t="s">
        <v>889</v>
      </c>
      <c r="C62" s="31" t="s">
        <v>391</v>
      </c>
      <c r="D62" s="32">
        <f>D33</f>
        <v>1874.9832923649265</v>
      </c>
      <c r="E62" s="32">
        <f t="shared" ref="E62:AF62" si="20">E33</f>
        <v>1898.4539684910183</v>
      </c>
      <c r="F62" s="32">
        <f t="shared" si="20"/>
        <v>1960.6079369924714</v>
      </c>
      <c r="G62" s="32">
        <f t="shared" si="20"/>
        <v>2026.4748781902592</v>
      </c>
      <c r="H62" s="32">
        <f t="shared" si="20"/>
        <v>2105.2280497917527</v>
      </c>
      <c r="I62" s="32">
        <f t="shared" si="20"/>
        <v>2138.2268288415435</v>
      </c>
      <c r="J62" s="32">
        <f t="shared" si="20"/>
        <v>2155.0939271469601</v>
      </c>
      <c r="K62" s="32">
        <f t="shared" si="20"/>
        <v>2277.9215921484324</v>
      </c>
      <c r="L62" s="32">
        <f t="shared" si="20"/>
        <v>2303.645773516942</v>
      </c>
      <c r="M62" s="32">
        <f t="shared" si="20"/>
        <v>2295.3976250678647</v>
      </c>
      <c r="N62" s="32">
        <f t="shared" si="20"/>
        <v>2289.8472046063762</v>
      </c>
      <c r="O62" s="32">
        <f t="shared" si="20"/>
        <v>2310.5905599951734</v>
      </c>
      <c r="P62" s="32">
        <f t="shared" si="20"/>
        <v>2336.0694384163567</v>
      </c>
      <c r="Q62" s="32">
        <f t="shared" si="20"/>
        <v>2318.7982603292139</v>
      </c>
      <c r="R62" s="32">
        <f t="shared" si="20"/>
        <v>2351.1238782820114</v>
      </c>
      <c r="S62" s="32">
        <f t="shared" si="20"/>
        <v>2369.9020606958566</v>
      </c>
      <c r="T62" s="32">
        <f t="shared" si="20"/>
        <v>2379.3011853924172</v>
      </c>
      <c r="U62" s="32">
        <f t="shared" si="20"/>
        <v>2406.5489566169567</v>
      </c>
      <c r="V62" s="32">
        <f t="shared" si="20"/>
        <v>2359.2998329716529</v>
      </c>
      <c r="W62" s="32">
        <f t="shared" si="20"/>
        <v>2286.5681777365344</v>
      </c>
      <c r="X62" s="32">
        <f t="shared" si="20"/>
        <v>2241.7528046828124</v>
      </c>
      <c r="Y62" s="32">
        <f t="shared" si="20"/>
        <v>2172.3013249251449</v>
      </c>
      <c r="Z62" s="32">
        <f t="shared" si="20"/>
        <v>2271.8155556141619</v>
      </c>
      <c r="AA62" s="32">
        <f t="shared" si="20"/>
        <v>2405.9725682461462</v>
      </c>
      <c r="AB62" s="32">
        <f t="shared" si="20"/>
        <v>2300.7622595906109</v>
      </c>
      <c r="AC62" s="32">
        <f t="shared" si="20"/>
        <v>2201.4455989602629</v>
      </c>
      <c r="AD62" s="32">
        <f t="shared" si="20"/>
        <v>2245.8377339053918</v>
      </c>
      <c r="AE62" s="32">
        <f t="shared" si="20"/>
        <v>2299.4440497904829</v>
      </c>
      <c r="AF62" s="32">
        <f t="shared" si="20"/>
        <v>2367.3525981295647</v>
      </c>
    </row>
    <row r="63" spans="1:36" x14ac:dyDescent="0.25">
      <c r="A63" s="6">
        <f>A32</f>
        <v>1</v>
      </c>
      <c r="B63" s="6" t="s">
        <v>891</v>
      </c>
      <c r="C63" s="31" t="s">
        <v>744</v>
      </c>
      <c r="D63" s="32">
        <f>D34</f>
        <v>-11742.794777976111</v>
      </c>
      <c r="E63" s="32">
        <f t="shared" ref="E63:AF63" si="21">E34</f>
        <v>-11810.168934432073</v>
      </c>
      <c r="F63" s="32">
        <f t="shared" si="21"/>
        <v>-12038.930370704629</v>
      </c>
      <c r="G63" s="32">
        <f t="shared" si="21"/>
        <v>-12364.701384571641</v>
      </c>
      <c r="H63" s="32">
        <f t="shared" si="21"/>
        <v>-12693.454315001245</v>
      </c>
      <c r="I63" s="32">
        <f t="shared" si="21"/>
        <v>-12493.358718578178</v>
      </c>
      <c r="J63" s="32">
        <f t="shared" si="21"/>
        <v>-8639.8191287112495</v>
      </c>
      <c r="K63" s="32">
        <f t="shared" si="21"/>
        <v>-12912.486213031158</v>
      </c>
      <c r="L63" s="32">
        <f t="shared" si="21"/>
        <v>1633.234403804099</v>
      </c>
      <c r="M63" s="32">
        <f t="shared" si="21"/>
        <v>-13482.188252700427</v>
      </c>
      <c r="N63" s="32">
        <f t="shared" si="21"/>
        <v>-14183.128119809377</v>
      </c>
      <c r="O63" s="32">
        <f t="shared" si="21"/>
        <v>-14276.179586154449</v>
      </c>
      <c r="P63" s="32">
        <f t="shared" si="21"/>
        <v>-13286.921184297176</v>
      </c>
      <c r="Q63" s="32">
        <f t="shared" si="21"/>
        <v>-14687.137793138565</v>
      </c>
      <c r="R63" s="32">
        <f t="shared" si="21"/>
        <v>-14154.630139131557</v>
      </c>
      <c r="S63" s="32">
        <f t="shared" si="21"/>
        <v>-14357.575996782653</v>
      </c>
      <c r="T63" s="32">
        <f t="shared" si="21"/>
        <v>-14459.648405293525</v>
      </c>
      <c r="U63" s="32">
        <f t="shared" si="21"/>
        <v>-14769.092858009257</v>
      </c>
      <c r="V63" s="32">
        <f t="shared" si="21"/>
        <v>-11383.618085185282</v>
      </c>
      <c r="W63" s="32">
        <f t="shared" si="21"/>
        <v>-12073.605345144966</v>
      </c>
      <c r="X63" s="32">
        <f t="shared" si="21"/>
        <v>-13448.424203002804</v>
      </c>
      <c r="Y63" s="32">
        <f t="shared" si="21"/>
        <v>-13273.927208158901</v>
      </c>
      <c r="Z63" s="32">
        <f t="shared" si="21"/>
        <v>-13173.449038190687</v>
      </c>
      <c r="AA63" s="32">
        <f t="shared" si="21"/>
        <v>-13584.054907332227</v>
      </c>
      <c r="AB63" s="32">
        <f t="shared" si="21"/>
        <v>-13278.419062921343</v>
      </c>
      <c r="AC63" s="32">
        <f t="shared" si="21"/>
        <v>-12771.48853108707</v>
      </c>
      <c r="AD63" s="32">
        <f t="shared" si="21"/>
        <v>-12672.807059385936</v>
      </c>
      <c r="AE63" s="32">
        <f t="shared" si="21"/>
        <v>-11503.653957605007</v>
      </c>
      <c r="AF63" s="32">
        <f t="shared" si="21"/>
        <v>-10867.236762003287</v>
      </c>
      <c r="AG63" s="135">
        <f>AF63/AJ59</f>
        <v>-0.16776569158234411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192.24532593911439</v>
      </c>
      <c r="E64" s="32">
        <f t="shared" si="22"/>
        <v>115.08910708147894</v>
      </c>
      <c r="F64" s="32">
        <f t="shared" si="22"/>
        <v>70.994125232914897</v>
      </c>
      <c r="G64" s="32">
        <f t="shared" si="22"/>
        <v>68.892617888102876</v>
      </c>
      <c r="H64" s="32">
        <f t="shared" si="22"/>
        <v>116.49494966824565</v>
      </c>
      <c r="I64" s="32">
        <f t="shared" si="22"/>
        <v>144.21592014938818</v>
      </c>
      <c r="J64" s="32">
        <f t="shared" si="22"/>
        <v>257.82389184539215</v>
      </c>
      <c r="K64" s="32">
        <f t="shared" si="22"/>
        <v>392.88164851750275</v>
      </c>
      <c r="L64" s="32">
        <f t="shared" si="22"/>
        <v>459.74879698484227</v>
      </c>
      <c r="M64" s="32">
        <f t="shared" si="22"/>
        <v>617.17533492286111</v>
      </c>
      <c r="N64" s="32">
        <f t="shared" si="22"/>
        <v>478.66412678111192</v>
      </c>
      <c r="O64" s="32">
        <f t="shared" si="22"/>
        <v>378.63714380381396</v>
      </c>
      <c r="P64" s="32">
        <f t="shared" si="22"/>
        <v>401.68288483601475</v>
      </c>
      <c r="Q64" s="32">
        <f t="shared" si="22"/>
        <v>529.22458858061339</v>
      </c>
      <c r="R64" s="32">
        <f t="shared" si="22"/>
        <v>643.91674746668832</v>
      </c>
      <c r="S64" s="32">
        <f t="shared" si="22"/>
        <v>511.54135664458272</v>
      </c>
      <c r="T64" s="32">
        <f t="shared" si="22"/>
        <v>552.68494242249187</v>
      </c>
      <c r="U64" s="32">
        <f t="shared" si="22"/>
        <v>946.49316712489599</v>
      </c>
      <c r="V64" s="32">
        <f t="shared" si="22"/>
        <v>882.50285807957812</v>
      </c>
      <c r="W64" s="32">
        <f t="shared" si="22"/>
        <v>785.67492317919118</v>
      </c>
      <c r="X64" s="32">
        <f t="shared" si="22"/>
        <v>942.53408301924173</v>
      </c>
      <c r="Y64" s="32">
        <f t="shared" si="22"/>
        <v>1077.7449805302986</v>
      </c>
      <c r="Z64" s="32">
        <f t="shared" si="22"/>
        <v>1207.7101912381543</v>
      </c>
      <c r="AA64" s="32">
        <f t="shared" si="22"/>
        <v>1421.9853660189378</v>
      </c>
      <c r="AB64" s="32">
        <f t="shared" si="22"/>
        <v>1173.4190178278777</v>
      </c>
      <c r="AC64" s="32">
        <f t="shared" si="22"/>
        <v>957.65587268716388</v>
      </c>
      <c r="AD64" s="32">
        <f t="shared" si="22"/>
        <v>1345.1741129531847</v>
      </c>
      <c r="AE64" s="32">
        <f t="shared" si="22"/>
        <v>1163.7938668236486</v>
      </c>
      <c r="AF64" s="32">
        <f t="shared" si="22"/>
        <v>1573.5362293197632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0.11554101476170447</v>
      </c>
      <c r="E65" s="32">
        <f t="shared" si="23"/>
        <v>9.7075718965440538E-2</v>
      </c>
      <c r="F65" s="32">
        <f t="shared" si="23"/>
        <v>6.8442933954128496E-2</v>
      </c>
      <c r="G65" s="32">
        <f t="shared" si="23"/>
        <v>3.0950217759069695E-2</v>
      </c>
      <c r="H65" s="32">
        <f t="shared" si="23"/>
        <v>9.5797856434733722E-2</v>
      </c>
      <c r="I65" s="32">
        <f t="shared" si="23"/>
        <v>0.11257896935472103</v>
      </c>
      <c r="J65" s="32">
        <f t="shared" si="23"/>
        <v>0.21183317425800716</v>
      </c>
      <c r="K65" s="32">
        <f t="shared" si="23"/>
        <v>0.32988454211419976</v>
      </c>
      <c r="L65" s="32">
        <f t="shared" si="23"/>
        <v>0.24596639517817512</v>
      </c>
      <c r="M65" s="32">
        <f t="shared" si="23"/>
        <v>0.38909417568013682</v>
      </c>
      <c r="N65" s="32">
        <f t="shared" si="23"/>
        <v>0.28117687535280417</v>
      </c>
      <c r="O65" s="32">
        <f t="shared" si="23"/>
        <v>0.19298312298619566</v>
      </c>
      <c r="P65" s="32">
        <f t="shared" si="23"/>
        <v>0.2657145073080171</v>
      </c>
      <c r="Q65" s="32">
        <f t="shared" si="23"/>
        <v>0.27339486202376534</v>
      </c>
      <c r="R65" s="32">
        <f t="shared" si="23"/>
        <v>0.26424182729449108</v>
      </c>
      <c r="S65" s="32">
        <f t="shared" si="23"/>
        <v>0.18455832319575791</v>
      </c>
      <c r="T65" s="32">
        <f t="shared" si="23"/>
        <v>0.28561027772067221</v>
      </c>
      <c r="U65" s="32">
        <f t="shared" si="23"/>
        <v>0.62286123790887193</v>
      </c>
      <c r="V65" s="32">
        <f t="shared" si="23"/>
        <v>0.45881991727994914</v>
      </c>
      <c r="W65" s="32">
        <f t="shared" si="23"/>
        <v>0.36399863248235703</v>
      </c>
      <c r="X65" s="32">
        <f t="shared" si="23"/>
        <v>0.18965196328422421</v>
      </c>
      <c r="Y65" s="32">
        <f t="shared" si="23"/>
        <v>0.32097950763078159</v>
      </c>
      <c r="Z65" s="32">
        <f t="shared" si="23"/>
        <v>0.36390613038253805</v>
      </c>
      <c r="AA65" s="32">
        <f t="shared" si="23"/>
        <v>0.44633463890408925</v>
      </c>
      <c r="AB65" s="32">
        <f t="shared" si="23"/>
        <v>0.30757130192317517</v>
      </c>
      <c r="AC65" s="32">
        <f t="shared" si="23"/>
        <v>3.4586666666666671E-4</v>
      </c>
      <c r="AD65" s="32">
        <f t="shared" si="23"/>
        <v>8.7340000000000009E-4</v>
      </c>
      <c r="AE65" s="32">
        <f t="shared" si="23"/>
        <v>0.53272251999999998</v>
      </c>
      <c r="AF65" s="32">
        <f t="shared" si="23"/>
        <v>1.029390660531041</v>
      </c>
    </row>
    <row r="66" spans="1:32" x14ac:dyDescent="0.25">
      <c r="D66" s="136">
        <f>D58+D59+D60+D61+D62+D63-D55</f>
        <v>0</v>
      </c>
      <c r="E66" s="136">
        <f t="shared" ref="E66:AF66" si="24">E58+E59+E60+E61+E62+E63-E55</f>
        <v>0</v>
      </c>
      <c r="F66" s="136">
        <f t="shared" si="24"/>
        <v>0</v>
      </c>
      <c r="G66" s="136">
        <f t="shared" si="24"/>
        <v>0</v>
      </c>
      <c r="H66" s="136">
        <f t="shared" si="24"/>
        <v>0</v>
      </c>
      <c r="I66" s="136">
        <f t="shared" si="24"/>
        <v>0</v>
      </c>
      <c r="J66" s="136">
        <f t="shared" si="24"/>
        <v>0</v>
      </c>
      <c r="K66" s="136">
        <f t="shared" si="24"/>
        <v>0</v>
      </c>
      <c r="L66" s="136">
        <f t="shared" si="24"/>
        <v>0</v>
      </c>
      <c r="M66" s="136">
        <f t="shared" si="24"/>
        <v>0</v>
      </c>
      <c r="N66" s="136">
        <f t="shared" si="24"/>
        <v>0</v>
      </c>
      <c r="O66" s="136">
        <f t="shared" si="24"/>
        <v>0</v>
      </c>
      <c r="P66" s="136">
        <f t="shared" si="24"/>
        <v>0</v>
      </c>
      <c r="Q66" s="136">
        <f t="shared" si="24"/>
        <v>0</v>
      </c>
      <c r="R66" s="136">
        <f t="shared" si="24"/>
        <v>0</v>
      </c>
      <c r="S66" s="136">
        <f t="shared" si="24"/>
        <v>0</v>
      </c>
      <c r="T66" s="136">
        <f t="shared" si="24"/>
        <v>0</v>
      </c>
      <c r="U66" s="136">
        <f t="shared" si="24"/>
        <v>0</v>
      </c>
      <c r="V66" s="136">
        <f t="shared" si="24"/>
        <v>0</v>
      </c>
      <c r="W66" s="136">
        <f t="shared" si="24"/>
        <v>0</v>
      </c>
      <c r="X66" s="136">
        <f t="shared" si="24"/>
        <v>0</v>
      </c>
      <c r="Y66" s="136">
        <f t="shared" si="24"/>
        <v>0</v>
      </c>
      <c r="Z66" s="136">
        <f t="shared" si="24"/>
        <v>0</v>
      </c>
      <c r="AA66" s="136">
        <f t="shared" si="24"/>
        <v>0</v>
      </c>
      <c r="AB66" s="136">
        <f t="shared" si="24"/>
        <v>0</v>
      </c>
      <c r="AC66" s="136">
        <f t="shared" si="24"/>
        <v>0</v>
      </c>
      <c r="AD66" s="136">
        <f t="shared" si="24"/>
        <v>0</v>
      </c>
      <c r="AE66" s="136">
        <f t="shared" si="24"/>
        <v>0</v>
      </c>
      <c r="AF66" s="136">
        <f t="shared" si="24"/>
        <v>0</v>
      </c>
    </row>
    <row r="88" spans="3:32" x14ac:dyDescent="0.25">
      <c r="C88" s="103" t="s">
        <v>824</v>
      </c>
      <c r="D88" s="103">
        <v>1990</v>
      </c>
      <c r="E88" s="103">
        <v>1991</v>
      </c>
      <c r="F88" s="103">
        <v>1992</v>
      </c>
      <c r="G88" s="103">
        <v>1993</v>
      </c>
      <c r="H88" s="103">
        <v>1994</v>
      </c>
      <c r="I88" s="103">
        <v>1995</v>
      </c>
      <c r="J88" s="103">
        <v>1996</v>
      </c>
      <c r="K88" s="103">
        <v>1997</v>
      </c>
      <c r="L88" s="103">
        <v>1998</v>
      </c>
      <c r="M88" s="103">
        <v>1999</v>
      </c>
      <c r="N88" s="103">
        <v>2000</v>
      </c>
      <c r="O88" s="103">
        <v>2001</v>
      </c>
      <c r="P88" s="103">
        <v>2002</v>
      </c>
      <c r="Q88" s="103">
        <v>2003</v>
      </c>
      <c r="R88" s="103">
        <v>2004</v>
      </c>
      <c r="S88" s="103">
        <v>2005</v>
      </c>
      <c r="T88" s="103">
        <v>2006</v>
      </c>
      <c r="U88" s="103">
        <v>2007</v>
      </c>
      <c r="V88" s="103">
        <v>2008</v>
      </c>
      <c r="W88" s="103">
        <v>2009</v>
      </c>
      <c r="X88" s="103">
        <v>2010</v>
      </c>
      <c r="Y88" s="103">
        <v>2011</v>
      </c>
      <c r="Z88" s="103">
        <v>2012</v>
      </c>
      <c r="AA88" s="103">
        <v>2013</v>
      </c>
      <c r="AB88" s="103">
        <v>2014</v>
      </c>
      <c r="AC88" s="103">
        <v>2015</v>
      </c>
      <c r="AD88" s="103">
        <v>2016</v>
      </c>
      <c r="AE88" s="103">
        <v>2017</v>
      </c>
      <c r="AF88" s="103">
        <v>2018</v>
      </c>
    </row>
    <row r="89" spans="3:32" x14ac:dyDescent="0.25">
      <c r="C89" s="103">
        <v>0</v>
      </c>
      <c r="D89" s="103" t="s">
        <v>828</v>
      </c>
      <c r="E89" s="103" t="s">
        <v>828</v>
      </c>
      <c r="F89" s="103" t="s">
        <v>828</v>
      </c>
      <c r="G89" s="103" t="s">
        <v>828</v>
      </c>
      <c r="H89" s="103" t="s">
        <v>828</v>
      </c>
      <c r="I89" s="103" t="s">
        <v>828</v>
      </c>
      <c r="J89" s="103" t="s">
        <v>828</v>
      </c>
      <c r="K89" s="103" t="s">
        <v>828</v>
      </c>
      <c r="L89" s="103" t="s">
        <v>828</v>
      </c>
      <c r="M89" s="103" t="s">
        <v>828</v>
      </c>
      <c r="N89" s="103" t="s">
        <v>828</v>
      </c>
      <c r="O89" s="103" t="s">
        <v>828</v>
      </c>
      <c r="P89" s="103" t="s">
        <v>828</v>
      </c>
      <c r="Q89" s="103" t="s">
        <v>828</v>
      </c>
      <c r="R89" s="103" t="s">
        <v>828</v>
      </c>
      <c r="S89" s="103" t="s">
        <v>828</v>
      </c>
      <c r="T89" s="103" t="s">
        <v>828</v>
      </c>
      <c r="U89" s="103" t="s">
        <v>828</v>
      </c>
      <c r="V89" s="103" t="s">
        <v>828</v>
      </c>
      <c r="W89" s="103" t="s">
        <v>828</v>
      </c>
      <c r="X89" s="103" t="s">
        <v>828</v>
      </c>
      <c r="Y89" s="103" t="s">
        <v>828</v>
      </c>
      <c r="Z89" s="103" t="s">
        <v>828</v>
      </c>
      <c r="AA89" s="103" t="s">
        <v>828</v>
      </c>
      <c r="AB89" s="103" t="s">
        <v>828</v>
      </c>
      <c r="AC89" s="103" t="s">
        <v>828</v>
      </c>
      <c r="AD89" s="103" t="s">
        <v>828</v>
      </c>
      <c r="AE89" s="103" t="s">
        <v>828</v>
      </c>
      <c r="AF89" s="103" t="s">
        <v>828</v>
      </c>
    </row>
    <row r="90" spans="3:32" x14ac:dyDescent="0.25">
      <c r="C90" s="31" t="str">
        <f>'GPC alcances 2018'!Q5</f>
        <v>UTCUTS</v>
      </c>
      <c r="D90" s="32">
        <f t="shared" ref="D90:M98" si="25">VLOOKUP($C90,$C$8:$AF$46,D$53-1988,FALSE)</f>
        <v>-11742.794777976111</v>
      </c>
      <c r="E90" s="32">
        <f t="shared" si="25"/>
        <v>-11810.168934432073</v>
      </c>
      <c r="F90" s="32">
        <f t="shared" si="25"/>
        <v>-12038.930370704629</v>
      </c>
      <c r="G90" s="32">
        <f t="shared" si="25"/>
        <v>-12364.701384571641</v>
      </c>
      <c r="H90" s="32">
        <f t="shared" si="25"/>
        <v>-12693.454315001245</v>
      </c>
      <c r="I90" s="32">
        <f t="shared" si="25"/>
        <v>-12493.358718578178</v>
      </c>
      <c r="J90" s="32">
        <f t="shared" si="25"/>
        <v>-8639.8191287112495</v>
      </c>
      <c r="K90" s="32">
        <f t="shared" si="25"/>
        <v>-12912.486213031158</v>
      </c>
      <c r="L90" s="32">
        <f t="shared" si="25"/>
        <v>1633.234403804099</v>
      </c>
      <c r="M90" s="32">
        <f t="shared" si="25"/>
        <v>-13482.188252700427</v>
      </c>
      <c r="N90" s="32">
        <f t="shared" ref="N90:W98" si="26">VLOOKUP($C90,$C$8:$AF$46,N$53-1988,FALSE)</f>
        <v>-14183.128119809377</v>
      </c>
      <c r="O90" s="32">
        <f t="shared" si="26"/>
        <v>-14276.179586154449</v>
      </c>
      <c r="P90" s="32">
        <f t="shared" si="26"/>
        <v>-13286.921184297176</v>
      </c>
      <c r="Q90" s="32">
        <f t="shared" si="26"/>
        <v>-14687.137793138565</v>
      </c>
      <c r="R90" s="32">
        <f t="shared" si="26"/>
        <v>-14154.630139131557</v>
      </c>
      <c r="S90" s="32">
        <f t="shared" si="26"/>
        <v>-14357.575996782653</v>
      </c>
      <c r="T90" s="32">
        <f t="shared" si="26"/>
        <v>-14459.648405293525</v>
      </c>
      <c r="U90" s="32">
        <f t="shared" si="26"/>
        <v>-14769.092858009257</v>
      </c>
      <c r="V90" s="32">
        <f t="shared" si="26"/>
        <v>-11383.618085185282</v>
      </c>
      <c r="W90" s="32">
        <f t="shared" si="26"/>
        <v>-12073.605345144966</v>
      </c>
      <c r="X90" s="32">
        <f t="shared" ref="X90:AF98" si="27">VLOOKUP($C90,$C$8:$AF$46,X$53-1988,FALSE)</f>
        <v>-13448.424203002804</v>
      </c>
      <c r="Y90" s="32">
        <f t="shared" si="27"/>
        <v>-13273.927208158901</v>
      </c>
      <c r="Z90" s="32">
        <f t="shared" si="27"/>
        <v>-13173.449038190687</v>
      </c>
      <c r="AA90" s="32">
        <f t="shared" si="27"/>
        <v>-13584.054907332227</v>
      </c>
      <c r="AB90" s="32">
        <f t="shared" si="27"/>
        <v>-13278.419062921343</v>
      </c>
      <c r="AC90" s="32">
        <f t="shared" si="27"/>
        <v>-12771.48853108707</v>
      </c>
      <c r="AD90" s="32">
        <f t="shared" si="27"/>
        <v>-12672.807059385936</v>
      </c>
      <c r="AE90" s="32">
        <f t="shared" si="27"/>
        <v>-11503.653957605007</v>
      </c>
      <c r="AF90" s="32">
        <f t="shared" si="27"/>
        <v>-10867.236762003287</v>
      </c>
    </row>
    <row r="91" spans="3:32" x14ac:dyDescent="0.25">
      <c r="C91" s="31" t="str">
        <f>'GPC alcances 2018'!Q6</f>
        <v>Agricultura</v>
      </c>
      <c r="D91" s="32">
        <f t="shared" si="25"/>
        <v>1874.9832923649265</v>
      </c>
      <c r="E91" s="32">
        <f t="shared" si="25"/>
        <v>1898.4539684910183</v>
      </c>
      <c r="F91" s="32">
        <f t="shared" si="25"/>
        <v>1960.6079369924714</v>
      </c>
      <c r="G91" s="32">
        <f t="shared" si="25"/>
        <v>2026.4748781902592</v>
      </c>
      <c r="H91" s="32">
        <f t="shared" si="25"/>
        <v>2105.2280497917527</v>
      </c>
      <c r="I91" s="32">
        <f t="shared" si="25"/>
        <v>2138.2268288415435</v>
      </c>
      <c r="J91" s="32">
        <f t="shared" si="25"/>
        <v>2155.0939271469601</v>
      </c>
      <c r="K91" s="32">
        <f t="shared" si="25"/>
        <v>2277.9215921484324</v>
      </c>
      <c r="L91" s="32">
        <f t="shared" si="25"/>
        <v>2303.645773516942</v>
      </c>
      <c r="M91" s="32">
        <f t="shared" si="25"/>
        <v>2295.3976250678647</v>
      </c>
      <c r="N91" s="32">
        <f t="shared" si="26"/>
        <v>2289.8472046063762</v>
      </c>
      <c r="O91" s="32">
        <f t="shared" si="26"/>
        <v>2310.5905599951734</v>
      </c>
      <c r="P91" s="32">
        <f t="shared" si="26"/>
        <v>2336.0694384163567</v>
      </c>
      <c r="Q91" s="32">
        <f t="shared" si="26"/>
        <v>2318.7982603292139</v>
      </c>
      <c r="R91" s="32">
        <f t="shared" si="26"/>
        <v>2351.1238782820114</v>
      </c>
      <c r="S91" s="32">
        <f t="shared" si="26"/>
        <v>2369.9020606958566</v>
      </c>
      <c r="T91" s="32">
        <f t="shared" si="26"/>
        <v>2379.3011853924172</v>
      </c>
      <c r="U91" s="32">
        <f t="shared" si="26"/>
        <v>2406.5489566169567</v>
      </c>
      <c r="V91" s="32">
        <f t="shared" si="26"/>
        <v>2359.2998329716529</v>
      </c>
      <c r="W91" s="32">
        <f t="shared" si="26"/>
        <v>2286.5681777365344</v>
      </c>
      <c r="X91" s="32">
        <f t="shared" si="27"/>
        <v>2241.7528046828124</v>
      </c>
      <c r="Y91" s="32">
        <f t="shared" si="27"/>
        <v>2172.3013249251449</v>
      </c>
      <c r="Z91" s="32">
        <f t="shared" si="27"/>
        <v>2271.8155556141619</v>
      </c>
      <c r="AA91" s="32">
        <f t="shared" si="27"/>
        <v>2405.9725682461462</v>
      </c>
      <c r="AB91" s="32">
        <f t="shared" si="27"/>
        <v>2300.7622595906109</v>
      </c>
      <c r="AC91" s="32">
        <f t="shared" si="27"/>
        <v>2201.4455989602629</v>
      </c>
      <c r="AD91" s="32">
        <f t="shared" si="27"/>
        <v>2245.8377339053918</v>
      </c>
      <c r="AE91" s="32">
        <f t="shared" si="27"/>
        <v>2299.4440497904829</v>
      </c>
      <c r="AF91" s="32">
        <f t="shared" si="27"/>
        <v>2367.3525981295647</v>
      </c>
    </row>
    <row r="92" spans="3:32" x14ac:dyDescent="0.25">
      <c r="C92" s="31" t="str">
        <f>'GPC alcances 2018'!Q7</f>
        <v>Transporte por carretera</v>
      </c>
      <c r="D92" s="32">
        <f t="shared" si="25"/>
        <v>354.18378005147156</v>
      </c>
      <c r="E92" s="32">
        <f t="shared" si="25"/>
        <v>369.79281669994919</v>
      </c>
      <c r="F92" s="32">
        <f t="shared" si="25"/>
        <v>400.42249811412643</v>
      </c>
      <c r="G92" s="32">
        <f t="shared" si="25"/>
        <v>444.58889086980435</v>
      </c>
      <c r="H92" s="32">
        <f t="shared" si="25"/>
        <v>500.5761218063181</v>
      </c>
      <c r="I92" s="32">
        <f t="shared" si="25"/>
        <v>548.28400714595944</v>
      </c>
      <c r="J92" s="32">
        <f t="shared" si="25"/>
        <v>593.50791637552152</v>
      </c>
      <c r="K92" s="32">
        <f t="shared" si="25"/>
        <v>622.37314504246206</v>
      </c>
      <c r="L92" s="32">
        <f t="shared" si="25"/>
        <v>656.21933629993669</v>
      </c>
      <c r="M92" s="32">
        <f t="shared" si="25"/>
        <v>684.67135633519047</v>
      </c>
      <c r="N92" s="32">
        <f t="shared" si="26"/>
        <v>707.73144402859793</v>
      </c>
      <c r="O92" s="32">
        <f t="shared" si="26"/>
        <v>667.49718247140834</v>
      </c>
      <c r="P92" s="32">
        <f t="shared" si="26"/>
        <v>731.22073724660231</v>
      </c>
      <c r="Q92" s="32">
        <f t="shared" si="26"/>
        <v>720.92372027601789</v>
      </c>
      <c r="R92" s="32">
        <f t="shared" si="26"/>
        <v>711.18037500386856</v>
      </c>
      <c r="S92" s="32">
        <f t="shared" si="26"/>
        <v>796.29509889901067</v>
      </c>
      <c r="T92" s="32">
        <f t="shared" si="26"/>
        <v>822.53312406419366</v>
      </c>
      <c r="U92" s="32">
        <f t="shared" si="26"/>
        <v>903.83237994517117</v>
      </c>
      <c r="V92" s="32">
        <f t="shared" si="26"/>
        <v>989.28641815987237</v>
      </c>
      <c r="W92" s="32">
        <f t="shared" si="26"/>
        <v>1001.8436652281429</v>
      </c>
      <c r="X92" s="32">
        <f t="shared" si="27"/>
        <v>999.12711240773046</v>
      </c>
      <c r="Y92" s="32">
        <f t="shared" si="27"/>
        <v>1047.3873215267065</v>
      </c>
      <c r="Z92" s="32">
        <f t="shared" si="27"/>
        <v>1058.2301235470206</v>
      </c>
      <c r="AA92" s="32">
        <f t="shared" si="27"/>
        <v>1152.1956254168529</v>
      </c>
      <c r="AB92" s="32">
        <f t="shared" si="27"/>
        <v>1081.9242834690929</v>
      </c>
      <c r="AC92" s="32">
        <f t="shared" si="27"/>
        <v>1217.9532402799487</v>
      </c>
      <c r="AD92" s="32">
        <f t="shared" si="27"/>
        <v>1303.2576616275383</v>
      </c>
      <c r="AE92" s="32">
        <f t="shared" si="27"/>
        <v>1375.5044491398921</v>
      </c>
      <c r="AF92" s="32">
        <f t="shared" si="27"/>
        <v>1468.6256114852108</v>
      </c>
    </row>
    <row r="93" spans="3:32" x14ac:dyDescent="0.25">
      <c r="C93" s="31" t="str">
        <f>'GPC alcances 2018'!Q8</f>
        <v>Industrias manufactureras y de la construcción (electricidad)</v>
      </c>
      <c r="D93" s="32">
        <f t="shared" si="25"/>
        <v>91.005673537480064</v>
      </c>
      <c r="E93" s="32">
        <f t="shared" si="25"/>
        <v>60.00234101647338</v>
      </c>
      <c r="F93" s="32">
        <f t="shared" si="25"/>
        <v>37.632287211037806</v>
      </c>
      <c r="G93" s="32">
        <f t="shared" si="25"/>
        <v>39.983561232771045</v>
      </c>
      <c r="H93" s="32">
        <f t="shared" si="25"/>
        <v>63.201998704127689</v>
      </c>
      <c r="I93" s="32">
        <f t="shared" si="25"/>
        <v>81.796083634687946</v>
      </c>
      <c r="J93" s="32">
        <f t="shared" si="25"/>
        <v>151.34607514630522</v>
      </c>
      <c r="K93" s="32">
        <f t="shared" si="25"/>
        <v>224.36641300494639</v>
      </c>
      <c r="L93" s="32">
        <f t="shared" si="25"/>
        <v>284.18947122448611</v>
      </c>
      <c r="M93" s="32">
        <f t="shared" si="25"/>
        <v>386.53585647769245</v>
      </c>
      <c r="N93" s="32">
        <f t="shared" si="26"/>
        <v>295.63512624312011</v>
      </c>
      <c r="O93" s="32">
        <f t="shared" si="26"/>
        <v>235.6541562910065</v>
      </c>
      <c r="P93" s="32">
        <f t="shared" si="26"/>
        <v>245.70498371729042</v>
      </c>
      <c r="Q93" s="32">
        <f t="shared" si="26"/>
        <v>344.99730158336092</v>
      </c>
      <c r="R93" s="32">
        <f t="shared" si="26"/>
        <v>409.45706118792316</v>
      </c>
      <c r="S93" s="32">
        <f t="shared" si="26"/>
        <v>309.13126864900602</v>
      </c>
      <c r="T93" s="32">
        <f t="shared" si="26"/>
        <v>336.11384465846061</v>
      </c>
      <c r="U93" s="32">
        <f t="shared" si="26"/>
        <v>575.61394427600374</v>
      </c>
      <c r="V93" s="32">
        <f t="shared" si="26"/>
        <v>555.02550086223448</v>
      </c>
      <c r="W93" s="32">
        <f t="shared" si="26"/>
        <v>521.33909328891662</v>
      </c>
      <c r="X93" s="32">
        <f t="shared" si="27"/>
        <v>638.08547260357193</v>
      </c>
      <c r="Y93" s="32">
        <f t="shared" si="27"/>
        <v>709.01877736787105</v>
      </c>
      <c r="Z93" s="32">
        <f t="shared" si="27"/>
        <v>799.6697125018834</v>
      </c>
      <c r="AA93" s="32">
        <f t="shared" si="27"/>
        <v>898.13636922316869</v>
      </c>
      <c r="AB93" s="32">
        <f t="shared" si="27"/>
        <v>772.58147979061414</v>
      </c>
      <c r="AC93" s="32">
        <f t="shared" si="27"/>
        <v>697.1296658200265</v>
      </c>
      <c r="AD93" s="32">
        <f t="shared" si="27"/>
        <v>898.01386203788866</v>
      </c>
      <c r="AE93" s="32">
        <f t="shared" si="27"/>
        <v>755.56433095135378</v>
      </c>
      <c r="AF93" s="32">
        <f t="shared" si="27"/>
        <v>962.18664283472799</v>
      </c>
    </row>
    <row r="94" spans="3:32" x14ac:dyDescent="0.25">
      <c r="C94" s="31" t="str">
        <f>'GPC alcances 2018'!Q9</f>
        <v>Actividades agrícolas, de silvicultura y de pesca</v>
      </c>
      <c r="D94" s="32">
        <f t="shared" si="25"/>
        <v>108.40649359533074</v>
      </c>
      <c r="E94" s="32">
        <f t="shared" si="25"/>
        <v>154.61817751024569</v>
      </c>
      <c r="F94" s="32">
        <f t="shared" si="25"/>
        <v>165.25803202512205</v>
      </c>
      <c r="G94" s="32">
        <f t="shared" si="25"/>
        <v>163.25351284296218</v>
      </c>
      <c r="H94" s="32">
        <f t="shared" si="25"/>
        <v>162.94284714386549</v>
      </c>
      <c r="I94" s="32">
        <f t="shared" si="25"/>
        <v>136.04235371369353</v>
      </c>
      <c r="J94" s="32">
        <f t="shared" si="25"/>
        <v>243.2949310333106</v>
      </c>
      <c r="K94" s="32">
        <f t="shared" si="25"/>
        <v>340.01718895043962</v>
      </c>
      <c r="L94" s="32">
        <f t="shared" si="25"/>
        <v>259.98992181244131</v>
      </c>
      <c r="M94" s="32">
        <f t="shared" si="25"/>
        <v>197.05336058265726</v>
      </c>
      <c r="N94" s="32">
        <f t="shared" si="26"/>
        <v>296.55793970369615</v>
      </c>
      <c r="O94" s="32">
        <f t="shared" si="26"/>
        <v>276.17788905814427</v>
      </c>
      <c r="P94" s="32">
        <f t="shared" si="26"/>
        <v>311.04428890588571</v>
      </c>
      <c r="Q94" s="32">
        <f t="shared" si="26"/>
        <v>190.16055630317638</v>
      </c>
      <c r="R94" s="32">
        <f t="shared" si="26"/>
        <v>301.89456351727216</v>
      </c>
      <c r="S94" s="32">
        <f t="shared" si="26"/>
        <v>216.89289878575576</v>
      </c>
      <c r="T94" s="32">
        <f t="shared" si="26"/>
        <v>140.05836008768534</v>
      </c>
      <c r="U94" s="32">
        <f t="shared" si="26"/>
        <v>130.58227147804604</v>
      </c>
      <c r="V94" s="32">
        <f t="shared" si="26"/>
        <v>138.75863492596523</v>
      </c>
      <c r="W94" s="32">
        <f t="shared" si="26"/>
        <v>157.79202601013534</v>
      </c>
      <c r="X94" s="32">
        <f t="shared" si="27"/>
        <v>318.22228254717834</v>
      </c>
      <c r="Y94" s="32">
        <f t="shared" si="27"/>
        <v>427.72238062948998</v>
      </c>
      <c r="Z94" s="32">
        <f t="shared" si="27"/>
        <v>231.17782567274807</v>
      </c>
      <c r="AA94" s="32">
        <f t="shared" si="27"/>
        <v>262.84585804990826</v>
      </c>
      <c r="AB94" s="32">
        <f t="shared" si="27"/>
        <v>215.52807541360764</v>
      </c>
      <c r="AC94" s="32">
        <f t="shared" si="27"/>
        <v>257.70213589924253</v>
      </c>
      <c r="AD94" s="32">
        <f t="shared" si="27"/>
        <v>331.40502097374031</v>
      </c>
      <c r="AE94" s="32">
        <f t="shared" si="27"/>
        <v>274.56153078377793</v>
      </c>
      <c r="AF94" s="32">
        <f t="shared" si="27"/>
        <v>296.61152669460324</v>
      </c>
    </row>
    <row r="95" spans="3:32" x14ac:dyDescent="0.25">
      <c r="C95" s="31" t="str">
        <f>'GPC alcances 2018'!Q10</f>
        <v>Uso del producto</v>
      </c>
      <c r="D95" s="32">
        <f t="shared" si="25"/>
        <v>2.02575410329827</v>
      </c>
      <c r="E95" s="32">
        <f t="shared" si="25"/>
        <v>2.0183238641787011</v>
      </c>
      <c r="F95" s="32">
        <f t="shared" si="25"/>
        <v>2.1232395425276507</v>
      </c>
      <c r="G95" s="32">
        <f t="shared" si="25"/>
        <v>2.1379204024264742</v>
      </c>
      <c r="H95" s="32">
        <f t="shared" si="25"/>
        <v>2.4656487211043694</v>
      </c>
      <c r="I95" s="32">
        <f t="shared" si="25"/>
        <v>2.7987078772504241</v>
      </c>
      <c r="J95" s="32">
        <f t="shared" si="25"/>
        <v>3.513324787971337</v>
      </c>
      <c r="K95" s="32">
        <f t="shared" si="25"/>
        <v>4.9721985763557246</v>
      </c>
      <c r="L95" s="32">
        <f t="shared" si="25"/>
        <v>5.0833798553549983</v>
      </c>
      <c r="M95" s="32">
        <f t="shared" si="25"/>
        <v>9.5212389848389929</v>
      </c>
      <c r="N95" s="32">
        <f t="shared" si="26"/>
        <v>13.489416939586755</v>
      </c>
      <c r="O95" s="32">
        <f t="shared" si="26"/>
        <v>27.75129923060452</v>
      </c>
      <c r="P95" s="32">
        <f t="shared" si="26"/>
        <v>28.302314179635925</v>
      </c>
      <c r="Q95" s="32">
        <f t="shared" si="26"/>
        <v>31.141269922802429</v>
      </c>
      <c r="R95" s="32">
        <f t="shared" si="26"/>
        <v>44.412036522497488</v>
      </c>
      <c r="S95" s="32">
        <f t="shared" si="26"/>
        <v>52.506843702578344</v>
      </c>
      <c r="T95" s="32">
        <f t="shared" si="26"/>
        <v>60.770124111441916</v>
      </c>
      <c r="U95" s="32">
        <f t="shared" si="26"/>
        <v>74.080833810359209</v>
      </c>
      <c r="V95" s="32">
        <f t="shared" si="26"/>
        <v>73.154389023195023</v>
      </c>
      <c r="W95" s="32">
        <f t="shared" si="26"/>
        <v>74.393426163712007</v>
      </c>
      <c r="X95" s="32">
        <f t="shared" si="27"/>
        <v>101.59953689289641</v>
      </c>
      <c r="Y95" s="32">
        <f t="shared" si="27"/>
        <v>133.78943174224821</v>
      </c>
      <c r="Z95" s="32">
        <f t="shared" si="27"/>
        <v>138.04268586340143</v>
      </c>
      <c r="AA95" s="32">
        <f t="shared" si="27"/>
        <v>165.22491670276361</v>
      </c>
      <c r="AB95" s="32">
        <f t="shared" si="27"/>
        <v>207.8859304999809</v>
      </c>
      <c r="AC95" s="32">
        <f t="shared" si="27"/>
        <v>203.89725124160708</v>
      </c>
      <c r="AD95" s="32">
        <f t="shared" si="27"/>
        <v>258.61817657575898</v>
      </c>
      <c r="AE95" s="32">
        <f t="shared" si="27"/>
        <v>227.08347874739505</v>
      </c>
      <c r="AF95" s="32">
        <f t="shared" si="27"/>
        <v>291.6753768152675</v>
      </c>
    </row>
    <row r="96" spans="3:32" x14ac:dyDescent="0.25">
      <c r="C96" s="31" t="str">
        <f>'GPC alcances 2018'!Q11</f>
        <v>Industrias manufactureras y de la construcción</v>
      </c>
      <c r="D96" s="32">
        <f t="shared" si="25"/>
        <v>54.667951225140918</v>
      </c>
      <c r="E96" s="32">
        <f t="shared" si="25"/>
        <v>48.949384480919406</v>
      </c>
      <c r="F96" s="32">
        <f t="shared" si="25"/>
        <v>59.854604574940417</v>
      </c>
      <c r="G96" s="32">
        <f t="shared" si="25"/>
        <v>69.085028471582419</v>
      </c>
      <c r="H96" s="32">
        <f t="shared" si="25"/>
        <v>66.105845700956309</v>
      </c>
      <c r="I96" s="32">
        <f t="shared" si="25"/>
        <v>83.602576789838338</v>
      </c>
      <c r="J96" s="32">
        <f t="shared" si="25"/>
        <v>106.90509517620779</v>
      </c>
      <c r="K96" s="32">
        <f t="shared" si="25"/>
        <v>203.20409284689055</v>
      </c>
      <c r="L96" s="32">
        <f t="shared" si="25"/>
        <v>156.1768735768685</v>
      </c>
      <c r="M96" s="32">
        <f t="shared" si="25"/>
        <v>150.57177842149642</v>
      </c>
      <c r="N96" s="32">
        <f t="shared" si="26"/>
        <v>136.16914751792552</v>
      </c>
      <c r="O96" s="32">
        <f t="shared" si="26"/>
        <v>160.12658273097691</v>
      </c>
      <c r="P96" s="32">
        <f t="shared" si="26"/>
        <v>130.71962722314484</v>
      </c>
      <c r="Q96" s="32">
        <f t="shared" si="26"/>
        <v>136.94613816664673</v>
      </c>
      <c r="R96" s="32">
        <f t="shared" si="26"/>
        <v>126.74661036861293</v>
      </c>
      <c r="S96" s="32">
        <f t="shared" si="26"/>
        <v>113.37704735281808</v>
      </c>
      <c r="T96" s="32">
        <f t="shared" si="26"/>
        <v>123.39825835422977</v>
      </c>
      <c r="U96" s="32">
        <f t="shared" si="26"/>
        <v>141.01011644370666</v>
      </c>
      <c r="V96" s="32">
        <f t="shared" si="26"/>
        <v>195.93984076344114</v>
      </c>
      <c r="W96" s="32">
        <f t="shared" si="26"/>
        <v>153.18476123325354</v>
      </c>
      <c r="X96" s="32">
        <f t="shared" si="27"/>
        <v>110.76192041996515</v>
      </c>
      <c r="Y96" s="32">
        <f t="shared" si="27"/>
        <v>166.32769630737903</v>
      </c>
      <c r="Z96" s="32">
        <f t="shared" si="27"/>
        <v>169.56761754857209</v>
      </c>
      <c r="AA96" s="32">
        <f t="shared" si="27"/>
        <v>173.78264778111438</v>
      </c>
      <c r="AB96" s="32">
        <f t="shared" si="27"/>
        <v>243.39972884502279</v>
      </c>
      <c r="AC96" s="32">
        <f t="shared" si="27"/>
        <v>232.34993585373562</v>
      </c>
      <c r="AD96" s="32">
        <f t="shared" si="27"/>
        <v>272.8756864723685</v>
      </c>
      <c r="AE96" s="32">
        <f t="shared" si="27"/>
        <v>263.63784736633431</v>
      </c>
      <c r="AF96" s="32">
        <f t="shared" si="27"/>
        <v>260.09968499672732</v>
      </c>
    </row>
    <row r="97" spans="3:32" x14ac:dyDescent="0.25">
      <c r="C97" s="31" t="str">
        <f>'GPC alcances 2018'!Q12</f>
        <v>Industrias energéticas (electricidad)</v>
      </c>
      <c r="D97" s="32">
        <f t="shared" si="25"/>
        <v>45.674090535883806</v>
      </c>
      <c r="E97" s="32">
        <f t="shared" si="25"/>
        <v>27.277454971604474</v>
      </c>
      <c r="F97" s="32">
        <f t="shared" si="25"/>
        <v>14.910428176572447</v>
      </c>
      <c r="G97" s="32">
        <f t="shared" si="25"/>
        <v>15.030293129795105</v>
      </c>
      <c r="H97" s="32">
        <f t="shared" si="25"/>
        <v>23.830278995162921</v>
      </c>
      <c r="I97" s="32">
        <f t="shared" si="25"/>
        <v>26.639972815775895</v>
      </c>
      <c r="J97" s="32">
        <f t="shared" si="25"/>
        <v>42.209976828956748</v>
      </c>
      <c r="K97" s="32">
        <f t="shared" si="25"/>
        <v>61.416204952012755</v>
      </c>
      <c r="L97" s="32">
        <f t="shared" si="25"/>
        <v>66.31076618028986</v>
      </c>
      <c r="M97" s="32">
        <f t="shared" si="25"/>
        <v>79.225388448180084</v>
      </c>
      <c r="N97" s="32">
        <f t="shared" si="26"/>
        <v>74.200602048406282</v>
      </c>
      <c r="O97" s="32">
        <f t="shared" si="26"/>
        <v>57.337525051045048</v>
      </c>
      <c r="P97" s="32">
        <f t="shared" si="26"/>
        <v>57.389317037024917</v>
      </c>
      <c r="Q97" s="32">
        <f t="shared" si="26"/>
        <v>68.103849420951406</v>
      </c>
      <c r="R97" s="32">
        <f t="shared" si="26"/>
        <v>93.268784001923848</v>
      </c>
      <c r="S97" s="32">
        <f t="shared" si="26"/>
        <v>94.506202097691585</v>
      </c>
      <c r="T97" s="32">
        <f t="shared" si="26"/>
        <v>85.205298956641386</v>
      </c>
      <c r="U97" s="32">
        <f t="shared" si="26"/>
        <v>134.66696449799241</v>
      </c>
      <c r="V97" s="32">
        <f t="shared" si="26"/>
        <v>125.04315676126629</v>
      </c>
      <c r="W97" s="32">
        <f t="shared" si="26"/>
        <v>84.527723489896573</v>
      </c>
      <c r="X97" s="32">
        <f t="shared" si="27"/>
        <v>102.02952458634151</v>
      </c>
      <c r="Y97" s="32">
        <f t="shared" si="27"/>
        <v>128.02101141444359</v>
      </c>
      <c r="Z97" s="32">
        <f t="shared" si="27"/>
        <v>152.41624710827381</v>
      </c>
      <c r="AA97" s="32">
        <f t="shared" si="27"/>
        <v>204.41734195613148</v>
      </c>
      <c r="AB97" s="32">
        <f t="shared" si="27"/>
        <v>139.83733072666627</v>
      </c>
      <c r="AC97" s="32">
        <f t="shared" si="27"/>
        <v>103.92814499433177</v>
      </c>
      <c r="AD97" s="32">
        <f t="shared" si="27"/>
        <v>109.57085266999999</v>
      </c>
      <c r="AE97" s="32">
        <f t="shared" si="27"/>
        <v>99.707508083333323</v>
      </c>
      <c r="AF97" s="32">
        <f t="shared" si="27"/>
        <v>255.04717442088224</v>
      </c>
    </row>
    <row r="98" spans="3:32" x14ac:dyDescent="0.25">
      <c r="C98" s="31" t="str">
        <f>'GPC alcances 2018'!Q13</f>
        <v>Edificios residenciales</v>
      </c>
      <c r="D98" s="32">
        <f t="shared" si="25"/>
        <v>150.62022338304808</v>
      </c>
      <c r="E98" s="32">
        <f t="shared" si="25"/>
        <v>156.0573486850368</v>
      </c>
      <c r="F98" s="32">
        <f t="shared" si="25"/>
        <v>171.65194193719248</v>
      </c>
      <c r="G98" s="32">
        <f t="shared" si="25"/>
        <v>188.68860629895215</v>
      </c>
      <c r="H98" s="32">
        <f t="shared" si="25"/>
        <v>191.99108299690104</v>
      </c>
      <c r="I98" s="32">
        <f t="shared" si="25"/>
        <v>187.72505321996545</v>
      </c>
      <c r="J98" s="32">
        <f t="shared" si="25"/>
        <v>175.40043161278379</v>
      </c>
      <c r="K98" s="32">
        <f t="shared" si="25"/>
        <v>177.29695878907032</v>
      </c>
      <c r="L98" s="32">
        <f t="shared" si="25"/>
        <v>170.78081517180007</v>
      </c>
      <c r="M98" s="32">
        <f t="shared" si="25"/>
        <v>183.12847817341861</v>
      </c>
      <c r="N98" s="32">
        <f t="shared" si="26"/>
        <v>191.12060245931298</v>
      </c>
      <c r="O98" s="32">
        <f t="shared" si="26"/>
        <v>194.32460039991227</v>
      </c>
      <c r="P98" s="32">
        <f t="shared" si="26"/>
        <v>187.70618141134983</v>
      </c>
      <c r="Q98" s="32">
        <f t="shared" si="26"/>
        <v>175.82240941989357</v>
      </c>
      <c r="R98" s="32">
        <f t="shared" si="26"/>
        <v>184.86004571668414</v>
      </c>
      <c r="S98" s="32">
        <f t="shared" si="26"/>
        <v>184.82619274700897</v>
      </c>
      <c r="T98" s="32">
        <f t="shared" si="26"/>
        <v>188.57744031033411</v>
      </c>
      <c r="U98" s="32">
        <f t="shared" si="26"/>
        <v>197.19744981266763</v>
      </c>
      <c r="V98" s="32">
        <f t="shared" si="26"/>
        <v>191.83722339261999</v>
      </c>
      <c r="W98" s="32">
        <f t="shared" si="26"/>
        <v>198.83248365062013</v>
      </c>
      <c r="X98" s="32">
        <f t="shared" si="27"/>
        <v>203.74972997673876</v>
      </c>
      <c r="Y98" s="32">
        <f t="shared" si="27"/>
        <v>208.47961148046758</v>
      </c>
      <c r="Z98" s="32">
        <f t="shared" si="27"/>
        <v>209.62680940261725</v>
      </c>
      <c r="AA98" s="32">
        <f t="shared" si="27"/>
        <v>215.58931321618854</v>
      </c>
      <c r="AB98" s="32">
        <f t="shared" si="27"/>
        <v>208.07577603724852</v>
      </c>
      <c r="AC98" s="32">
        <f t="shared" si="27"/>
        <v>216.71443190414021</v>
      </c>
      <c r="AD98" s="32">
        <f t="shared" si="27"/>
        <v>206.87326749002332</v>
      </c>
      <c r="AE98" s="32">
        <f t="shared" si="27"/>
        <v>231.0141086200988</v>
      </c>
      <c r="AF98" s="32">
        <f t="shared" si="27"/>
        <v>249.1189401223445</v>
      </c>
    </row>
  </sheetData>
  <conditionalFormatting sqref="D5:AF5">
    <cfRule type="cellIs" dxfId="41" priority="19" operator="lessThan">
      <formula>0</formula>
    </cfRule>
  </conditionalFormatting>
  <conditionalFormatting sqref="D16:AF16">
    <cfRule type="cellIs" dxfId="40" priority="18" operator="lessThan">
      <formula>0</formula>
    </cfRule>
  </conditionalFormatting>
  <conditionalFormatting sqref="D22:AF22">
    <cfRule type="cellIs" dxfId="39" priority="17" operator="lessThan">
      <formula>0</formula>
    </cfRule>
  </conditionalFormatting>
  <conditionalFormatting sqref="D27:AF27">
    <cfRule type="cellIs" dxfId="38" priority="16" operator="lessThan">
      <formula>0</formula>
    </cfRule>
  </conditionalFormatting>
  <conditionalFormatting sqref="D30:AF30">
    <cfRule type="cellIs" dxfId="37" priority="15" operator="lessThan">
      <formula>0</formula>
    </cfRule>
  </conditionalFormatting>
  <conditionalFormatting sqref="D40:AF40">
    <cfRule type="cellIs" dxfId="36" priority="13" operator="lessThan">
      <formula>0</formula>
    </cfRule>
  </conditionalFormatting>
  <conditionalFormatting sqref="D9:AF9">
    <cfRule type="cellIs" dxfId="35" priority="12" operator="lessThan">
      <formula>0</formula>
    </cfRule>
  </conditionalFormatting>
  <conditionalFormatting sqref="D35:AF35 D43:AF43 D39:AF39 D11:AF11 D18:AF18 D24:AF24 D29:AF29 D32:AF32 D5:AF7">
    <cfRule type="cellIs" dxfId="34" priority="11" operator="lessThan">
      <formula>0</formula>
    </cfRule>
  </conditionalFormatting>
  <conditionalFormatting sqref="C25:C28">
    <cfRule type="cellIs" dxfId="33" priority="10" operator="lessThan">
      <formula>0</formula>
    </cfRule>
  </conditionalFormatting>
  <conditionalFormatting sqref="D90:AF98">
    <cfRule type="cellIs" dxfId="32" priority="7" operator="lessThan">
      <formula>0</formula>
    </cfRule>
  </conditionalFormatting>
  <conditionalFormatting sqref="D90:AF98">
    <cfRule type="cellIs" dxfId="31" priority="6" operator="lessThan">
      <formula>0</formula>
    </cfRule>
  </conditionalFormatting>
  <conditionalFormatting sqref="D55:AF55">
    <cfRule type="cellIs" dxfId="30" priority="5" operator="lessThan">
      <formula>0</formula>
    </cfRule>
  </conditionalFormatting>
  <conditionalFormatting sqref="D55:AF55 D64:AF65 D57:AF61">
    <cfRule type="cellIs" dxfId="29" priority="4" operator="lessThan">
      <formula>0</formula>
    </cfRule>
  </conditionalFormatting>
  <conditionalFormatting sqref="D62:AF63">
    <cfRule type="cellIs" dxfId="28" priority="3" operator="lessThan">
      <formula>0</formula>
    </cfRule>
  </conditionalFormatting>
  <conditionalFormatting sqref="D56:AF56">
    <cfRule type="cellIs" dxfId="27" priority="2" operator="lessThan">
      <formula>0</formula>
    </cfRule>
  </conditionalFormatting>
  <conditionalFormatting sqref="D56:AF56">
    <cfRule type="cellIs" dxfId="26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zoomScale="80" zoomScaleNormal="80" workbookViewId="0">
      <selection activeCell="D45" sqref="D45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Los Lagos</v>
      </c>
      <c r="C1">
        <f>'GPC alcances 2018'!C1</f>
        <v>14</v>
      </c>
    </row>
    <row r="2" spans="1:14" x14ac:dyDescent="0.25">
      <c r="C2" s="104" t="s">
        <v>821</v>
      </c>
      <c r="D2" s="105">
        <f>+D5-'GPC alcances 2018'!D5+'GPC alcances 2018'!D13+'GPC alcances 2018'!D29+'GPC alcances 2018'!D32</f>
        <v>0</v>
      </c>
      <c r="E2" s="105">
        <f>+E5-'GPC alcances 2018'!E5+'GPC alcances 2018'!E13+'GPC alcances 2018'!E29+'GPC alcances 2018'!E32</f>
        <v>0</v>
      </c>
      <c r="F2" s="105">
        <f>+F5-'GPC alcances 2018'!F5+'GPC alcances 2018'!F13+'GPC alcances 2018'!F29+'GPC alcances 2018'!F32</f>
        <v>0</v>
      </c>
      <c r="G2" s="105">
        <f>+G5-'GPC alcances 2018'!G5+'GPC alcances 2018'!G13+'GPC alcances 2018'!G29+'GPC alcances 2018'!G32</f>
        <v>0</v>
      </c>
      <c r="H2" s="105">
        <f>+H5-'GPC alcances 2018'!H5+'GPC alcances 2018'!H13+'GPC alcances 2018'!H29+'GPC alcances 2018'!H32</f>
        <v>0</v>
      </c>
      <c r="I2" s="105">
        <f>+I5-'GPC alcances 2018'!I5+'GPC alcances 2018'!I13+'GPC alcances 2018'!I29+'GPC alcances 2018'!I32</f>
        <v>0</v>
      </c>
      <c r="J2" s="105">
        <f>+J5-'GPC alcances 2018'!J5+'GPC alcances 2018'!J13+'GPC alcances 2018'!J29+'GPC alcances 2018'!J32</f>
        <v>0</v>
      </c>
      <c r="K2" s="105">
        <f>K5-CO2eq!AE4</f>
        <v>8203.6903676248439</v>
      </c>
    </row>
    <row r="3" spans="1:14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14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6" t="s">
        <v>829</v>
      </c>
      <c r="N4" s="103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2544.9053506425839</v>
      </c>
      <c r="E5" s="32">
        <f t="shared" ref="E5:G5" si="0">+E7+E18+E24+E29+E32</f>
        <v>0</v>
      </c>
      <c r="F5" s="32">
        <f t="shared" si="0"/>
        <v>11.838112522202962</v>
      </c>
      <c r="G5" s="32">
        <f t="shared" si="0"/>
        <v>0.23179491486809212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2909.9330483283497</v>
      </c>
      <c r="M5" s="31" t="s">
        <v>834</v>
      </c>
      <c r="N5" s="109">
        <f>$K$7</f>
        <v>881.61152467526961</v>
      </c>
    </row>
    <row r="6" spans="1:14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1574.5656199802943</v>
      </c>
      <c r="M6" s="31" t="s">
        <v>72</v>
      </c>
      <c r="N6" s="109">
        <f>$K$18</f>
        <v>1814.0667693867404</v>
      </c>
    </row>
    <row r="7" spans="1:14" x14ac:dyDescent="0.25">
      <c r="A7" s="6">
        <v>1</v>
      </c>
      <c r="B7" s="6" t="s">
        <v>836</v>
      </c>
      <c r="C7" s="31" t="s">
        <v>834</v>
      </c>
      <c r="D7" s="32">
        <f t="shared" ref="D7:K7" si="4">SUM(D8:D11,D14:D17)</f>
        <v>765.56598817227166</v>
      </c>
      <c r="E7" s="32">
        <f t="shared" si="4"/>
        <v>0</v>
      </c>
      <c r="F7" s="32">
        <f t="shared" si="4"/>
        <v>3.8302064010060763</v>
      </c>
      <c r="G7" s="32">
        <f t="shared" si="4"/>
        <v>6.8088511670624116E-2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881.61152467526961</v>
      </c>
      <c r="M7" s="31" t="s">
        <v>722</v>
      </c>
      <c r="N7" s="86">
        <f>$K$24</f>
        <v>214.25475426633946</v>
      </c>
    </row>
    <row r="8" spans="1:14" x14ac:dyDescent="0.25">
      <c r="A8" s="6">
        <v>1</v>
      </c>
      <c r="B8" s="13" t="s">
        <v>837</v>
      </c>
      <c r="C8" s="13" t="s">
        <v>838</v>
      </c>
      <c r="D8" s="114">
        <f>'CO2'!AE55</f>
        <v>143.06757055359731</v>
      </c>
      <c r="E8" s="115"/>
      <c r="F8" s="113">
        <f>'CH4'!AE55</f>
        <v>3.6533791435027156</v>
      </c>
      <c r="G8" s="113">
        <f>N2O!AE55</f>
        <v>4.9385540205299644E-2</v>
      </c>
      <c r="H8" s="115"/>
      <c r="I8" s="115"/>
      <c r="J8" s="115"/>
      <c r="K8" s="113">
        <f>D8+E8+F8*PCG!$C$5+G8*PCG!$C$6+H8+I8+J8</f>
        <v>249.1189401223445</v>
      </c>
      <c r="M8" s="31" t="s">
        <v>844</v>
      </c>
      <c r="N8" s="109">
        <f>$K$35</f>
        <v>1573.5362293197632</v>
      </c>
    </row>
    <row r="9" spans="1:14" x14ac:dyDescent="0.25">
      <c r="A9" s="6">
        <v>1</v>
      </c>
      <c r="B9" s="13" t="s">
        <v>840</v>
      </c>
      <c r="C9" s="13" t="s">
        <v>841</v>
      </c>
      <c r="D9" s="114">
        <f>'CO2'!AE54</f>
        <v>74.950411597002898</v>
      </c>
      <c r="E9" s="115"/>
      <c r="F9" s="113">
        <f>'CH4'!AE54</f>
        <v>1.3803978361311317E-2</v>
      </c>
      <c r="G9" s="113">
        <f>N2O!AE54</f>
        <v>5.0852527707752056E-4</v>
      </c>
      <c r="H9" s="115"/>
      <c r="I9" s="115"/>
      <c r="J9" s="115"/>
      <c r="K9" s="113">
        <f>D9+E9+F9*PCG!$C$5+G9*PCG!$C$6+H9+I9+J9</f>
        <v>75.447051588604779</v>
      </c>
      <c r="M9" s="31" t="s">
        <v>847</v>
      </c>
      <c r="N9" s="109">
        <f>$K$43</f>
        <v>1.029390660531041</v>
      </c>
    </row>
    <row r="10" spans="1:14" x14ac:dyDescent="0.25">
      <c r="A10" s="6">
        <v>1</v>
      </c>
      <c r="B10" s="13" t="s">
        <v>843</v>
      </c>
      <c r="C10" s="13" t="s">
        <v>44</v>
      </c>
      <c r="D10" s="114">
        <f>'CO2'!AE17</f>
        <v>252.48237761181696</v>
      </c>
      <c r="E10" s="115"/>
      <c r="F10" s="113">
        <f>'CH4'!AE17</f>
        <v>0.11571766046170809</v>
      </c>
      <c r="G10" s="113">
        <f>N2O!AE17</f>
        <v>1.5853576756267376E-2</v>
      </c>
      <c r="H10" s="115"/>
      <c r="I10" s="115"/>
      <c r="J10" s="115"/>
      <c r="K10" s="113">
        <f>D10+E10+F10*PCG!$C$5+G10*PCG!$C$6+H10+I10+J10</f>
        <v>260.09968499672738</v>
      </c>
      <c r="M10" s="117" t="s">
        <v>821</v>
      </c>
      <c r="N10" s="105">
        <f>SUM(N5:N9)-K5-K6</f>
        <v>0</v>
      </c>
    </row>
    <row r="11" spans="1:14" x14ac:dyDescent="0.25">
      <c r="A11" s="6">
        <v>1</v>
      </c>
      <c r="B11" s="13" t="s">
        <v>845</v>
      </c>
      <c r="C11" s="13" t="s">
        <v>846</v>
      </c>
      <c r="D11" s="116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849</v>
      </c>
      <c r="C12" s="13" t="s">
        <v>42</v>
      </c>
      <c r="D12" s="114">
        <f>'CO2'!AE8-'CO2'!AE10</f>
        <v>0</v>
      </c>
      <c r="E12" s="115"/>
      <c r="F12" s="113">
        <f>'CH4'!AE8-'CH4'!AE10</f>
        <v>0</v>
      </c>
      <c r="G12" s="113">
        <f>N2O!AE8-N2O!AE10</f>
        <v>0</v>
      </c>
      <c r="H12" s="115"/>
      <c r="I12" s="115"/>
      <c r="J12" s="115"/>
      <c r="K12" s="113">
        <f>D12+E12+F12*PCG!$C$5+G12*PCG!$C$6+H12+I12+J12</f>
        <v>0</v>
      </c>
    </row>
    <row r="13" spans="1:14" x14ac:dyDescent="0.25">
      <c r="A13" s="6">
        <v>1</v>
      </c>
      <c r="B13" s="13" t="s">
        <v>851</v>
      </c>
      <c r="C13" s="13" t="s">
        <v>852</v>
      </c>
      <c r="D13" s="120"/>
      <c r="E13" s="121"/>
      <c r="F13" s="121"/>
      <c r="G13" s="121"/>
      <c r="H13" s="121"/>
      <c r="I13" s="121"/>
      <c r="J13" s="121"/>
      <c r="K13" s="121"/>
    </row>
    <row r="14" spans="1:14" x14ac:dyDescent="0.25">
      <c r="A14" s="6">
        <v>1</v>
      </c>
      <c r="B14" s="13" t="s">
        <v>854</v>
      </c>
      <c r="C14" s="13" t="s">
        <v>855</v>
      </c>
      <c r="D14" s="114">
        <f>'CO2'!AE56</f>
        <v>294.7601608007821</v>
      </c>
      <c r="E14" s="115"/>
      <c r="F14" s="113">
        <f>'CH4'!AE56</f>
        <v>4.6253304564039588E-2</v>
      </c>
      <c r="G14" s="113">
        <f>N2O!AE56</f>
        <v>2.3323264420138201E-3</v>
      </c>
      <c r="H14" s="115"/>
      <c r="I14" s="115"/>
      <c r="J14" s="115"/>
      <c r="K14" s="113">
        <f>D14+E14+F14*PCG!$C$5+G14*PCG!$C$6+H14+I14+J14</f>
        <v>296.61152669460324</v>
      </c>
    </row>
    <row r="15" spans="1:14" x14ac:dyDescent="0.25">
      <c r="A15" s="6">
        <v>1</v>
      </c>
      <c r="B15" s="13" t="s">
        <v>857</v>
      </c>
      <c r="C15" s="13" t="s">
        <v>858</v>
      </c>
      <c r="D15" s="114">
        <f>'CO2'!AE60</f>
        <v>0.3054118912755876</v>
      </c>
      <c r="E15" s="115"/>
      <c r="F15" s="113">
        <f>'CH4'!AE60</f>
        <v>2.1357474914376756E-6</v>
      </c>
      <c r="G15" s="113">
        <f>N2O!AE60</f>
        <v>8.5429899657507025E-6</v>
      </c>
      <c r="H15" s="115"/>
      <c r="I15" s="115"/>
      <c r="J15" s="115"/>
      <c r="K15" s="113">
        <f>D15+E15+F15*PCG!$C$5+G15*PCG!$C$6+H15+I15+J15</f>
        <v>0.30801109597266729</v>
      </c>
    </row>
    <row r="16" spans="1:14" x14ac:dyDescent="0.25">
      <c r="A16" s="6">
        <v>1</v>
      </c>
      <c r="B16" s="13" t="s">
        <v>859</v>
      </c>
      <c r="C16" s="13" t="s">
        <v>860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</row>
    <row r="17" spans="1:11" x14ac:dyDescent="0.25">
      <c r="A17" s="6">
        <v>1</v>
      </c>
      <c r="B17" s="13" t="s">
        <v>862</v>
      </c>
      <c r="C17" s="13" t="s">
        <v>863</v>
      </c>
      <c r="D17" s="113">
        <f>'CO2'!AE80</f>
        <v>5.5717796789685177E-5</v>
      </c>
      <c r="E17" s="115"/>
      <c r="F17" s="113">
        <f>'CH4'!AE80</f>
        <v>1.0501783688108201E-3</v>
      </c>
      <c r="G17" s="113">
        <f>N2O!AE80</f>
        <v>0</v>
      </c>
      <c r="H17" s="115"/>
      <c r="I17" s="115"/>
      <c r="J17" s="115"/>
      <c r="K17" s="113">
        <f>D17+E17+F17*PCG!$C$5+G17*PCG!$C$6+H17+I17+J17</f>
        <v>2.6310177017060191E-2</v>
      </c>
    </row>
    <row r="18" spans="1:11" x14ac:dyDescent="0.25">
      <c r="A18" s="6">
        <v>1</v>
      </c>
      <c r="B18" s="6" t="s">
        <v>865</v>
      </c>
      <c r="C18" s="31" t="s">
        <v>72</v>
      </c>
      <c r="D18" s="32">
        <f>+SUM(D19:D23)</f>
        <v>1771.2391743476087</v>
      </c>
      <c r="E18" s="32">
        <f t="shared" ref="E18:K18" si="6">+SUM(E19:E23)</f>
        <v>0</v>
      </c>
      <c r="F18" s="32">
        <f t="shared" si="6"/>
        <v>0.32555102033461725</v>
      </c>
      <c r="G18" s="32">
        <f t="shared" si="6"/>
        <v>0.11640543466700122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1814.0667693867404</v>
      </c>
    </row>
    <row r="19" spans="1:11" x14ac:dyDescent="0.25">
      <c r="A19" s="6">
        <v>1</v>
      </c>
      <c r="B19" s="13" t="s">
        <v>866</v>
      </c>
      <c r="C19" s="13" t="s">
        <v>839</v>
      </c>
      <c r="D19" s="113">
        <f>'CO2'!AE35</f>
        <v>1432.7050233890943</v>
      </c>
      <c r="E19" s="115"/>
      <c r="F19" s="113">
        <f>'CH4'!AE35</f>
        <v>0.22462215817998393</v>
      </c>
      <c r="G19" s="113">
        <f>N2O!AE35</f>
        <v>0.10169474544166664</v>
      </c>
      <c r="H19" s="115"/>
      <c r="I19" s="115"/>
      <c r="J19" s="115"/>
      <c r="K19" s="113">
        <f>D19+E19+F19*PCG!$C$5+G19*PCG!$C$6+H19+I19+J19</f>
        <v>1468.6256114852106</v>
      </c>
    </row>
    <row r="20" spans="1:11" x14ac:dyDescent="0.25">
      <c r="A20" s="6">
        <v>1</v>
      </c>
      <c r="B20" s="13" t="s">
        <v>867</v>
      </c>
      <c r="C20" s="13" t="s">
        <v>868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</row>
    <row r="21" spans="1:11" x14ac:dyDescent="0.25">
      <c r="A21" s="6">
        <v>1</v>
      </c>
      <c r="B21" s="13" t="s">
        <v>870</v>
      </c>
      <c r="C21" s="13" t="s">
        <v>871</v>
      </c>
      <c r="D21" s="113">
        <f>'CO2'!AE47</f>
        <v>131.5241599257466</v>
      </c>
      <c r="E21" s="115"/>
      <c r="F21" s="113">
        <f>'CH4'!AE47</f>
        <v>1.21839223550769E-2</v>
      </c>
      <c r="G21" s="113">
        <f>N2O!AE47</f>
        <v>3.4811206728791134E-3</v>
      </c>
      <c r="H21" s="115"/>
      <c r="I21" s="115"/>
      <c r="J21" s="115"/>
      <c r="K21" s="113">
        <f>D21+E21+F21*PCG!$C$5+G21*PCG!$C$6+H21+I21+J21</f>
        <v>132.86613194514152</v>
      </c>
    </row>
    <row r="22" spans="1:11" x14ac:dyDescent="0.25">
      <c r="A22" s="6">
        <v>1</v>
      </c>
      <c r="B22" s="13" t="s">
        <v>873</v>
      </c>
      <c r="C22" s="13" t="s">
        <v>869</v>
      </c>
      <c r="D22" s="113">
        <f>'CO2'!AE34</f>
        <v>139.35227254100408</v>
      </c>
      <c r="E22" s="115"/>
      <c r="F22" s="113">
        <f>'CH4'!AE34</f>
        <v>9.7449835102218199E-4</v>
      </c>
      <c r="G22" s="113">
        <f>N2O!AE34</f>
        <v>3.897993404088728E-3</v>
      </c>
      <c r="H22" s="115"/>
      <c r="I22" s="115"/>
      <c r="J22" s="115"/>
      <c r="K22" s="113">
        <f>D22+E22+F22*PCG!$C$5+G22*PCG!$C$6+H22+I22+J22</f>
        <v>140.53823703419809</v>
      </c>
    </row>
    <row r="23" spans="1:11" x14ac:dyDescent="0.25">
      <c r="A23" s="6">
        <v>1</v>
      </c>
      <c r="B23" s="13" t="s">
        <v>874</v>
      </c>
      <c r="C23" s="13" t="s">
        <v>864</v>
      </c>
      <c r="D23" s="113">
        <f>'CO2'!AE52</f>
        <v>67.657718491763617</v>
      </c>
      <c r="E23" s="115"/>
      <c r="F23" s="113">
        <f>'CH4'!AE52</f>
        <v>8.7770441448534228E-2</v>
      </c>
      <c r="G23" s="113">
        <f>N2O!AE52</f>
        <v>7.3315751483667407E-3</v>
      </c>
      <c r="H23" s="115"/>
      <c r="I23" s="115"/>
      <c r="J23" s="115"/>
      <c r="K23" s="113">
        <f>D23+E23+F23*PCG!$C$5+G23*PCG!$C$6+H23+I23+J23</f>
        <v>72.036788922190269</v>
      </c>
    </row>
    <row r="24" spans="1:11" x14ac:dyDescent="0.25">
      <c r="A24" s="6">
        <v>1</v>
      </c>
      <c r="B24" s="6" t="s">
        <v>876</v>
      </c>
      <c r="C24" s="31" t="s">
        <v>722</v>
      </c>
      <c r="D24" s="32">
        <f>SUM(D25:D28)</f>
        <v>8.100188122703651</v>
      </c>
      <c r="E24" s="32">
        <f t="shared" ref="E24:J24" si="7">SUM(E25:E28)</f>
        <v>0</v>
      </c>
      <c r="F24" s="32">
        <f t="shared" si="7"/>
        <v>7.6823551008622681</v>
      </c>
      <c r="G24" s="32">
        <f t="shared" si="7"/>
        <v>4.7300968530466767E-2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8">
        <f>SUM(K25:K28)</f>
        <v>214.25475426633946</v>
      </c>
    </row>
    <row r="25" spans="1:11" x14ac:dyDescent="0.25">
      <c r="A25" s="6">
        <v>1</v>
      </c>
      <c r="B25" s="13" t="s">
        <v>877</v>
      </c>
      <c r="C25" s="13" t="s">
        <v>724</v>
      </c>
      <c r="D25" s="115"/>
      <c r="E25" s="115"/>
      <c r="F25" s="113">
        <f>'CH4'!AE426</f>
        <v>3.7797216098957249</v>
      </c>
      <c r="G25" s="113">
        <f>N2O!AE426</f>
        <v>0</v>
      </c>
      <c r="H25" s="115"/>
      <c r="I25" s="115"/>
      <c r="J25" s="115"/>
      <c r="K25" s="113">
        <f>D25+E25+F25*PCG!$C$5+G25*PCG!$C$6+H25+I25+J25</f>
        <v>94.493040247393125</v>
      </c>
    </row>
    <row r="26" spans="1:11" x14ac:dyDescent="0.25">
      <c r="A26" s="6">
        <v>1</v>
      </c>
      <c r="B26" s="13" t="s">
        <v>879</v>
      </c>
      <c r="C26" s="13" t="s">
        <v>872</v>
      </c>
      <c r="D26" s="115"/>
      <c r="E26" s="115"/>
      <c r="F26" s="113">
        <f>'CH4'!AE430</f>
        <v>0</v>
      </c>
      <c r="G26" s="113">
        <f>N2O!AE430</f>
        <v>0</v>
      </c>
      <c r="H26" s="115"/>
      <c r="I26" s="115"/>
      <c r="J26" s="115"/>
      <c r="K26" s="113">
        <f>D26+E26+F26*PCG!$C$5+G26*PCG!$C$6+H26+I26+J26</f>
        <v>0</v>
      </c>
    </row>
    <row r="27" spans="1:11" x14ac:dyDescent="0.25">
      <c r="A27" s="6">
        <v>1</v>
      </c>
      <c r="B27" s="13" t="s">
        <v>880</v>
      </c>
      <c r="C27" s="13" t="s">
        <v>875</v>
      </c>
      <c r="D27" s="113">
        <f>'CO2'!AE431</f>
        <v>8.100188122703651</v>
      </c>
      <c r="E27" s="115"/>
      <c r="F27" s="113">
        <f>'CH4'!AE431</f>
        <v>0.23035384216209806</v>
      </c>
      <c r="G27" s="113">
        <f>N2O!AE431</f>
        <v>5.3158578960484154E-3</v>
      </c>
      <c r="H27" s="115"/>
      <c r="I27" s="115"/>
      <c r="J27" s="115"/>
      <c r="K27" s="113">
        <f>D27+E27+F27*PCG!$C$5+G27*PCG!$C$6+H27+I27+J27</f>
        <v>15.44315982977853</v>
      </c>
    </row>
    <row r="28" spans="1:11" x14ac:dyDescent="0.25">
      <c r="A28" s="6">
        <v>1</v>
      </c>
      <c r="B28" s="13" t="s">
        <v>881</v>
      </c>
      <c r="C28" s="13" t="s">
        <v>861</v>
      </c>
      <c r="D28" s="115"/>
      <c r="E28" s="115"/>
      <c r="F28" s="113">
        <f>'CH4'!AE434</f>
        <v>3.6722796488044454</v>
      </c>
      <c r="G28" s="113">
        <f>N2O!AE434</f>
        <v>4.198511063441835E-2</v>
      </c>
      <c r="H28" s="115"/>
      <c r="I28" s="115"/>
      <c r="J28" s="115"/>
      <c r="K28" s="113">
        <f>D28+E28+F28*PCG!$C$5+G28*PCG!$C$6+H28+I28+J28</f>
        <v>104.3185541891678</v>
      </c>
    </row>
    <row r="29" spans="1:11" x14ac:dyDescent="0.25">
      <c r="A29" s="6">
        <v>1</v>
      </c>
      <c r="B29" s="6" t="s">
        <v>883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884</v>
      </c>
      <c r="C30" s="13" t="s">
        <v>885</v>
      </c>
      <c r="D30" s="121"/>
      <c r="E30" s="121"/>
      <c r="F30" s="121"/>
      <c r="G30" s="121"/>
      <c r="H30" s="121"/>
      <c r="I30" s="121"/>
      <c r="J30" s="121"/>
      <c r="K30" s="121"/>
    </row>
    <row r="31" spans="1:11" x14ac:dyDescent="0.25">
      <c r="A31" s="6">
        <v>1</v>
      </c>
      <c r="B31" s="13" t="s">
        <v>886</v>
      </c>
      <c r="C31" s="13" t="s">
        <v>848</v>
      </c>
      <c r="D31" s="121"/>
      <c r="E31" s="121"/>
      <c r="F31" s="121"/>
      <c r="G31" s="121"/>
      <c r="H31" s="121"/>
      <c r="I31" s="121"/>
      <c r="J31" s="121"/>
      <c r="K31" s="121"/>
    </row>
    <row r="32" spans="1:11" x14ac:dyDescent="0.25">
      <c r="A32" s="6">
        <v>1</v>
      </c>
      <c r="B32" s="6" t="s">
        <v>888</v>
      </c>
      <c r="C32" s="31" t="s">
        <v>842</v>
      </c>
      <c r="D32" s="122"/>
      <c r="E32" s="122"/>
      <c r="F32" s="122"/>
      <c r="G32" s="122"/>
      <c r="H32" s="122"/>
      <c r="I32" s="122"/>
      <c r="J32" s="122"/>
      <c r="K32" s="122"/>
    </row>
    <row r="33" spans="1:11" x14ac:dyDescent="0.25">
      <c r="A33" s="6">
        <v>1</v>
      </c>
      <c r="B33" s="13" t="s">
        <v>889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</row>
    <row r="34" spans="1:11" x14ac:dyDescent="0.25">
      <c r="A34" s="6">
        <v>1</v>
      </c>
      <c r="B34" s="13" t="s">
        <v>891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</row>
    <row r="35" spans="1:11" x14ac:dyDescent="0.25">
      <c r="A35" s="6">
        <v>2</v>
      </c>
      <c r="B35" s="6" t="s">
        <v>836</v>
      </c>
      <c r="C35" s="31" t="s">
        <v>844</v>
      </c>
      <c r="D35" s="32"/>
      <c r="E35" s="32"/>
      <c r="F35" s="32"/>
      <c r="G35" s="32"/>
      <c r="H35" s="32"/>
      <c r="I35" s="32"/>
      <c r="J35" s="32"/>
      <c r="K35" s="32">
        <f>SUM(K36:K39)+K42</f>
        <v>1573.5362293197632</v>
      </c>
    </row>
    <row r="36" spans="1:11" x14ac:dyDescent="0.25">
      <c r="A36" s="6">
        <v>2</v>
      </c>
      <c r="B36" s="13" t="s">
        <v>837</v>
      </c>
      <c r="C36" s="13" t="s">
        <v>856</v>
      </c>
      <c r="D36" s="115"/>
      <c r="E36" s="115"/>
      <c r="F36" s="115"/>
      <c r="G36" s="115"/>
      <c r="H36" s="115"/>
      <c r="I36" s="115"/>
      <c r="J36" s="115"/>
      <c r="K36" s="113">
        <v>90.213615784939606</v>
      </c>
    </row>
    <row r="37" spans="1:11" x14ac:dyDescent="0.25">
      <c r="A37" s="6">
        <v>2</v>
      </c>
      <c r="B37" s="13" t="s">
        <v>840</v>
      </c>
      <c r="C37" s="13" t="s">
        <v>853</v>
      </c>
      <c r="D37" s="115"/>
      <c r="E37" s="115"/>
      <c r="F37" s="115"/>
      <c r="G37" s="115"/>
      <c r="H37" s="115"/>
      <c r="I37" s="115"/>
      <c r="J37" s="115"/>
      <c r="K37" s="113">
        <v>210.60962675520452</v>
      </c>
    </row>
    <row r="38" spans="1:11" x14ac:dyDescent="0.25">
      <c r="A38" s="6">
        <v>2</v>
      </c>
      <c r="B38" s="13" t="s">
        <v>843</v>
      </c>
      <c r="C38" s="13" t="s">
        <v>850</v>
      </c>
      <c r="D38" s="115"/>
      <c r="E38" s="115"/>
      <c r="F38" s="115"/>
      <c r="G38" s="115"/>
      <c r="H38" s="115"/>
      <c r="I38" s="115"/>
      <c r="J38" s="115"/>
      <c r="K38" s="113">
        <v>962.18664283472799</v>
      </c>
    </row>
    <row r="39" spans="1:11" x14ac:dyDescent="0.25">
      <c r="A39" s="6">
        <v>2</v>
      </c>
      <c r="B39" s="13" t="s">
        <v>845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255.04717442088224</v>
      </c>
    </row>
    <row r="40" spans="1:11" x14ac:dyDescent="0.25">
      <c r="A40" s="6">
        <v>2</v>
      </c>
      <c r="B40" s="13" t="s">
        <v>849</v>
      </c>
      <c r="C40" s="13" t="s">
        <v>890</v>
      </c>
      <c r="D40" s="115"/>
      <c r="E40" s="115"/>
      <c r="F40" s="115"/>
      <c r="G40" s="115"/>
      <c r="H40" s="115"/>
      <c r="I40" s="115"/>
      <c r="J40" s="115"/>
      <c r="K40" s="113">
        <v>244.50973637942923</v>
      </c>
    </row>
    <row r="41" spans="1:11" x14ac:dyDescent="0.25">
      <c r="A41" s="6">
        <v>2</v>
      </c>
      <c r="B41" s="13" t="s">
        <v>851</v>
      </c>
      <c r="C41" s="13" t="s">
        <v>882</v>
      </c>
      <c r="D41" s="115"/>
      <c r="E41" s="115"/>
      <c r="F41" s="115"/>
      <c r="G41" s="115"/>
      <c r="H41" s="115"/>
      <c r="I41" s="115"/>
      <c r="J41" s="115"/>
      <c r="K41" s="113">
        <v>10.537438041453013</v>
      </c>
    </row>
    <row r="42" spans="1:11" x14ac:dyDescent="0.25">
      <c r="A42" s="6">
        <v>2</v>
      </c>
      <c r="B42" s="13" t="s">
        <v>854</v>
      </c>
      <c r="C42" s="13" t="s">
        <v>892</v>
      </c>
      <c r="D42" s="115"/>
      <c r="E42" s="115"/>
      <c r="F42" s="115"/>
      <c r="G42" s="115"/>
      <c r="H42" s="115"/>
      <c r="I42" s="115"/>
      <c r="J42" s="115"/>
      <c r="K42" s="113">
        <v>55.479169524008761</v>
      </c>
    </row>
    <row r="43" spans="1:11" x14ac:dyDescent="0.25">
      <c r="A43" s="6">
        <v>2</v>
      </c>
      <c r="B43" s="6" t="s">
        <v>865</v>
      </c>
      <c r="C43" s="31" t="s">
        <v>847</v>
      </c>
      <c r="D43" s="32"/>
      <c r="E43" s="32"/>
      <c r="F43" s="32"/>
      <c r="G43" s="32"/>
      <c r="H43" s="32"/>
      <c r="I43" s="32"/>
      <c r="J43" s="32"/>
      <c r="K43" s="32">
        <f>SUM(K44:K48)</f>
        <v>1.029390660531041</v>
      </c>
    </row>
    <row r="44" spans="1:11" x14ac:dyDescent="0.25">
      <c r="A44" s="6">
        <v>2</v>
      </c>
      <c r="B44" s="13" t="s">
        <v>866</v>
      </c>
      <c r="C44" s="13" t="s">
        <v>878</v>
      </c>
      <c r="D44" s="115"/>
      <c r="E44" s="115"/>
      <c r="F44" s="115"/>
      <c r="G44" s="115"/>
      <c r="H44" s="115"/>
      <c r="I44" s="115"/>
      <c r="J44" s="115"/>
      <c r="K44" s="113">
        <v>0.67514179968982302</v>
      </c>
    </row>
    <row r="45" spans="1:11" x14ac:dyDescent="0.25">
      <c r="A45" s="6">
        <v>2</v>
      </c>
      <c r="B45" s="13" t="s">
        <v>867</v>
      </c>
      <c r="C45" s="13" t="s">
        <v>887</v>
      </c>
      <c r="D45" s="115"/>
      <c r="E45" s="115"/>
      <c r="F45" s="115"/>
      <c r="G45" s="115"/>
      <c r="H45" s="115"/>
      <c r="I45" s="115"/>
      <c r="J45" s="115"/>
      <c r="K45" s="113">
        <v>0.35424886084121798</v>
      </c>
    </row>
    <row r="46" spans="1:11" x14ac:dyDescent="0.25">
      <c r="A46" s="6">
        <v>2</v>
      </c>
      <c r="B46" s="13" t="s">
        <v>870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11" x14ac:dyDescent="0.25">
      <c r="A47" s="6">
        <v>2</v>
      </c>
      <c r="B47" s="13" t="s">
        <v>873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11" x14ac:dyDescent="0.25">
      <c r="A48" s="6">
        <v>2</v>
      </c>
      <c r="B48" s="13" t="s">
        <v>874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conditionalFormatting sqref="D35:K35 D43:K43 D39:K39 D11:K11 D18:K18 D24:K24 D29:K29 D32:K32 D5:K7">
    <cfRule type="cellIs" dxfId="25" priority="2" operator="lessThan">
      <formula>0</formula>
    </cfRule>
  </conditionalFormatting>
  <conditionalFormatting sqref="C25:C28">
    <cfRule type="cellIs" dxfId="24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zoomScale="70" zoomScaleNormal="70" workbookViewId="0">
      <selection activeCell="B33" sqref="B33:C34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Los Lagos</v>
      </c>
      <c r="C1">
        <f>'GPC alcances 2018'!C1</f>
        <v>14</v>
      </c>
    </row>
    <row r="2" spans="1:32" x14ac:dyDescent="0.25">
      <c r="C2" s="104" t="s">
        <v>821</v>
      </c>
      <c r="D2" s="105">
        <f>+D5-'GPC alcances serie CO2eq'!D5+'GPC alcances serie CO2eq'!D13+'GPC alcances serie CO2eq'!D29+'GPC alcances serie CO2eq'!D32</f>
        <v>0</v>
      </c>
      <c r="E2" s="105">
        <f>+E5-'GPC alcances serie CO2eq'!E5+'GPC alcances serie CO2eq'!E13+'GPC alcances serie CO2eq'!E29+'GPC alcances serie CO2eq'!E32</f>
        <v>0</v>
      </c>
      <c r="F2" s="105">
        <f>+F5-'GPC alcances serie CO2eq'!F5+'GPC alcances serie CO2eq'!F13+'GPC alcances serie CO2eq'!F29+'GPC alcances serie CO2eq'!F32</f>
        <v>0</v>
      </c>
      <c r="G2" s="105">
        <f>+G5-'GPC alcances serie CO2eq'!G5+'GPC alcances serie CO2eq'!G13+'GPC alcances serie CO2eq'!G29+'GPC alcances serie CO2eq'!G32</f>
        <v>0</v>
      </c>
      <c r="H2" s="105">
        <f>+H5-'GPC alcances serie CO2eq'!H5+'GPC alcances serie CO2eq'!H13+'GPC alcances serie CO2eq'!H29+'GPC alcances serie CO2eq'!H32</f>
        <v>0</v>
      </c>
      <c r="I2" s="105">
        <f>+I5-'GPC alcances serie CO2eq'!I5+'GPC alcances serie CO2eq'!I13+'GPC alcances serie CO2eq'!I29+'GPC alcances serie CO2eq'!I32</f>
        <v>0</v>
      </c>
      <c r="J2" s="105">
        <f>+J5-'GPC alcances serie CO2eq'!J5+'GPC alcances serie CO2eq'!J13+'GPC alcances serie CO2eq'!J29+'GPC alcances serie CO2eq'!J32</f>
        <v>0</v>
      </c>
      <c r="K2" s="105">
        <f>+K5-'GPC alcances serie CO2eq'!K5+'GPC alcances serie CO2eq'!K13+'GPC alcances serie CO2eq'!K29+'GPC alcances serie CO2eq'!K32</f>
        <v>0</v>
      </c>
      <c r="L2" s="105">
        <f>+L5-'GPC alcances serie CO2eq'!L5+'GPC alcances serie CO2eq'!L13+'GPC alcances serie CO2eq'!L29+'GPC alcances serie CO2eq'!L32</f>
        <v>0</v>
      </c>
      <c r="M2" s="105">
        <f>+M5-'GPC alcances serie CO2eq'!M5+'GPC alcances serie CO2eq'!M13+'GPC alcances serie CO2eq'!M29+'GPC alcances serie CO2eq'!M32</f>
        <v>0</v>
      </c>
      <c r="N2" s="105">
        <f>+N5-'GPC alcances serie CO2eq'!N5+'GPC alcances serie CO2eq'!N13+'GPC alcances serie CO2eq'!N29+'GPC alcances serie CO2eq'!N32</f>
        <v>0</v>
      </c>
      <c r="O2" s="105">
        <f>+O5-'GPC alcances serie CO2eq'!O5+'GPC alcances serie CO2eq'!O13+'GPC alcances serie CO2eq'!O29+'GPC alcances serie CO2eq'!O32</f>
        <v>0</v>
      </c>
      <c r="P2" s="105">
        <f>+P5-'GPC alcances serie CO2eq'!P5+'GPC alcances serie CO2eq'!P13+'GPC alcances serie CO2eq'!P29+'GPC alcances serie CO2eq'!P32</f>
        <v>0</v>
      </c>
      <c r="Q2" s="105">
        <f>+Q5-'GPC alcances serie CO2eq'!Q5+'GPC alcances serie CO2eq'!Q13+'GPC alcances serie CO2eq'!Q29+'GPC alcances serie CO2eq'!Q32</f>
        <v>0</v>
      </c>
      <c r="R2" s="105">
        <f>+R5-'GPC alcances serie CO2eq'!R5+'GPC alcances serie CO2eq'!R13+'GPC alcances serie CO2eq'!R29+'GPC alcances serie CO2eq'!R32</f>
        <v>0</v>
      </c>
      <c r="S2" s="105">
        <f>+S5-'GPC alcances serie CO2eq'!S5+'GPC alcances serie CO2eq'!S13+'GPC alcances serie CO2eq'!S29+'GPC alcances serie CO2eq'!S32</f>
        <v>0</v>
      </c>
      <c r="T2" s="105">
        <f>+T5-'GPC alcances serie CO2eq'!T5+'GPC alcances serie CO2eq'!T13+'GPC alcances serie CO2eq'!T29+'GPC alcances serie CO2eq'!T32</f>
        <v>0</v>
      </c>
      <c r="U2" s="105">
        <f>+U5-'GPC alcances serie CO2eq'!U5+'GPC alcances serie CO2eq'!U13+'GPC alcances serie CO2eq'!U29+'GPC alcances serie CO2eq'!U32</f>
        <v>0</v>
      </c>
      <c r="V2" s="105">
        <f>+V5-'GPC alcances serie CO2eq'!V5+'GPC alcances serie CO2eq'!V13+'GPC alcances serie CO2eq'!V29+'GPC alcances serie CO2eq'!V32</f>
        <v>0</v>
      </c>
      <c r="W2" s="105">
        <f>+W5-'GPC alcances serie CO2eq'!W5+'GPC alcances serie CO2eq'!W13+'GPC alcances serie CO2eq'!W29+'GPC alcances serie CO2eq'!W32</f>
        <v>0</v>
      </c>
      <c r="X2" s="105">
        <f>+X5-'GPC alcances serie CO2eq'!X5+'GPC alcances serie CO2eq'!X13+'GPC alcances serie CO2eq'!X29+'GPC alcances serie CO2eq'!X32</f>
        <v>0</v>
      </c>
      <c r="Y2" s="105">
        <f>+Y5-'GPC alcances serie CO2eq'!Y5+'GPC alcances serie CO2eq'!Y13+'GPC alcances serie CO2eq'!Y29+'GPC alcances serie CO2eq'!Y32</f>
        <v>0</v>
      </c>
      <c r="Z2" s="105">
        <f>+Z5-'GPC alcances serie CO2eq'!Z5+'GPC alcances serie CO2eq'!Z13+'GPC alcances serie CO2eq'!Z29+'GPC alcances serie CO2eq'!Z32</f>
        <v>0</v>
      </c>
      <c r="AA2" s="105">
        <f>+AA5-'GPC alcances serie CO2eq'!AA5+'GPC alcances serie CO2eq'!AA13+'GPC alcances serie CO2eq'!AA29+'GPC alcances serie CO2eq'!AA32</f>
        <v>0</v>
      </c>
      <c r="AB2" s="105">
        <f>+AB5-'GPC alcances serie CO2eq'!AB5+'GPC alcances serie CO2eq'!AB13+'GPC alcances serie CO2eq'!AB29+'GPC alcances serie CO2eq'!AB32</f>
        <v>0</v>
      </c>
      <c r="AC2" s="105">
        <f>+AC5-'GPC alcances serie CO2eq'!AC5+'GPC alcances serie CO2eq'!AC13+'GPC alcances serie CO2eq'!AC29+'GPC alcances serie CO2eq'!AC32</f>
        <v>0</v>
      </c>
      <c r="AD2" s="105">
        <f>+AD5-'GPC alcances serie CO2eq'!AD5+'GPC alcances serie CO2eq'!AD13+'GPC alcances serie CO2eq'!AD29+'GPC alcances serie CO2eq'!AD32</f>
        <v>0</v>
      </c>
      <c r="AE2" s="105">
        <f>+AE5-'GPC alcances serie CO2eq'!AE5+'GPC alcances serie CO2eq'!AE13+'GPC alcances serie CO2eq'!AE29+'GPC alcances serie CO2eq'!AE32</f>
        <v>0</v>
      </c>
      <c r="AF2" s="105">
        <f>+AF5-'GPC alcances serie CO2eq'!AF5+'GPC alcances serie CO2eq'!AF13+'GPC alcances serie CO2eq'!AF29+'GPC alcances serie CO2eq'!AF32</f>
        <v>0</v>
      </c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 t="s">
        <v>828</v>
      </c>
      <c r="F4" s="103" t="s">
        <v>828</v>
      </c>
      <c r="G4" s="103" t="s">
        <v>828</v>
      </c>
      <c r="H4" s="103" t="s">
        <v>828</v>
      </c>
      <c r="I4" s="103" t="s">
        <v>828</v>
      </c>
      <c r="J4" s="103" t="s">
        <v>828</v>
      </c>
      <c r="K4" s="103" t="s">
        <v>828</v>
      </c>
      <c r="L4" s="103" t="s">
        <v>828</v>
      </c>
      <c r="M4" s="103" t="s">
        <v>828</v>
      </c>
      <c r="N4" s="103" t="s">
        <v>828</v>
      </c>
      <c r="O4" s="103" t="s">
        <v>828</v>
      </c>
      <c r="P4" s="103" t="s">
        <v>828</v>
      </c>
      <c r="Q4" s="103" t="s">
        <v>828</v>
      </c>
      <c r="R4" s="103" t="s">
        <v>828</v>
      </c>
      <c r="S4" s="103" t="s">
        <v>828</v>
      </c>
      <c r="T4" s="103" t="s">
        <v>828</v>
      </c>
      <c r="U4" s="103" t="s">
        <v>828</v>
      </c>
      <c r="V4" s="103" t="s">
        <v>828</v>
      </c>
      <c r="W4" s="103" t="s">
        <v>828</v>
      </c>
      <c r="X4" s="103" t="s">
        <v>828</v>
      </c>
      <c r="Y4" s="103" t="s">
        <v>828</v>
      </c>
      <c r="Z4" s="103" t="s">
        <v>828</v>
      </c>
      <c r="AA4" s="103" t="s">
        <v>828</v>
      </c>
      <c r="AB4" s="103" t="s">
        <v>828</v>
      </c>
      <c r="AC4" s="103" t="s">
        <v>828</v>
      </c>
      <c r="AD4" s="103" t="s">
        <v>828</v>
      </c>
      <c r="AE4" s="103" t="s">
        <v>828</v>
      </c>
      <c r="AF4" s="103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937.05103012899815</v>
      </c>
      <c r="E5" s="32">
        <f t="shared" si="0"/>
        <v>998.38611334191978</v>
      </c>
      <c r="F5" s="32">
        <f t="shared" si="0"/>
        <v>1120.6704128881215</v>
      </c>
      <c r="G5" s="32">
        <f t="shared" si="0"/>
        <v>1239.421551123557</v>
      </c>
      <c r="H5" s="32">
        <f t="shared" si="0"/>
        <v>1254.3354823840714</v>
      </c>
      <c r="I5" s="32">
        <f t="shared" si="0"/>
        <v>1322.2887662839539</v>
      </c>
      <c r="J5" s="32">
        <f t="shared" si="0"/>
        <v>1527.6708567790211</v>
      </c>
      <c r="K5" s="32">
        <f t="shared" si="0"/>
        <v>1747.7357507885747</v>
      </c>
      <c r="L5" s="32">
        <f t="shared" si="0"/>
        <v>1951.3521992041544</v>
      </c>
      <c r="M5" s="32">
        <f t="shared" si="0"/>
        <v>1655.2048598930337</v>
      </c>
      <c r="N5" s="32">
        <f t="shared" si="0"/>
        <v>1854.457975978175</v>
      </c>
      <c r="O5" s="32">
        <f t="shared" si="0"/>
        <v>1606.0074156742685</v>
      </c>
      <c r="P5" s="32">
        <f t="shared" si="0"/>
        <v>1607.0564120763752</v>
      </c>
      <c r="Q5" s="32">
        <f t="shared" si="0"/>
        <v>1472.0186696152298</v>
      </c>
      <c r="R5" s="32">
        <f t="shared" si="0"/>
        <v>1640.3677025152122</v>
      </c>
      <c r="S5" s="32">
        <f t="shared" si="0"/>
        <v>1636.9208315287533</v>
      </c>
      <c r="T5" s="32">
        <f t="shared" si="0"/>
        <v>1620.3546716368214</v>
      </c>
      <c r="U5" s="32">
        <f t="shared" si="0"/>
        <v>1715.0381571207711</v>
      </c>
      <c r="V5" s="32">
        <f t="shared" si="0"/>
        <v>1903.2647503225071</v>
      </c>
      <c r="W5" s="32">
        <f t="shared" si="0"/>
        <v>1861.3903542135993</v>
      </c>
      <c r="X5" s="32">
        <f t="shared" si="0"/>
        <v>1984.5851328911785</v>
      </c>
      <c r="Y5" s="32">
        <f t="shared" si="0"/>
        <v>2220.5697435429242</v>
      </c>
      <c r="Z5" s="32">
        <f t="shared" si="0"/>
        <v>2072.2714566691984</v>
      </c>
      <c r="AA5" s="32">
        <f t="shared" si="0"/>
        <v>2218.3626614441027</v>
      </c>
      <c r="AB5" s="32">
        <f t="shared" si="0"/>
        <v>2227.1073682409019</v>
      </c>
      <c r="AC5" s="32">
        <f t="shared" si="0"/>
        <v>2447.314504696586</v>
      </c>
      <c r="AD5" s="32">
        <f t="shared" si="0"/>
        <v>2649.5412315139397</v>
      </c>
      <c r="AE5" s="32">
        <f>+AE7+AE18+AE24+AE29+AE32</f>
        <v>2738.7600689675478</v>
      </c>
      <c r="AF5" s="32">
        <f>+AF7+AF18+AF24+AF29+AF32</f>
        <v>2909.9330483283493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192.3608669538761</v>
      </c>
      <c r="E6" s="32">
        <f t="shared" si="1"/>
        <v>115.18618280044439</v>
      </c>
      <c r="F6" s="32">
        <f t="shared" si="1"/>
        <v>71.062568166869028</v>
      </c>
      <c r="G6" s="32">
        <f t="shared" si="1"/>
        <v>68.923568105861946</v>
      </c>
      <c r="H6" s="32">
        <f t="shared" si="1"/>
        <v>116.59074752468038</v>
      </c>
      <c r="I6" s="32">
        <f t="shared" si="1"/>
        <v>144.32849911874291</v>
      </c>
      <c r="J6" s="32">
        <f t="shared" si="1"/>
        <v>258.03572501965016</v>
      </c>
      <c r="K6" s="32">
        <f t="shared" si="1"/>
        <v>393.21153305961695</v>
      </c>
      <c r="L6" s="32">
        <f t="shared" si="1"/>
        <v>459.99476338002046</v>
      </c>
      <c r="M6" s="32">
        <f t="shared" si="1"/>
        <v>617.56442909854127</v>
      </c>
      <c r="N6" s="32">
        <f t="shared" si="1"/>
        <v>478.94530365646472</v>
      </c>
      <c r="O6" s="32">
        <f t="shared" si="1"/>
        <v>378.83012692680018</v>
      </c>
      <c r="P6" s="32">
        <f t="shared" si="1"/>
        <v>401.94859934332277</v>
      </c>
      <c r="Q6" s="32">
        <f t="shared" si="1"/>
        <v>529.49798344263718</v>
      </c>
      <c r="R6" s="32">
        <f t="shared" si="1"/>
        <v>644.18098929398286</v>
      </c>
      <c r="S6" s="32">
        <f t="shared" si="1"/>
        <v>511.72591496777846</v>
      </c>
      <c r="T6" s="32">
        <f t="shared" si="1"/>
        <v>552.97055270021258</v>
      </c>
      <c r="U6" s="32">
        <f t="shared" si="1"/>
        <v>947.11602836280485</v>
      </c>
      <c r="V6" s="32">
        <f t="shared" si="1"/>
        <v>882.96167799685804</v>
      </c>
      <c r="W6" s="32">
        <f t="shared" si="1"/>
        <v>786.0389218116735</v>
      </c>
      <c r="X6" s="32">
        <f t="shared" si="1"/>
        <v>942.72373498252591</v>
      </c>
      <c r="Y6" s="32">
        <f t="shared" si="1"/>
        <v>1078.0659600379292</v>
      </c>
      <c r="Z6" s="32">
        <f t="shared" si="1"/>
        <v>1208.0740973685367</v>
      </c>
      <c r="AA6" s="32">
        <f t="shared" si="1"/>
        <v>1422.4317006578419</v>
      </c>
      <c r="AB6" s="32">
        <f t="shared" si="1"/>
        <v>1173.7265891298009</v>
      </c>
      <c r="AC6" s="32">
        <f t="shared" si="1"/>
        <v>957.65621855383051</v>
      </c>
      <c r="AD6" s="32">
        <f t="shared" si="1"/>
        <v>1345.1749863531847</v>
      </c>
      <c r="AE6" s="32">
        <f>AE35+AE43</f>
        <v>1164.3265893436487</v>
      </c>
      <c r="AF6" s="32">
        <f>AF35+AF43</f>
        <v>1574.5656199802943</v>
      </c>
    </row>
    <row r="7" spans="1:32" x14ac:dyDescent="0.25">
      <c r="A7" s="6">
        <v>1</v>
      </c>
      <c r="B7" s="6" t="s">
        <v>836</v>
      </c>
      <c r="C7" s="31" t="s">
        <v>834</v>
      </c>
      <c r="D7" s="32">
        <f t="shared" ref="D7:AF7" si="2">SUM(D8:D11,D14:D17)</f>
        <v>418.19390374358068</v>
      </c>
      <c r="E7" s="32">
        <f t="shared" si="2"/>
        <v>473.85055775558158</v>
      </c>
      <c r="F7" s="32">
        <f t="shared" si="2"/>
        <v>551.17941777509168</v>
      </c>
      <c r="G7" s="32">
        <f t="shared" si="2"/>
        <v>603.51007858920707</v>
      </c>
      <c r="H7" s="32">
        <f t="shared" si="2"/>
        <v>570.53911384964681</v>
      </c>
      <c r="I7" s="32">
        <f t="shared" si="2"/>
        <v>554.30545408499211</v>
      </c>
      <c r="J7" s="32">
        <f t="shared" si="2"/>
        <v>691.40350555128464</v>
      </c>
      <c r="K7" s="32">
        <f t="shared" si="2"/>
        <v>861.87867640482307</v>
      </c>
      <c r="L7" s="32">
        <f t="shared" si="2"/>
        <v>1035.5359980819803</v>
      </c>
      <c r="M7" s="32">
        <f t="shared" si="2"/>
        <v>724.89802529505312</v>
      </c>
      <c r="N7" s="32">
        <f t="shared" si="2"/>
        <v>897.52591258898974</v>
      </c>
      <c r="O7" s="32">
        <f t="shared" si="2"/>
        <v>683.51390925937005</v>
      </c>
      <c r="P7" s="32">
        <f t="shared" si="2"/>
        <v>644.01867150484668</v>
      </c>
      <c r="Q7" s="32">
        <f t="shared" si="2"/>
        <v>527.86278732454764</v>
      </c>
      <c r="R7" s="32">
        <f t="shared" si="2"/>
        <v>642.67406302093241</v>
      </c>
      <c r="S7" s="32">
        <f t="shared" si="2"/>
        <v>540.00506356570679</v>
      </c>
      <c r="T7" s="32">
        <f t="shared" si="2"/>
        <v>477.38435229453847</v>
      </c>
      <c r="U7" s="32">
        <f t="shared" si="2"/>
        <v>497.67998011596904</v>
      </c>
      <c r="V7" s="32">
        <f t="shared" si="2"/>
        <v>566.55331730624027</v>
      </c>
      <c r="W7" s="32">
        <f t="shared" si="2"/>
        <v>548.99095638753704</v>
      </c>
      <c r="X7" s="32">
        <f t="shared" si="2"/>
        <v>683.66215600896351</v>
      </c>
      <c r="Y7" s="32">
        <f t="shared" si="2"/>
        <v>852.85820015454829</v>
      </c>
      <c r="Z7" s="32">
        <f t="shared" si="2"/>
        <v>666.81366050566646</v>
      </c>
      <c r="AA7" s="32">
        <f t="shared" si="2"/>
        <v>698.96218433205843</v>
      </c>
      <c r="AB7" s="32">
        <f t="shared" si="2"/>
        <v>717.35708009144128</v>
      </c>
      <c r="AC7" s="32">
        <f t="shared" si="2"/>
        <v>756.21747612284196</v>
      </c>
      <c r="AD7" s="32">
        <f t="shared" si="2"/>
        <v>874.73468675749211</v>
      </c>
      <c r="AE7" s="32">
        <f t="shared" si="2"/>
        <v>844.24264257715868</v>
      </c>
      <c r="AF7" s="32">
        <f t="shared" si="2"/>
        <v>881.61152467526961</v>
      </c>
    </row>
    <row r="8" spans="1:32" x14ac:dyDescent="0.25">
      <c r="A8" s="6">
        <v>1</v>
      </c>
      <c r="B8" s="13" t="s">
        <v>837</v>
      </c>
      <c r="C8" s="13" t="s">
        <v>838</v>
      </c>
      <c r="D8" s="114">
        <f>CO2eq!C55</f>
        <v>150.62022338304808</v>
      </c>
      <c r="E8" s="114">
        <f>CO2eq!D55</f>
        <v>156.0573486850368</v>
      </c>
      <c r="F8" s="114">
        <f>CO2eq!E55</f>
        <v>171.65194193719248</v>
      </c>
      <c r="G8" s="114">
        <f>CO2eq!F55</f>
        <v>188.68860629895215</v>
      </c>
      <c r="H8" s="114">
        <f>CO2eq!G55</f>
        <v>191.99108299690104</v>
      </c>
      <c r="I8" s="114">
        <f>CO2eq!H55</f>
        <v>187.72505321996545</v>
      </c>
      <c r="J8" s="114">
        <f>CO2eq!I55</f>
        <v>175.40043161278379</v>
      </c>
      <c r="K8" s="114">
        <f>CO2eq!J55</f>
        <v>177.29695878907032</v>
      </c>
      <c r="L8" s="114">
        <f>CO2eq!K55</f>
        <v>170.78081517180007</v>
      </c>
      <c r="M8" s="114">
        <f>CO2eq!L55</f>
        <v>183.12847817341861</v>
      </c>
      <c r="N8" s="114">
        <f>CO2eq!M55</f>
        <v>191.12060245931298</v>
      </c>
      <c r="O8" s="114">
        <f>CO2eq!N55</f>
        <v>194.32460039991227</v>
      </c>
      <c r="P8" s="114">
        <f>CO2eq!O55</f>
        <v>187.70618141134983</v>
      </c>
      <c r="Q8" s="114">
        <f>CO2eq!P55</f>
        <v>175.82240941989357</v>
      </c>
      <c r="R8" s="114">
        <f>CO2eq!Q55</f>
        <v>184.86004571668414</v>
      </c>
      <c r="S8" s="114">
        <f>CO2eq!R55</f>
        <v>184.82619274700897</v>
      </c>
      <c r="T8" s="114">
        <f>CO2eq!S55</f>
        <v>188.57744031033411</v>
      </c>
      <c r="U8" s="114">
        <f>CO2eq!T55</f>
        <v>197.19744981266763</v>
      </c>
      <c r="V8" s="114">
        <f>CO2eq!U55</f>
        <v>191.83722339261999</v>
      </c>
      <c r="W8" s="114">
        <f>CO2eq!V55</f>
        <v>198.83248365062013</v>
      </c>
      <c r="X8" s="114">
        <f>CO2eq!W55</f>
        <v>203.74972997673876</v>
      </c>
      <c r="Y8" s="114">
        <f>CO2eq!X55</f>
        <v>208.47961148046758</v>
      </c>
      <c r="Z8" s="114">
        <f>CO2eq!Y55</f>
        <v>209.62680940261725</v>
      </c>
      <c r="AA8" s="114">
        <f>CO2eq!Z55</f>
        <v>215.58931321618854</v>
      </c>
      <c r="AB8" s="114">
        <f>CO2eq!AA55</f>
        <v>208.07577603724852</v>
      </c>
      <c r="AC8" s="114">
        <f>CO2eq!AB55</f>
        <v>216.71443190414021</v>
      </c>
      <c r="AD8" s="114">
        <f>CO2eq!AC55</f>
        <v>206.87326749002332</v>
      </c>
      <c r="AE8" s="114">
        <f>CO2eq!AD55</f>
        <v>231.0141086200988</v>
      </c>
      <c r="AF8" s="114">
        <f>CO2eq!AE55</f>
        <v>249.1189401223445</v>
      </c>
    </row>
    <row r="9" spans="1:32" x14ac:dyDescent="0.25">
      <c r="A9" s="6">
        <v>1</v>
      </c>
      <c r="B9" s="13" t="s">
        <v>840</v>
      </c>
      <c r="C9" s="13" t="s">
        <v>841</v>
      </c>
      <c r="D9" s="114">
        <f>CO2eq!C54</f>
        <v>11.318652837834025</v>
      </c>
      <c r="E9" s="114">
        <f>CO2eq!D54</f>
        <v>11.066231517050584</v>
      </c>
      <c r="F9" s="114">
        <f>CO2eq!E54</f>
        <v>12.334414482306862</v>
      </c>
      <c r="G9" s="114">
        <f>CO2eq!F54</f>
        <v>7.2714001172116154</v>
      </c>
      <c r="H9" s="114">
        <f>CO2eq!G54</f>
        <v>13.594675136529403</v>
      </c>
      <c r="I9" s="114">
        <f>CO2eq!H54</f>
        <v>13.553483008245191</v>
      </c>
      <c r="J9" s="114">
        <f>CO2eq!I54</f>
        <v>14.898848708767151</v>
      </c>
      <c r="K9" s="114">
        <f>CO2eq!J54</f>
        <v>21.521560537136697</v>
      </c>
      <c r="L9" s="114">
        <f>CO2eq!K54</f>
        <v>12.480640668781572</v>
      </c>
      <c r="M9" s="114">
        <f>CO2eq!L54</f>
        <v>13.715572431020957</v>
      </c>
      <c r="N9" s="114">
        <f>CO2eq!M54</f>
        <v>14.249375240470609</v>
      </c>
      <c r="O9" s="114">
        <f>CO2eq!N54</f>
        <v>12.394935213358806</v>
      </c>
      <c r="P9" s="114">
        <f>CO2eq!O54</f>
        <v>14.548573964466295</v>
      </c>
      <c r="Q9" s="114">
        <f>CO2eq!P54</f>
        <v>24.933683434831011</v>
      </c>
      <c r="R9" s="114">
        <f>CO2eq!Q54</f>
        <v>29.17284341836319</v>
      </c>
      <c r="S9" s="114">
        <f>CO2eq!R54</f>
        <v>24.908924680124031</v>
      </c>
      <c r="T9" s="114">
        <f>CO2eq!S54</f>
        <v>25.350293542289233</v>
      </c>
      <c r="U9" s="114">
        <f>CO2eq!T54</f>
        <v>28.890142381548696</v>
      </c>
      <c r="V9" s="114">
        <f>CO2eq!U54</f>
        <v>40.017618224213948</v>
      </c>
      <c r="W9" s="114">
        <f>CO2eq!V54</f>
        <v>39.181685493528001</v>
      </c>
      <c r="X9" s="114">
        <f>CO2eq!W54</f>
        <v>49.757429855242449</v>
      </c>
      <c r="Y9" s="114">
        <f>CO2eq!X54</f>
        <v>49.123825884563452</v>
      </c>
      <c r="Z9" s="114">
        <f>CO2eq!Y54</f>
        <v>49.431083511444349</v>
      </c>
      <c r="AA9" s="114">
        <f>CO2eq!Z54</f>
        <v>38.349046055251243</v>
      </c>
      <c r="AB9" s="114">
        <f>CO2eq!AA54</f>
        <v>42.318362445196279</v>
      </c>
      <c r="AC9" s="114">
        <f>CO2eq!AB54</f>
        <v>42.65530460567927</v>
      </c>
      <c r="AD9" s="114">
        <f>CO2eq!AC54</f>
        <v>63.051021451056378</v>
      </c>
      <c r="AE9" s="114">
        <f>CO2eq!AD54</f>
        <v>74.214428534566338</v>
      </c>
      <c r="AF9" s="114">
        <f>CO2eq!AE54</f>
        <v>75.447051588604779</v>
      </c>
    </row>
    <row r="10" spans="1:32" x14ac:dyDescent="0.25">
      <c r="A10" s="6">
        <v>1</v>
      </c>
      <c r="B10" s="13" t="s">
        <v>843</v>
      </c>
      <c r="C10" s="13" t="s">
        <v>44</v>
      </c>
      <c r="D10" s="114">
        <f>CO2eq!C17</f>
        <v>54.667951225140918</v>
      </c>
      <c r="E10" s="114">
        <f>CO2eq!D17</f>
        <v>48.949384480919406</v>
      </c>
      <c r="F10" s="114">
        <f>CO2eq!E17</f>
        <v>59.854604574940417</v>
      </c>
      <c r="G10" s="114">
        <f>CO2eq!F17</f>
        <v>69.085028471582419</v>
      </c>
      <c r="H10" s="114">
        <f>CO2eq!G17</f>
        <v>66.105845700956309</v>
      </c>
      <c r="I10" s="114">
        <f>CO2eq!H17</f>
        <v>83.602576789838338</v>
      </c>
      <c r="J10" s="114">
        <f>CO2eq!I17</f>
        <v>106.90509517620779</v>
      </c>
      <c r="K10" s="114">
        <f>CO2eq!J17</f>
        <v>203.20409284689055</v>
      </c>
      <c r="L10" s="114">
        <f>CO2eq!K17</f>
        <v>156.1768735768685</v>
      </c>
      <c r="M10" s="114">
        <f>CO2eq!L17</f>
        <v>150.57177842149642</v>
      </c>
      <c r="N10" s="114">
        <f>CO2eq!M17</f>
        <v>136.16914751792552</v>
      </c>
      <c r="O10" s="114">
        <f>CO2eq!N17</f>
        <v>160.12658273097691</v>
      </c>
      <c r="P10" s="114">
        <f>CO2eq!O17</f>
        <v>130.71962722314484</v>
      </c>
      <c r="Q10" s="114">
        <f>CO2eq!P17</f>
        <v>136.94613816664673</v>
      </c>
      <c r="R10" s="114">
        <f>CO2eq!Q17</f>
        <v>126.74661036861293</v>
      </c>
      <c r="S10" s="114">
        <f>CO2eq!R17</f>
        <v>113.37704735281808</v>
      </c>
      <c r="T10" s="114">
        <f>CO2eq!S17</f>
        <v>123.39825835422977</v>
      </c>
      <c r="U10" s="114">
        <f>CO2eq!T17</f>
        <v>141.01011644370666</v>
      </c>
      <c r="V10" s="114">
        <f>CO2eq!U17</f>
        <v>195.93984076344114</v>
      </c>
      <c r="W10" s="114">
        <f>CO2eq!V17</f>
        <v>153.18476123325354</v>
      </c>
      <c r="X10" s="114">
        <f>CO2eq!W17</f>
        <v>110.76192041996515</v>
      </c>
      <c r="Y10" s="114">
        <f>CO2eq!X17</f>
        <v>166.32769630737903</v>
      </c>
      <c r="Z10" s="114">
        <f>CO2eq!Y17</f>
        <v>169.56761754857209</v>
      </c>
      <c r="AA10" s="114">
        <f>CO2eq!Z17</f>
        <v>173.78264778111438</v>
      </c>
      <c r="AB10" s="114">
        <f>CO2eq!AA17</f>
        <v>243.39972884502279</v>
      </c>
      <c r="AC10" s="114">
        <f>CO2eq!AB17</f>
        <v>232.34993585373562</v>
      </c>
      <c r="AD10" s="114">
        <f>CO2eq!AC17</f>
        <v>272.8756864723685</v>
      </c>
      <c r="AE10" s="114">
        <f>CO2eq!AD17</f>
        <v>263.63784736633431</v>
      </c>
      <c r="AF10" s="114">
        <f>CO2eq!AE17</f>
        <v>260.09968499672732</v>
      </c>
    </row>
    <row r="11" spans="1:32" x14ac:dyDescent="0.25">
      <c r="A11" s="6">
        <v>1</v>
      </c>
      <c r="B11" s="13" t="s">
        <v>845</v>
      </c>
      <c r="C11" s="13" t="s">
        <v>846</v>
      </c>
      <c r="D11" s="116">
        <f t="shared" ref="D11:AD11" si="3">+D12+D13</f>
        <v>26.793479615296143</v>
      </c>
      <c r="E11" s="116">
        <f t="shared" si="3"/>
        <v>33.363294668502519</v>
      </c>
      <c r="F11" s="116">
        <f t="shared" si="3"/>
        <v>62.426438881935063</v>
      </c>
      <c r="G11" s="116">
        <f t="shared" si="3"/>
        <v>83.414297475395045</v>
      </c>
      <c r="H11" s="116">
        <f t="shared" si="3"/>
        <v>59.685876794999778</v>
      </c>
      <c r="I11" s="116">
        <f t="shared" si="3"/>
        <v>60.754288380408191</v>
      </c>
      <c r="J11" s="116">
        <f t="shared" si="3"/>
        <v>77.396324020215289</v>
      </c>
      <c r="K11" s="116">
        <f t="shared" si="3"/>
        <v>60.168500281285901</v>
      </c>
      <c r="L11" s="116">
        <f t="shared" si="3"/>
        <v>378.99299227938161</v>
      </c>
      <c r="M11" s="116">
        <f t="shared" si="3"/>
        <v>136.95858568646</v>
      </c>
      <c r="N11" s="116">
        <f t="shared" si="3"/>
        <v>192.51684766758439</v>
      </c>
      <c r="O11" s="116">
        <f t="shared" si="3"/>
        <v>29.240526856977869</v>
      </c>
      <c r="P11" s="116">
        <f t="shared" si="3"/>
        <v>0</v>
      </c>
      <c r="Q11" s="116">
        <f t="shared" si="3"/>
        <v>0</v>
      </c>
      <c r="R11" s="116">
        <f t="shared" si="3"/>
        <v>0</v>
      </c>
      <c r="S11" s="116">
        <f t="shared" si="3"/>
        <v>0</v>
      </c>
      <c r="T11" s="116">
        <f t="shared" si="3"/>
        <v>0</v>
      </c>
      <c r="U11" s="116">
        <f t="shared" si="3"/>
        <v>0</v>
      </c>
      <c r="V11" s="116">
        <f t="shared" si="3"/>
        <v>0</v>
      </c>
      <c r="W11" s="116">
        <f t="shared" si="3"/>
        <v>0</v>
      </c>
      <c r="X11" s="116">
        <f t="shared" si="3"/>
        <v>0</v>
      </c>
      <c r="Y11" s="116">
        <f t="shared" si="3"/>
        <v>0</v>
      </c>
      <c r="Z11" s="116">
        <f t="shared" si="3"/>
        <v>0</v>
      </c>
      <c r="AA11" s="116">
        <f t="shared" si="3"/>
        <v>0</v>
      </c>
      <c r="AB11" s="116">
        <f t="shared" si="3"/>
        <v>0</v>
      </c>
      <c r="AC11" s="116">
        <f t="shared" si="3"/>
        <v>0</v>
      </c>
      <c r="AD11" s="116">
        <f t="shared" si="3"/>
        <v>0</v>
      </c>
      <c r="AE11" s="116">
        <f>+AE12+AE13</f>
        <v>0</v>
      </c>
      <c r="AF11" s="116">
        <f>+AF12+AF13</f>
        <v>0</v>
      </c>
    </row>
    <row r="12" spans="1:32" x14ac:dyDescent="0.25">
      <c r="A12" s="6">
        <v>1</v>
      </c>
      <c r="B12" s="13" t="s">
        <v>849</v>
      </c>
      <c r="C12" s="13" t="s">
        <v>42</v>
      </c>
      <c r="D12" s="114">
        <f>CO2eq!C8-CO2eq!C10</f>
        <v>26.793479615296143</v>
      </c>
      <c r="E12" s="114">
        <f>CO2eq!D8-CO2eq!D10</f>
        <v>33.363294668502519</v>
      </c>
      <c r="F12" s="114">
        <f>CO2eq!E8-CO2eq!E10</f>
        <v>62.426438881935063</v>
      </c>
      <c r="G12" s="114">
        <f>CO2eq!F8-CO2eq!F10</f>
        <v>83.414297475395045</v>
      </c>
      <c r="H12" s="114">
        <f>CO2eq!G8-CO2eq!G10</f>
        <v>59.685876794999778</v>
      </c>
      <c r="I12" s="114">
        <f>CO2eq!H8-CO2eq!H10</f>
        <v>60.754288380408191</v>
      </c>
      <c r="J12" s="114">
        <f>CO2eq!I8-CO2eq!I10</f>
        <v>77.396324020215289</v>
      </c>
      <c r="K12" s="114">
        <f>CO2eq!J8-CO2eq!J10</f>
        <v>60.168500281285901</v>
      </c>
      <c r="L12" s="114">
        <f>CO2eq!K8-CO2eq!K10</f>
        <v>378.99299227938161</v>
      </c>
      <c r="M12" s="114">
        <f>CO2eq!L8-CO2eq!L10</f>
        <v>136.95858568646</v>
      </c>
      <c r="N12" s="114">
        <f>CO2eq!M8-CO2eq!M10</f>
        <v>192.51684766758439</v>
      </c>
      <c r="O12" s="114">
        <f>CO2eq!N8-CO2eq!N10</f>
        <v>29.240526856977869</v>
      </c>
      <c r="P12" s="114">
        <f>CO2eq!O8-CO2eq!O10</f>
        <v>0</v>
      </c>
      <c r="Q12" s="114">
        <f>CO2eq!P8-CO2eq!P10</f>
        <v>0</v>
      </c>
      <c r="R12" s="114">
        <f>CO2eq!Q8-CO2eq!Q10</f>
        <v>0</v>
      </c>
      <c r="S12" s="114">
        <f>CO2eq!R8-CO2eq!R10</f>
        <v>0</v>
      </c>
      <c r="T12" s="114">
        <f>CO2eq!S8-CO2eq!S10</f>
        <v>0</v>
      </c>
      <c r="U12" s="114">
        <f>CO2eq!T8-CO2eq!T10</f>
        <v>0</v>
      </c>
      <c r="V12" s="114">
        <f>CO2eq!U8-CO2eq!U10</f>
        <v>0</v>
      </c>
      <c r="W12" s="114">
        <f>CO2eq!V8-CO2eq!V10</f>
        <v>0</v>
      </c>
      <c r="X12" s="114">
        <f>CO2eq!W8-CO2eq!W10</f>
        <v>0</v>
      </c>
      <c r="Y12" s="114">
        <f>CO2eq!X8-CO2eq!X10</f>
        <v>0</v>
      </c>
      <c r="Z12" s="114">
        <f>CO2eq!Y8-CO2eq!Y10</f>
        <v>0</v>
      </c>
      <c r="AA12" s="114">
        <f>CO2eq!Z8-CO2eq!Z10</f>
        <v>0</v>
      </c>
      <c r="AB12" s="114">
        <f>CO2eq!AA8-CO2eq!AA10</f>
        <v>0</v>
      </c>
      <c r="AC12" s="114">
        <f>CO2eq!AB8-CO2eq!AB10</f>
        <v>0</v>
      </c>
      <c r="AD12" s="114">
        <f>CO2eq!AC8-CO2eq!AC10</f>
        <v>0</v>
      </c>
      <c r="AE12" s="114">
        <f>CO2eq!AD8-CO2eq!AD10</f>
        <v>0</v>
      </c>
      <c r="AF12" s="114">
        <f>CO2eq!AE8-CO2eq!AE10</f>
        <v>0</v>
      </c>
    </row>
    <row r="13" spans="1:32" x14ac:dyDescent="0.25">
      <c r="A13" s="6">
        <v>1</v>
      </c>
      <c r="B13" s="13" t="s">
        <v>851</v>
      </c>
      <c r="C13" s="13" t="s">
        <v>852</v>
      </c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</row>
    <row r="14" spans="1:32" x14ac:dyDescent="0.25">
      <c r="A14" s="6">
        <v>1</v>
      </c>
      <c r="B14" s="13" t="s">
        <v>854</v>
      </c>
      <c r="C14" s="13" t="s">
        <v>855</v>
      </c>
      <c r="D14" s="114">
        <f>CO2eq!C56</f>
        <v>108.40649359533074</v>
      </c>
      <c r="E14" s="114">
        <f>CO2eq!D56</f>
        <v>154.61817751024569</v>
      </c>
      <c r="F14" s="114">
        <f>CO2eq!E56</f>
        <v>165.25803202512205</v>
      </c>
      <c r="G14" s="114">
        <f>CO2eq!F56</f>
        <v>163.25351284296218</v>
      </c>
      <c r="H14" s="114">
        <f>CO2eq!G56</f>
        <v>162.94284714386549</v>
      </c>
      <c r="I14" s="114">
        <f>CO2eq!H56</f>
        <v>136.04235371369353</v>
      </c>
      <c r="J14" s="114">
        <f>CO2eq!I56</f>
        <v>243.2949310333106</v>
      </c>
      <c r="K14" s="114">
        <f>CO2eq!J56</f>
        <v>340.01718895043962</v>
      </c>
      <c r="L14" s="114">
        <f>CO2eq!K56</f>
        <v>259.98992181244131</v>
      </c>
      <c r="M14" s="114">
        <f>CO2eq!L56</f>
        <v>197.05336058265726</v>
      </c>
      <c r="N14" s="114">
        <f>CO2eq!M56</f>
        <v>296.55793970369615</v>
      </c>
      <c r="O14" s="114">
        <f>CO2eq!N56</f>
        <v>276.17788905814427</v>
      </c>
      <c r="P14" s="114">
        <f>CO2eq!O56</f>
        <v>311.04428890588571</v>
      </c>
      <c r="Q14" s="114">
        <f>CO2eq!P56</f>
        <v>190.16055630317638</v>
      </c>
      <c r="R14" s="114">
        <f>CO2eq!Q56</f>
        <v>301.89456351727216</v>
      </c>
      <c r="S14" s="114">
        <f>CO2eq!R56</f>
        <v>216.89289878575576</v>
      </c>
      <c r="T14" s="114">
        <f>CO2eq!S56</f>
        <v>140.05836008768534</v>
      </c>
      <c r="U14" s="114">
        <f>CO2eq!T56</f>
        <v>130.58227147804604</v>
      </c>
      <c r="V14" s="114">
        <f>CO2eq!U56</f>
        <v>138.75863492596523</v>
      </c>
      <c r="W14" s="114">
        <f>CO2eq!V56</f>
        <v>157.79202601013534</v>
      </c>
      <c r="X14" s="114">
        <f>CO2eq!W56</f>
        <v>318.22228254717834</v>
      </c>
      <c r="Y14" s="114">
        <f>CO2eq!X56</f>
        <v>427.72238062948998</v>
      </c>
      <c r="Z14" s="114">
        <f>CO2eq!Y56</f>
        <v>231.17782567274807</v>
      </c>
      <c r="AA14" s="114">
        <f>CO2eq!Z56</f>
        <v>262.84585804990826</v>
      </c>
      <c r="AB14" s="114">
        <f>CO2eq!AA56</f>
        <v>215.52807541360764</v>
      </c>
      <c r="AC14" s="114">
        <f>CO2eq!AB56</f>
        <v>257.70213589924253</v>
      </c>
      <c r="AD14" s="114">
        <f>CO2eq!AC56</f>
        <v>331.40502097374031</v>
      </c>
      <c r="AE14" s="114">
        <f>CO2eq!AD56</f>
        <v>274.56153078377793</v>
      </c>
      <c r="AF14" s="114">
        <f>CO2eq!AE56</f>
        <v>296.61152669460324</v>
      </c>
    </row>
    <row r="15" spans="1:32" x14ac:dyDescent="0.25">
      <c r="A15" s="6">
        <v>1</v>
      </c>
      <c r="B15" s="13" t="s">
        <v>857</v>
      </c>
      <c r="C15" s="13" t="s">
        <v>858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1.1707932098388778</v>
      </c>
      <c r="Y15" s="114">
        <f>CO2eq!X60</f>
        <v>1.2046858526482656</v>
      </c>
      <c r="Z15" s="114">
        <f>CO2eq!Y60</f>
        <v>7.0103243702847582</v>
      </c>
      <c r="AA15" s="114">
        <f>CO2eq!Z60</f>
        <v>8.3953192295960442</v>
      </c>
      <c r="AB15" s="114">
        <f>CO2eq!AA60</f>
        <v>8.0351373503660781</v>
      </c>
      <c r="AC15" s="114">
        <f>CO2eq!AB60</f>
        <v>6.7956678600442819</v>
      </c>
      <c r="AD15" s="114">
        <f>CO2eq!AC60</f>
        <v>0.52969037030353616</v>
      </c>
      <c r="AE15" s="114">
        <f>CO2eq!AD60</f>
        <v>0.81472727238135723</v>
      </c>
      <c r="AF15" s="114">
        <f>CO2eq!AE60</f>
        <v>0.30801109597266729</v>
      </c>
    </row>
    <row r="16" spans="1:32" x14ac:dyDescent="0.25">
      <c r="A16" s="6">
        <v>1</v>
      </c>
      <c r="B16" s="13" t="s">
        <v>859</v>
      </c>
      <c r="C16" s="13" t="s">
        <v>860</v>
      </c>
      <c r="D16" s="113">
        <f>CO2eq!C68</f>
        <v>66.387103086930793</v>
      </c>
      <c r="E16" s="113">
        <f>CO2eq!D68</f>
        <v>69.796120893826554</v>
      </c>
      <c r="F16" s="113">
        <f>CO2eq!E68</f>
        <v>79.653985873594806</v>
      </c>
      <c r="G16" s="113">
        <f>CO2eq!F68</f>
        <v>91.797233383103674</v>
      </c>
      <c r="H16" s="113">
        <f>CO2eq!G68</f>
        <v>76.218786076394736</v>
      </c>
      <c r="I16" s="113">
        <f>CO2eq!H68</f>
        <v>72.627698972841529</v>
      </c>
      <c r="J16" s="113">
        <f>CO2eq!I68</f>
        <v>73.507874999999999</v>
      </c>
      <c r="K16" s="113">
        <f>CO2eq!J68</f>
        <v>59.670374999999993</v>
      </c>
      <c r="L16" s="113">
        <f>CO2eq!K68</f>
        <v>57.11475457270712</v>
      </c>
      <c r="M16" s="113">
        <f>CO2eq!L68</f>
        <v>43.470250000000007</v>
      </c>
      <c r="N16" s="113">
        <f>CO2eq!M68</f>
        <v>66.912000000000006</v>
      </c>
      <c r="O16" s="113">
        <f>CO2eq!N68</f>
        <v>11.249374999999999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3">
        <f>CO2eq!C80</f>
        <v>0</v>
      </c>
      <c r="E17" s="113">
        <f>CO2eq!D80</f>
        <v>0</v>
      </c>
      <c r="F17" s="113">
        <f>CO2eq!E80</f>
        <v>0</v>
      </c>
      <c r="G17" s="113">
        <f>CO2eq!F80</f>
        <v>0</v>
      </c>
      <c r="H17" s="113">
        <f>CO2eq!G80</f>
        <v>0</v>
      </c>
      <c r="I17" s="113">
        <f>CO2eq!H80</f>
        <v>0</v>
      </c>
      <c r="J17" s="113">
        <f>CO2eq!I80</f>
        <v>0</v>
      </c>
      <c r="K17" s="113">
        <f>CO2eq!J80</f>
        <v>0</v>
      </c>
      <c r="L17" s="113">
        <f>CO2eq!K80</f>
        <v>0</v>
      </c>
      <c r="M17" s="113">
        <f>CO2eq!L80</f>
        <v>0</v>
      </c>
      <c r="N17" s="113">
        <f>CO2eq!M80</f>
        <v>0</v>
      </c>
      <c r="O17" s="113">
        <f>CO2eq!N80</f>
        <v>0</v>
      </c>
      <c r="P17" s="113">
        <f>CO2eq!O80</f>
        <v>0</v>
      </c>
      <c r="Q17" s="113">
        <f>CO2eq!P80</f>
        <v>0</v>
      </c>
      <c r="R17" s="113">
        <f>CO2eq!Q80</f>
        <v>0</v>
      </c>
      <c r="S17" s="113">
        <f>CO2eq!R80</f>
        <v>0</v>
      </c>
      <c r="T17" s="113">
        <f>CO2eq!S80</f>
        <v>0</v>
      </c>
      <c r="U17" s="113">
        <f>CO2eq!T80</f>
        <v>0</v>
      </c>
      <c r="V17" s="113">
        <f>CO2eq!U80</f>
        <v>0</v>
      </c>
      <c r="W17" s="113">
        <f>CO2eq!V80</f>
        <v>0</v>
      </c>
      <c r="X17" s="113">
        <f>CO2eq!W80</f>
        <v>0</v>
      </c>
      <c r="Y17" s="113">
        <f>CO2eq!X80</f>
        <v>0</v>
      </c>
      <c r="Z17" s="113">
        <f>CO2eq!Y80</f>
        <v>0</v>
      </c>
      <c r="AA17" s="113">
        <f>CO2eq!Z80</f>
        <v>0</v>
      </c>
      <c r="AB17" s="113">
        <f>CO2eq!AA80</f>
        <v>0</v>
      </c>
      <c r="AC17" s="113">
        <f>CO2eq!AB80</f>
        <v>0</v>
      </c>
      <c r="AD17" s="113">
        <f>CO2eq!AC80</f>
        <v>0</v>
      </c>
      <c r="AE17" s="113">
        <f>CO2eq!AD80</f>
        <v>0</v>
      </c>
      <c r="AF17" s="113">
        <f>CO2eq!AE80</f>
        <v>2.6310177017060191E-2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439.77173444357123</v>
      </c>
      <c r="E18" s="32">
        <f t="shared" si="4"/>
        <v>447.5387188148614</v>
      </c>
      <c r="F18" s="32">
        <f t="shared" si="4"/>
        <v>490.46635251051839</v>
      </c>
      <c r="G18" s="32">
        <f t="shared" si="4"/>
        <v>554.972549565892</v>
      </c>
      <c r="H18" s="32">
        <f t="shared" si="4"/>
        <v>600.88498503938524</v>
      </c>
      <c r="I18" s="32">
        <f t="shared" si="4"/>
        <v>673.58466587655221</v>
      </c>
      <c r="J18" s="32">
        <f t="shared" si="4"/>
        <v>731.98527656067927</v>
      </c>
      <c r="K18" s="32">
        <f t="shared" si="4"/>
        <v>778.64212638987715</v>
      </c>
      <c r="L18" s="32">
        <f t="shared" si="4"/>
        <v>808.70394131268438</v>
      </c>
      <c r="M18" s="32">
        <f t="shared" si="4"/>
        <v>823.9751126548623</v>
      </c>
      <c r="N18" s="32">
        <f t="shared" si="4"/>
        <v>841.69267434069809</v>
      </c>
      <c r="O18" s="32">
        <f t="shared" si="4"/>
        <v>812.73808309234187</v>
      </c>
      <c r="P18" s="32">
        <f t="shared" si="4"/>
        <v>857.28889534996779</v>
      </c>
      <c r="Q18" s="32">
        <f t="shared" si="4"/>
        <v>829.2032624421372</v>
      </c>
      <c r="R18" s="32">
        <f t="shared" si="4"/>
        <v>837.50823558775767</v>
      </c>
      <c r="S18" s="32">
        <f t="shared" si="4"/>
        <v>943.32274265660567</v>
      </c>
      <c r="T18" s="32">
        <f t="shared" si="4"/>
        <v>956.52266842948154</v>
      </c>
      <c r="U18" s="32">
        <f t="shared" si="4"/>
        <v>1030.4918929432954</v>
      </c>
      <c r="V18" s="32">
        <f t="shared" si="4"/>
        <v>1163.7138422123946</v>
      </c>
      <c r="W18" s="32">
        <f t="shared" si="4"/>
        <v>1151.7982025752503</v>
      </c>
      <c r="X18" s="32">
        <f t="shared" si="4"/>
        <v>1114.8159359709932</v>
      </c>
      <c r="Y18" s="32">
        <f t="shared" si="4"/>
        <v>1159.2509122444121</v>
      </c>
      <c r="Z18" s="32">
        <f t="shared" si="4"/>
        <v>1191.1377650714376</v>
      </c>
      <c r="AA18" s="32">
        <f t="shared" si="4"/>
        <v>1285.7392925160289</v>
      </c>
      <c r="AB18" s="32">
        <f t="shared" si="4"/>
        <v>1229.9002934055584</v>
      </c>
      <c r="AC18" s="32">
        <f t="shared" si="4"/>
        <v>1380.7973357511573</v>
      </c>
      <c r="AD18" s="32">
        <f t="shared" si="4"/>
        <v>1545.7983864491912</v>
      </c>
      <c r="AE18" s="32">
        <f>+SUM(AE19:AE23)</f>
        <v>1681.9877576795443</v>
      </c>
      <c r="AF18" s="32">
        <f>+SUM(AF19:AF23)</f>
        <v>1814.0667693867406</v>
      </c>
    </row>
    <row r="19" spans="1:32" x14ac:dyDescent="0.25">
      <c r="A19" s="6">
        <v>1</v>
      </c>
      <c r="B19" s="13" t="s">
        <v>866</v>
      </c>
      <c r="C19" s="13" t="s">
        <v>839</v>
      </c>
      <c r="D19" s="113">
        <f>CO2eq!C35</f>
        <v>354.18378005147156</v>
      </c>
      <c r="E19" s="113">
        <f>CO2eq!D35</f>
        <v>369.79281669994919</v>
      </c>
      <c r="F19" s="113">
        <f>CO2eq!E35</f>
        <v>400.42249811412643</v>
      </c>
      <c r="G19" s="113">
        <f>CO2eq!F35</f>
        <v>444.58889086980435</v>
      </c>
      <c r="H19" s="113">
        <f>CO2eq!G35</f>
        <v>500.5761218063181</v>
      </c>
      <c r="I19" s="113">
        <f>CO2eq!H35</f>
        <v>548.28400714595944</v>
      </c>
      <c r="J19" s="113">
        <f>CO2eq!I35</f>
        <v>593.50791637552152</v>
      </c>
      <c r="K19" s="113">
        <f>CO2eq!J35</f>
        <v>622.37314504246206</v>
      </c>
      <c r="L19" s="113">
        <f>CO2eq!K35</f>
        <v>656.21933629993669</v>
      </c>
      <c r="M19" s="113">
        <f>CO2eq!L35</f>
        <v>684.67135633519047</v>
      </c>
      <c r="N19" s="113">
        <f>CO2eq!M35</f>
        <v>707.73144402859793</v>
      </c>
      <c r="O19" s="113">
        <f>CO2eq!N35</f>
        <v>667.49718247140834</v>
      </c>
      <c r="P19" s="113">
        <f>CO2eq!O35</f>
        <v>731.22073724660231</v>
      </c>
      <c r="Q19" s="113">
        <f>CO2eq!P35</f>
        <v>720.92372027601789</v>
      </c>
      <c r="R19" s="113">
        <f>CO2eq!Q35</f>
        <v>711.18037500386856</v>
      </c>
      <c r="S19" s="113">
        <f>CO2eq!R35</f>
        <v>796.29509889901067</v>
      </c>
      <c r="T19" s="113">
        <f>CO2eq!S35</f>
        <v>822.53312406419366</v>
      </c>
      <c r="U19" s="113">
        <f>CO2eq!T35</f>
        <v>903.83237994517117</v>
      </c>
      <c r="V19" s="113">
        <f>CO2eq!U35</f>
        <v>989.28641815987237</v>
      </c>
      <c r="W19" s="113">
        <f>CO2eq!V35</f>
        <v>1001.8436652281429</v>
      </c>
      <c r="X19" s="113">
        <f>CO2eq!W35</f>
        <v>999.12711240773046</v>
      </c>
      <c r="Y19" s="113">
        <f>CO2eq!X35</f>
        <v>1047.3873215267065</v>
      </c>
      <c r="Z19" s="113">
        <f>CO2eq!Y35</f>
        <v>1058.2301235470206</v>
      </c>
      <c r="AA19" s="113">
        <f>CO2eq!Z35</f>
        <v>1152.1956254168529</v>
      </c>
      <c r="AB19" s="113">
        <f>CO2eq!AA35</f>
        <v>1081.9242834690929</v>
      </c>
      <c r="AC19" s="113">
        <f>CO2eq!AB35</f>
        <v>1217.9532402799487</v>
      </c>
      <c r="AD19" s="113">
        <f>CO2eq!AC35</f>
        <v>1303.2576616275383</v>
      </c>
      <c r="AE19" s="113">
        <f>CO2eq!AD35</f>
        <v>1375.5044491398921</v>
      </c>
      <c r="AF19" s="113">
        <f>CO2eq!AE35</f>
        <v>1468.6256114852108</v>
      </c>
    </row>
    <row r="20" spans="1:32" x14ac:dyDescent="0.25">
      <c r="A20" s="6">
        <v>1</v>
      </c>
      <c r="B20" s="13" t="s">
        <v>867</v>
      </c>
      <c r="C20" s="13" t="s">
        <v>868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870</v>
      </c>
      <c r="C21" s="13" t="s">
        <v>871</v>
      </c>
      <c r="D21" s="113">
        <f>CO2eq!C47</f>
        <v>22.320296396097955</v>
      </c>
      <c r="E21" s="113">
        <f>CO2eq!D47</f>
        <v>29.63676202452023</v>
      </c>
      <c r="F21" s="113">
        <f>CO2eq!E47</f>
        <v>27.699010222593333</v>
      </c>
      <c r="G21" s="113">
        <f>CO2eq!F47</f>
        <v>35.521873404812894</v>
      </c>
      <c r="H21" s="113">
        <f>CO2eq!G47</f>
        <v>29.628577783803372</v>
      </c>
      <c r="I21" s="113">
        <f>CO2eq!H47</f>
        <v>32.4274224917745</v>
      </c>
      <c r="J21" s="113">
        <f>CO2eq!I47</f>
        <v>37.3426966259767</v>
      </c>
      <c r="K21" s="113">
        <f>CO2eq!J47</f>
        <v>36.071328846969934</v>
      </c>
      <c r="L21" s="113">
        <f>CO2eq!K47</f>
        <v>34.214713494250454</v>
      </c>
      <c r="M21" s="113">
        <f>CO2eq!L47</f>
        <v>24.60176499953111</v>
      </c>
      <c r="N21" s="113">
        <f>CO2eq!M47</f>
        <v>25.278083546520115</v>
      </c>
      <c r="O21" s="113">
        <f>CO2eq!N47</f>
        <v>19.967847952970011</v>
      </c>
      <c r="P21" s="113">
        <f>CO2eq!O47</f>
        <v>16.472861529976996</v>
      </c>
      <c r="Q21" s="113">
        <f>CO2eq!P47</f>
        <v>14.520355405866633</v>
      </c>
      <c r="R21" s="113">
        <f>CO2eq!Q47</f>
        <v>25.103745808088032</v>
      </c>
      <c r="S21" s="113">
        <f>CO2eq!R47</f>
        <v>27.603453809283824</v>
      </c>
      <c r="T21" s="113">
        <f>CO2eq!S47</f>
        <v>24.240187167297169</v>
      </c>
      <c r="U21" s="113">
        <f>CO2eq!T47</f>
        <v>7.8643574314520031</v>
      </c>
      <c r="V21" s="113">
        <f>CO2eq!U47</f>
        <v>27.764370901445567</v>
      </c>
      <c r="W21" s="113">
        <f>CO2eq!V47</f>
        <v>28.268528139146454</v>
      </c>
      <c r="X21" s="113">
        <f>CO2eq!W47</f>
        <v>9.7795448838722105</v>
      </c>
      <c r="Y21" s="113">
        <f>CO2eq!X47</f>
        <v>11.275880984574597</v>
      </c>
      <c r="Z21" s="113">
        <f>CO2eq!Y47</f>
        <v>8.4257218108345402</v>
      </c>
      <c r="AA21" s="113">
        <f>CO2eq!Z47</f>
        <v>13.108220277194212</v>
      </c>
      <c r="AB21" s="113">
        <f>CO2eq!AA47</f>
        <v>29.043616777454172</v>
      </c>
      <c r="AC21" s="113">
        <f>CO2eq!AB47</f>
        <v>7.9808534671505313</v>
      </c>
      <c r="AD21" s="113">
        <f>CO2eq!AC47</f>
        <v>92.816718785311608</v>
      </c>
      <c r="AE21" s="113">
        <f>CO2eq!AD47</f>
        <v>125.34059057431448</v>
      </c>
      <c r="AF21" s="113">
        <f>CO2eq!AE47</f>
        <v>132.86613194514152</v>
      </c>
    </row>
    <row r="22" spans="1:32" x14ac:dyDescent="0.25">
      <c r="A22" s="6">
        <v>1</v>
      </c>
      <c r="B22" s="13" t="s">
        <v>873</v>
      </c>
      <c r="C22" s="13" t="s">
        <v>869</v>
      </c>
      <c r="D22" s="113">
        <f>CO2eq!C34</f>
        <v>43.471566750590824</v>
      </c>
      <c r="E22" s="113">
        <f>CO2eq!D34</f>
        <v>26.678896125546423</v>
      </c>
      <c r="F22" s="113">
        <f>CO2eq!E34</f>
        <v>37.907985867701328</v>
      </c>
      <c r="G22" s="113">
        <f>CO2eq!F34</f>
        <v>47.38933069035339</v>
      </c>
      <c r="H22" s="113">
        <f>CO2eq!G34</f>
        <v>38.495417793599216</v>
      </c>
      <c r="I22" s="113">
        <f>CO2eq!H34</f>
        <v>57.014554830148903</v>
      </c>
      <c r="J22" s="113">
        <f>CO2eq!I34</f>
        <v>61.652517763599128</v>
      </c>
      <c r="K22" s="113">
        <f>CO2eq!J34</f>
        <v>78.063695401194337</v>
      </c>
      <c r="L22" s="113">
        <f>CO2eq!K34</f>
        <v>73.234360847832946</v>
      </c>
      <c r="M22" s="113">
        <f>CO2eq!L34</f>
        <v>65.191810639794681</v>
      </c>
      <c r="N22" s="113">
        <f>CO2eq!M34</f>
        <v>56.454025330954991</v>
      </c>
      <c r="O22" s="113">
        <f>CO2eq!N34</f>
        <v>75.353275554949434</v>
      </c>
      <c r="P22" s="113">
        <f>CO2eq!O34</f>
        <v>60.947739900966639</v>
      </c>
      <c r="Q22" s="113">
        <f>CO2eq!P34</f>
        <v>47.455268939225121</v>
      </c>
      <c r="R22" s="113">
        <f>CO2eq!Q34</f>
        <v>56.428933360609442</v>
      </c>
      <c r="S22" s="113">
        <f>CO2eq!R34</f>
        <v>72.24606283683778</v>
      </c>
      <c r="T22" s="113">
        <f>CO2eq!S34</f>
        <v>65.779175960264624</v>
      </c>
      <c r="U22" s="113">
        <f>CO2eq!T34</f>
        <v>73.549551202824347</v>
      </c>
      <c r="V22" s="113">
        <f>CO2eq!U34</f>
        <v>97.840699013459698</v>
      </c>
      <c r="W22" s="113">
        <f>CO2eq!V34</f>
        <v>65.66529272021468</v>
      </c>
      <c r="X22" s="113">
        <f>CO2eq!W34</f>
        <v>46.512589344967793</v>
      </c>
      <c r="Y22" s="113">
        <f>CO2eq!X34</f>
        <v>45.851693831812831</v>
      </c>
      <c r="Z22" s="113">
        <f>CO2eq!Y34</f>
        <v>69.614120251844014</v>
      </c>
      <c r="AA22" s="113">
        <f>CO2eq!Z34</f>
        <v>59.520037202549091</v>
      </c>
      <c r="AB22" s="113">
        <f>CO2eq!AA34</f>
        <v>56.701937185468523</v>
      </c>
      <c r="AC22" s="113">
        <f>CO2eq!AB34</f>
        <v>89.884421793305421</v>
      </c>
      <c r="AD22" s="113">
        <f>CO2eq!AC34</f>
        <v>78.606416067948786</v>
      </c>
      <c r="AE22" s="113">
        <f>CO2eq!AD34</f>
        <v>106.28947441931606</v>
      </c>
      <c r="AF22" s="113">
        <f>CO2eq!AE34</f>
        <v>140.53823703419809</v>
      </c>
    </row>
    <row r="23" spans="1:32" x14ac:dyDescent="0.25">
      <c r="A23" s="6">
        <v>1</v>
      </c>
      <c r="B23" s="13" t="s">
        <v>874</v>
      </c>
      <c r="C23" s="13" t="s">
        <v>864</v>
      </c>
      <c r="D23" s="113">
        <f>CO2eq!C52</f>
        <v>19.796091245410896</v>
      </c>
      <c r="E23" s="113">
        <f>CO2eq!D52</f>
        <v>21.430243964845531</v>
      </c>
      <c r="F23" s="113">
        <f>CO2eq!E52</f>
        <v>24.436858306097299</v>
      </c>
      <c r="G23" s="113">
        <f>CO2eq!F52</f>
        <v>27.472454600921427</v>
      </c>
      <c r="H23" s="113">
        <f>CO2eq!G52</f>
        <v>32.18486765566459</v>
      </c>
      <c r="I23" s="113">
        <f>CO2eq!H52</f>
        <v>35.858681408669476</v>
      </c>
      <c r="J23" s="113">
        <f>CO2eq!I52</f>
        <v>39.482145795581943</v>
      </c>
      <c r="K23" s="113">
        <f>CO2eq!J52</f>
        <v>42.133957099250885</v>
      </c>
      <c r="L23" s="113">
        <f>CO2eq!K52</f>
        <v>45.035530670664379</v>
      </c>
      <c r="M23" s="113">
        <f>CO2eq!L52</f>
        <v>49.510180680346075</v>
      </c>
      <c r="N23" s="113">
        <f>CO2eq!M52</f>
        <v>52.229121434625092</v>
      </c>
      <c r="O23" s="113">
        <f>CO2eq!N52</f>
        <v>49.919777113014113</v>
      </c>
      <c r="P23" s="113">
        <f>CO2eq!O52</f>
        <v>48.647556672421892</v>
      </c>
      <c r="Q23" s="113">
        <f>CO2eq!P52</f>
        <v>46.303917821027483</v>
      </c>
      <c r="R23" s="113">
        <f>CO2eq!Q52</f>
        <v>44.795181415191657</v>
      </c>
      <c r="S23" s="113">
        <f>CO2eq!R52</f>
        <v>47.178127111473451</v>
      </c>
      <c r="T23" s="113">
        <f>CO2eq!S52</f>
        <v>43.970181237726024</v>
      </c>
      <c r="U23" s="113">
        <f>CO2eq!T52</f>
        <v>45.24560436384786</v>
      </c>
      <c r="V23" s="113">
        <f>CO2eq!U52</f>
        <v>48.822354137617189</v>
      </c>
      <c r="W23" s="113">
        <f>CO2eq!V52</f>
        <v>56.020716487746384</v>
      </c>
      <c r="X23" s="113">
        <f>CO2eq!W52</f>
        <v>59.396689334422788</v>
      </c>
      <c r="Y23" s="113">
        <f>CO2eq!X52</f>
        <v>54.736015901318247</v>
      </c>
      <c r="Z23" s="113">
        <f>CO2eq!Y52</f>
        <v>54.867799461738258</v>
      </c>
      <c r="AA23" s="113">
        <f>CO2eq!Z52</f>
        <v>60.915409619432801</v>
      </c>
      <c r="AB23" s="113">
        <f>CO2eq!AA52</f>
        <v>62.230455973542725</v>
      </c>
      <c r="AC23" s="113">
        <f>CO2eq!AB52</f>
        <v>64.978820210752588</v>
      </c>
      <c r="AD23" s="113">
        <f>CO2eq!AC52</f>
        <v>71.117589968392295</v>
      </c>
      <c r="AE23" s="113">
        <f>CO2eq!AD52</f>
        <v>74.85324354602146</v>
      </c>
      <c r="AF23" s="113">
        <f>CO2eq!AE52</f>
        <v>72.036788922190269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79.085391941846282</v>
      </c>
      <c r="E24" s="118">
        <f t="shared" si="5"/>
        <v>76.996836771476836</v>
      </c>
      <c r="F24" s="118">
        <f t="shared" si="5"/>
        <v>79.024642602511562</v>
      </c>
      <c r="G24" s="118">
        <f t="shared" si="5"/>
        <v>80.938922968457859</v>
      </c>
      <c r="H24" s="118">
        <f t="shared" si="5"/>
        <v>82.911383495039487</v>
      </c>
      <c r="I24" s="118">
        <f t="shared" si="5"/>
        <v>94.398646322409533</v>
      </c>
      <c r="J24" s="118">
        <f t="shared" si="5"/>
        <v>104.28207466705732</v>
      </c>
      <c r="K24" s="118">
        <f t="shared" si="5"/>
        <v>107.21494799387469</v>
      </c>
      <c r="L24" s="118">
        <f t="shared" si="5"/>
        <v>107.1122598094896</v>
      </c>
      <c r="M24" s="118">
        <f t="shared" si="5"/>
        <v>106.33172194311817</v>
      </c>
      <c r="N24" s="118">
        <f t="shared" si="5"/>
        <v>115.23938904848734</v>
      </c>
      <c r="O24" s="118">
        <f t="shared" si="5"/>
        <v>109.75542332255634</v>
      </c>
      <c r="P24" s="118">
        <f t="shared" si="5"/>
        <v>105.74884522156083</v>
      </c>
      <c r="Q24" s="118">
        <f t="shared" si="5"/>
        <v>114.95261984854477</v>
      </c>
      <c r="R24" s="118">
        <f t="shared" si="5"/>
        <v>160.18540390652217</v>
      </c>
      <c r="S24" s="118">
        <f t="shared" si="5"/>
        <v>153.59302530644067</v>
      </c>
      <c r="T24" s="118">
        <f t="shared" si="5"/>
        <v>186.44765091280146</v>
      </c>
      <c r="U24" s="118">
        <f t="shared" si="5"/>
        <v>186.86628406150652</v>
      </c>
      <c r="V24" s="118">
        <f t="shared" si="5"/>
        <v>172.99759080387219</v>
      </c>
      <c r="W24" s="118">
        <f t="shared" si="5"/>
        <v>160.60119525081168</v>
      </c>
      <c r="X24" s="118">
        <f t="shared" si="5"/>
        <v>186.10704091122165</v>
      </c>
      <c r="Y24" s="118">
        <f t="shared" si="5"/>
        <v>208.46063114396372</v>
      </c>
      <c r="Z24" s="118">
        <f t="shared" si="5"/>
        <v>214.32003109209421</v>
      </c>
      <c r="AA24" s="118">
        <f t="shared" si="5"/>
        <v>233.66118459601554</v>
      </c>
      <c r="AB24" s="118">
        <f t="shared" si="5"/>
        <v>279.84999474390224</v>
      </c>
      <c r="AC24" s="118">
        <f t="shared" si="5"/>
        <v>310.29969282258656</v>
      </c>
      <c r="AD24" s="118">
        <f t="shared" si="5"/>
        <v>229.00815830725639</v>
      </c>
      <c r="AE24" s="118">
        <f>SUM(AE25:AE28)</f>
        <v>212.52966871084499</v>
      </c>
      <c r="AF24" s="118">
        <f>SUM(AF25:AF28)</f>
        <v>214.25475426633943</v>
      </c>
    </row>
    <row r="25" spans="1:32" x14ac:dyDescent="0.25">
      <c r="A25" s="6">
        <v>1</v>
      </c>
      <c r="B25" s="13" t="s">
        <v>877</v>
      </c>
      <c r="C25" s="13" t="s">
        <v>724</v>
      </c>
      <c r="D25" s="113">
        <f>CO2eq!C426</f>
        <v>21.445644133046336</v>
      </c>
      <c r="E25" s="113">
        <f>CO2eq!D426</f>
        <v>22.058616325104644</v>
      </c>
      <c r="F25" s="113">
        <f>CO2eq!E426</f>
        <v>24.88222879245858</v>
      </c>
      <c r="G25" s="113">
        <f>CO2eq!F426</f>
        <v>28.193360379799447</v>
      </c>
      <c r="H25" s="113">
        <f>CO2eq!G426</f>
        <v>31.125827677891216</v>
      </c>
      <c r="I25" s="113">
        <f>CO2eq!H426</f>
        <v>34.042979141345327</v>
      </c>
      <c r="J25" s="113">
        <f>CO2eq!I426</f>
        <v>37.38436732415505</v>
      </c>
      <c r="K25" s="113">
        <f>CO2eq!J426</f>
        <v>40.582686823142247</v>
      </c>
      <c r="L25" s="113">
        <f>CO2eq!K426</f>
        <v>43.901108345544273</v>
      </c>
      <c r="M25" s="113">
        <f>CO2eq!L426</f>
        <v>47.029626964599515</v>
      </c>
      <c r="N25" s="113">
        <f>CO2eq!M426</f>
        <v>49.564623327880923</v>
      </c>
      <c r="O25" s="113">
        <f>CO2eq!N426</f>
        <v>51.983902894157254</v>
      </c>
      <c r="P25" s="113">
        <f>CO2eq!O426</f>
        <v>53.500036398863045</v>
      </c>
      <c r="Q25" s="113">
        <f>CO2eq!P426</f>
        <v>56.261147325065821</v>
      </c>
      <c r="R25" s="113">
        <f>CO2eq!Q426</f>
        <v>57.327705113750142</v>
      </c>
      <c r="S25" s="113">
        <f>CO2eq!R426</f>
        <v>61.779427311546868</v>
      </c>
      <c r="T25" s="113">
        <f>CO2eq!S426</f>
        <v>66.196861360177579</v>
      </c>
      <c r="U25" s="113">
        <f>CO2eq!T426</f>
        <v>70.662842409009428</v>
      </c>
      <c r="V25" s="113">
        <f>CO2eq!U426</f>
        <v>75.92584888755411</v>
      </c>
      <c r="W25" s="113">
        <f>CO2eq!V426</f>
        <v>84.117193522949478</v>
      </c>
      <c r="X25" s="113">
        <f>CO2eq!W426</f>
        <v>91.358001637236967</v>
      </c>
      <c r="Y25" s="113">
        <f>CO2eq!X426</f>
        <v>110.63146085259078</v>
      </c>
      <c r="Z25" s="113">
        <f>CO2eq!Y426</f>
        <v>130.18602694981175</v>
      </c>
      <c r="AA25" s="113">
        <f>CO2eq!Z426</f>
        <v>152.76215200875373</v>
      </c>
      <c r="AB25" s="113">
        <f>CO2eq!AA426</f>
        <v>172.99836946102113</v>
      </c>
      <c r="AC25" s="113">
        <f>CO2eq!AB426</f>
        <v>190.42700943453818</v>
      </c>
      <c r="AD25" s="113">
        <f>CO2eq!AC426</f>
        <v>99.811751988191872</v>
      </c>
      <c r="AE25" s="113">
        <f>CO2eq!AD426</f>
        <v>99.337015390293686</v>
      </c>
      <c r="AF25" s="113">
        <f>CO2eq!AE426</f>
        <v>94.493040247393111</v>
      </c>
    </row>
    <row r="26" spans="1:32" x14ac:dyDescent="0.25">
      <c r="A26" s="6">
        <v>1</v>
      </c>
      <c r="B26" s="13" t="s">
        <v>879</v>
      </c>
      <c r="C26" s="13" t="s">
        <v>872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0</v>
      </c>
      <c r="S26" s="113">
        <f>CO2eq!R430</f>
        <v>0</v>
      </c>
      <c r="T26" s="113">
        <f>CO2eq!S430</f>
        <v>0</v>
      </c>
      <c r="U26" s="113">
        <f>CO2eq!T430</f>
        <v>0</v>
      </c>
      <c r="V26" s="113">
        <f>CO2eq!U430</f>
        <v>0</v>
      </c>
      <c r="W26" s="113">
        <f>CO2eq!V430</f>
        <v>0</v>
      </c>
      <c r="X26" s="113">
        <f>CO2eq!W430</f>
        <v>0</v>
      </c>
      <c r="Y26" s="113">
        <f>CO2eq!X430</f>
        <v>0</v>
      </c>
      <c r="Z26" s="113">
        <f>CO2eq!Y430</f>
        <v>0</v>
      </c>
      <c r="AA26" s="113">
        <f>CO2eq!Z430</f>
        <v>0</v>
      </c>
      <c r="AB26" s="113">
        <f>CO2eq!AA430</f>
        <v>0</v>
      </c>
      <c r="AC26" s="113">
        <f>CO2eq!AB430</f>
        <v>0</v>
      </c>
      <c r="AD26" s="113">
        <f>CO2eq!AC430</f>
        <v>0</v>
      </c>
      <c r="AE26" s="113">
        <f>CO2eq!AD430</f>
        <v>0</v>
      </c>
      <c r="AF26" s="113">
        <f>CO2eq!AE430</f>
        <v>0</v>
      </c>
    </row>
    <row r="27" spans="1:32" x14ac:dyDescent="0.25">
      <c r="A27" s="6">
        <v>1</v>
      </c>
      <c r="B27" s="13" t="s">
        <v>880</v>
      </c>
      <c r="C27" s="13" t="s">
        <v>875</v>
      </c>
      <c r="D27" s="113">
        <f>CO2eq!C431</f>
        <v>6.2162511789408459</v>
      </c>
      <c r="E27" s="113">
        <f>CO2eq!D431</f>
        <v>6.3382769514137314</v>
      </c>
      <c r="F27" s="113">
        <f>CO2eq!E431</f>
        <v>6.7615409796721417</v>
      </c>
      <c r="G27" s="113">
        <f>CO2eq!F431</f>
        <v>6.8349575721381548</v>
      </c>
      <c r="H27" s="113">
        <f>CO2eq!G431</f>
        <v>6.8673829663669421</v>
      </c>
      <c r="I27" s="113">
        <f>CO2eq!H431</f>
        <v>7.0091343830150921</v>
      </c>
      <c r="J27" s="113">
        <f>CO2eq!I431</f>
        <v>7.1569925069506111</v>
      </c>
      <c r="K27" s="113">
        <f>CO2eq!J431</f>
        <v>7.3253316575756795</v>
      </c>
      <c r="L27" s="113">
        <f>CO2eq!K431</f>
        <v>7.4008509962345368</v>
      </c>
      <c r="M27" s="113">
        <f>CO2eq!L431</f>
        <v>7.3257129588910637</v>
      </c>
      <c r="N27" s="113">
        <f>CO2eq!M431</f>
        <v>7.4275237499031288</v>
      </c>
      <c r="O27" s="113">
        <f>CO2eq!N431</f>
        <v>7.4621085981773927</v>
      </c>
      <c r="P27" s="113">
        <f>CO2eq!O431</f>
        <v>9.2555503349645178</v>
      </c>
      <c r="Q27" s="113">
        <f>CO2eq!P431</f>
        <v>10.329033451134796</v>
      </c>
      <c r="R27" s="113">
        <f>CO2eq!Q431</f>
        <v>10.489344748233377</v>
      </c>
      <c r="S27" s="113">
        <f>CO2eq!R431</f>
        <v>10.014045647121824</v>
      </c>
      <c r="T27" s="113">
        <f>CO2eq!S431</f>
        <v>10.20876317491558</v>
      </c>
      <c r="U27" s="113">
        <f>CO2eq!T431</f>
        <v>10.449216254758085</v>
      </c>
      <c r="V27" s="113">
        <f>CO2eq!U431</f>
        <v>11.230684545478805</v>
      </c>
      <c r="W27" s="113">
        <f>CO2eq!V431</f>
        <v>11.56085762554469</v>
      </c>
      <c r="X27" s="113">
        <f>CO2eq!W431</f>
        <v>11.728741743823193</v>
      </c>
      <c r="Y27" s="113">
        <f>CO2eq!X431</f>
        <v>12.707855203202088</v>
      </c>
      <c r="Z27" s="113">
        <f>CO2eq!Y431</f>
        <v>13.574508967840252</v>
      </c>
      <c r="AA27" s="113">
        <f>CO2eq!Z431</f>
        <v>13.946592369880094</v>
      </c>
      <c r="AB27" s="113">
        <f>CO2eq!AA431</f>
        <v>13.632460055450444</v>
      </c>
      <c r="AC27" s="113">
        <f>CO2eq!AB431</f>
        <v>14.012027734188759</v>
      </c>
      <c r="AD27" s="113">
        <f>CO2eq!AC431</f>
        <v>13.631378726861229</v>
      </c>
      <c r="AE27" s="113">
        <f>CO2eq!AD431</f>
        <v>14.140012878079792</v>
      </c>
      <c r="AF27" s="113">
        <f>CO2eq!AE431</f>
        <v>15.44315982977853</v>
      </c>
    </row>
    <row r="28" spans="1:32" x14ac:dyDescent="0.25">
      <c r="A28" s="6">
        <v>1</v>
      </c>
      <c r="B28" s="13" t="s">
        <v>881</v>
      </c>
      <c r="C28" s="13" t="s">
        <v>861</v>
      </c>
      <c r="D28" s="113">
        <f>CO2eq!C434</f>
        <v>51.423496629859102</v>
      </c>
      <c r="E28" s="113">
        <f>CO2eq!D434</f>
        <v>48.599943494958467</v>
      </c>
      <c r="F28" s="113">
        <f>CO2eq!E434</f>
        <v>47.380872830380838</v>
      </c>
      <c r="G28" s="113">
        <f>CO2eq!F434</f>
        <v>45.910605016520257</v>
      </c>
      <c r="H28" s="113">
        <f>CO2eq!G434</f>
        <v>44.918172850781332</v>
      </c>
      <c r="I28" s="113">
        <f>CO2eq!H434</f>
        <v>53.346532798049111</v>
      </c>
      <c r="J28" s="113">
        <f>CO2eq!I434</f>
        <v>59.74071483595165</v>
      </c>
      <c r="K28" s="113">
        <f>CO2eq!J434</f>
        <v>59.30692951315676</v>
      </c>
      <c r="L28" s="113">
        <f>CO2eq!K434</f>
        <v>55.810300467710789</v>
      </c>
      <c r="M28" s="113">
        <f>CO2eq!L434</f>
        <v>51.976382019627586</v>
      </c>
      <c r="N28" s="113">
        <f>CO2eq!M434</f>
        <v>58.247241970703286</v>
      </c>
      <c r="O28" s="113">
        <f>CO2eq!N434</f>
        <v>50.309411830221684</v>
      </c>
      <c r="P28" s="113">
        <f>CO2eq!O434</f>
        <v>42.993258487733272</v>
      </c>
      <c r="Q28" s="113">
        <f>CO2eq!P434</f>
        <v>48.362439072344166</v>
      </c>
      <c r="R28" s="113">
        <f>CO2eq!Q434</f>
        <v>92.368354044538648</v>
      </c>
      <c r="S28" s="113">
        <f>CO2eq!R434</f>
        <v>81.799552347771964</v>
      </c>
      <c r="T28" s="113">
        <f>CO2eq!S434</f>
        <v>110.04202637770831</v>
      </c>
      <c r="U28" s="113">
        <f>CO2eq!T434</f>
        <v>105.75422539773899</v>
      </c>
      <c r="V28" s="113">
        <f>CO2eq!U434</f>
        <v>85.84105737083928</v>
      </c>
      <c r="W28" s="113">
        <f>CO2eq!V434</f>
        <v>64.923144102317522</v>
      </c>
      <c r="X28" s="113">
        <f>CO2eq!W434</f>
        <v>83.020297530161471</v>
      </c>
      <c r="Y28" s="113">
        <f>CO2eq!X434</f>
        <v>85.121315088170846</v>
      </c>
      <c r="Z28" s="113">
        <f>CO2eq!Y434</f>
        <v>70.559495174442205</v>
      </c>
      <c r="AA28" s="113">
        <f>CO2eq!Z434</f>
        <v>66.952440217381735</v>
      </c>
      <c r="AB28" s="113">
        <f>CO2eq!AA434</f>
        <v>93.219165227430636</v>
      </c>
      <c r="AC28" s="113">
        <f>CO2eq!AB434</f>
        <v>105.86065565385961</v>
      </c>
      <c r="AD28" s="113">
        <f>CO2eq!AC434</f>
        <v>115.56502759220329</v>
      </c>
      <c r="AE28" s="113">
        <f>CO2eq!AD434</f>
        <v>99.052640442471528</v>
      </c>
      <c r="AF28" s="113">
        <f>CO2eq!AE434</f>
        <v>104.3185541891678</v>
      </c>
    </row>
    <row r="29" spans="1:32" x14ac:dyDescent="0.25">
      <c r="A29" s="6">
        <v>1</v>
      </c>
      <c r="B29" s="6" t="s">
        <v>883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884</v>
      </c>
      <c r="C30" s="13" t="s">
        <v>885</v>
      </c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</row>
    <row r="31" spans="1:32" x14ac:dyDescent="0.25">
      <c r="A31" s="6">
        <v>1</v>
      </c>
      <c r="B31" s="13" t="s">
        <v>886</v>
      </c>
      <c r="C31" s="13" t="s">
        <v>848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</row>
    <row r="32" spans="1:32" x14ac:dyDescent="0.25">
      <c r="A32" s="6">
        <v>1</v>
      </c>
      <c r="B32" s="6" t="s">
        <v>888</v>
      </c>
      <c r="C32" s="31" t="s">
        <v>842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889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</row>
    <row r="34" spans="1:32" x14ac:dyDescent="0.25">
      <c r="A34" s="6">
        <v>1</v>
      </c>
      <c r="B34" s="13" t="s">
        <v>891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</row>
    <row r="35" spans="1:32" x14ac:dyDescent="0.25">
      <c r="A35" s="6">
        <v>2</v>
      </c>
      <c r="B35" s="6" t="s">
        <v>836</v>
      </c>
      <c r="C35" s="31" t="s">
        <v>844</v>
      </c>
      <c r="D35" s="32">
        <f t="shared" ref="D35:AD35" si="8">SUM(D36:D39)+D42</f>
        <v>192.24532593911439</v>
      </c>
      <c r="E35" s="32">
        <f t="shared" si="8"/>
        <v>115.08910708147894</v>
      </c>
      <c r="F35" s="32">
        <f t="shared" si="8"/>
        <v>70.994125232914897</v>
      </c>
      <c r="G35" s="32">
        <f t="shared" si="8"/>
        <v>68.892617888102876</v>
      </c>
      <c r="H35" s="32">
        <f t="shared" si="8"/>
        <v>116.49494966824565</v>
      </c>
      <c r="I35" s="32">
        <f t="shared" si="8"/>
        <v>144.21592014938818</v>
      </c>
      <c r="J35" s="32">
        <f t="shared" si="8"/>
        <v>257.82389184539215</v>
      </c>
      <c r="K35" s="32">
        <f t="shared" si="8"/>
        <v>392.88164851750275</v>
      </c>
      <c r="L35" s="32">
        <f t="shared" si="8"/>
        <v>459.74879698484227</v>
      </c>
      <c r="M35" s="32">
        <f t="shared" si="8"/>
        <v>617.17533492286111</v>
      </c>
      <c r="N35" s="32">
        <f t="shared" si="8"/>
        <v>478.66412678111192</v>
      </c>
      <c r="O35" s="32">
        <f t="shared" si="8"/>
        <v>378.63714380381396</v>
      </c>
      <c r="P35" s="32">
        <f t="shared" si="8"/>
        <v>401.68288483601475</v>
      </c>
      <c r="Q35" s="32">
        <f t="shared" si="8"/>
        <v>529.22458858061339</v>
      </c>
      <c r="R35" s="32">
        <f t="shared" si="8"/>
        <v>643.91674746668832</v>
      </c>
      <c r="S35" s="32">
        <f t="shared" si="8"/>
        <v>511.54135664458272</v>
      </c>
      <c r="T35" s="32">
        <f t="shared" si="8"/>
        <v>552.68494242249187</v>
      </c>
      <c r="U35" s="32">
        <f t="shared" si="8"/>
        <v>946.49316712489599</v>
      </c>
      <c r="V35" s="32">
        <f t="shared" si="8"/>
        <v>882.50285807957812</v>
      </c>
      <c r="W35" s="32">
        <f t="shared" si="8"/>
        <v>785.67492317919118</v>
      </c>
      <c r="X35" s="32">
        <f t="shared" si="8"/>
        <v>942.53408301924173</v>
      </c>
      <c r="Y35" s="32">
        <f t="shared" si="8"/>
        <v>1077.7449805302986</v>
      </c>
      <c r="Z35" s="32">
        <f t="shared" si="8"/>
        <v>1207.7101912381543</v>
      </c>
      <c r="AA35" s="32">
        <f t="shared" si="8"/>
        <v>1421.9853660189378</v>
      </c>
      <c r="AB35" s="32">
        <f t="shared" si="8"/>
        <v>1173.4190178278777</v>
      </c>
      <c r="AC35" s="32">
        <f t="shared" si="8"/>
        <v>957.65587268716388</v>
      </c>
      <c r="AD35" s="32">
        <f t="shared" si="8"/>
        <v>1345.1741129531847</v>
      </c>
      <c r="AE35" s="32">
        <f>SUM(AE36:AE39)+AE42</f>
        <v>1163.7938668236486</v>
      </c>
      <c r="AF35" s="32">
        <f>SUM(AF36:AF39)+AF42</f>
        <v>1573.5362293197632</v>
      </c>
    </row>
    <row r="36" spans="1:32" x14ac:dyDescent="0.25">
      <c r="A36" s="6">
        <v>2</v>
      </c>
      <c r="B36" s="13" t="s">
        <v>837</v>
      </c>
      <c r="C36" s="13" t="s">
        <v>856</v>
      </c>
      <c r="D36" s="113">
        <v>2.5636187422476695</v>
      </c>
      <c r="E36" s="113">
        <v>10.117591951055411</v>
      </c>
      <c r="F36" s="113">
        <v>6.244540721257807</v>
      </c>
      <c r="G36" s="113">
        <v>7.0219962346136908</v>
      </c>
      <c r="H36" s="113">
        <v>11.445860760273037</v>
      </c>
      <c r="I36" s="113">
        <v>14.298262239910397</v>
      </c>
      <c r="J36" s="113">
        <v>24.452696865453216</v>
      </c>
      <c r="K36" s="113">
        <v>23.420767994266527</v>
      </c>
      <c r="L36" s="113">
        <v>29.089013751980453</v>
      </c>
      <c r="M36" s="113">
        <v>36.874298094497227</v>
      </c>
      <c r="N36" s="113">
        <v>25.480598793397906</v>
      </c>
      <c r="O36" s="113">
        <v>21.633790833124547</v>
      </c>
      <c r="P36" s="113">
        <v>22.143928142295533</v>
      </c>
      <c r="Q36" s="113">
        <v>27.1010756273234</v>
      </c>
      <c r="R36" s="113">
        <v>34.902322326286971</v>
      </c>
      <c r="S36" s="113">
        <v>27.586385006137625</v>
      </c>
      <c r="T36" s="113">
        <v>30.321722862367164</v>
      </c>
      <c r="U36" s="113">
        <v>50.887326422368041</v>
      </c>
      <c r="V36" s="113">
        <v>46.487324016983919</v>
      </c>
      <c r="W36" s="113">
        <v>42.766642807085496</v>
      </c>
      <c r="X36" s="113">
        <v>53.986016219486885</v>
      </c>
      <c r="Y36" s="113">
        <v>59.525827731970807</v>
      </c>
      <c r="Z36" s="113">
        <v>64.996560785642288</v>
      </c>
      <c r="AA36" s="113">
        <v>76.725072635237964</v>
      </c>
      <c r="AB36" s="113">
        <v>67.110532817784147</v>
      </c>
      <c r="AC36" s="113">
        <v>65.706704124266665</v>
      </c>
      <c r="AD36" s="113">
        <v>88.267645682999998</v>
      </c>
      <c r="AE36" s="113">
        <v>60.856853554749996</v>
      </c>
      <c r="AF36" s="113">
        <v>90.213615784939606</v>
      </c>
    </row>
    <row r="37" spans="1:32" x14ac:dyDescent="0.25">
      <c r="A37" s="6">
        <v>2</v>
      </c>
      <c r="B37" s="13" t="s">
        <v>840</v>
      </c>
      <c r="C37" s="13" t="s">
        <v>853</v>
      </c>
      <c r="D37" s="113">
        <v>36.812278943507572</v>
      </c>
      <c r="E37" s="113">
        <v>3.8117027882557997</v>
      </c>
      <c r="F37" s="113">
        <v>2.3525690098731769</v>
      </c>
      <c r="G37" s="113">
        <v>2.6454676919251212</v>
      </c>
      <c r="H37" s="113">
        <v>4.3121149365357931</v>
      </c>
      <c r="I37" s="113">
        <v>5.3867290073300333</v>
      </c>
      <c r="J37" s="113">
        <v>9.2123119091296335</v>
      </c>
      <c r="K37" s="113">
        <v>36.120786884697374</v>
      </c>
      <c r="L37" s="113">
        <v>45.610037478887492</v>
      </c>
      <c r="M37" s="113">
        <v>58.815020583013066</v>
      </c>
      <c r="N37" s="113">
        <v>43.176891242132236</v>
      </c>
      <c r="O37" s="113">
        <v>36.630369357218328</v>
      </c>
      <c r="P37" s="113">
        <v>38.114670875657843</v>
      </c>
      <c r="Q37" s="113">
        <v>49.863564995607753</v>
      </c>
      <c r="R37" s="113">
        <v>69.093868721001684</v>
      </c>
      <c r="S37" s="113">
        <v>54.779821153399645</v>
      </c>
      <c r="T37" s="113">
        <v>61.459936582086534</v>
      </c>
      <c r="U37" s="113">
        <v>99.208917092708617</v>
      </c>
      <c r="V37" s="113">
        <v>94.227015750135664</v>
      </c>
      <c r="W37" s="113">
        <v>88.797158937993274</v>
      </c>
      <c r="X37" s="113">
        <v>120.79126085666638</v>
      </c>
      <c r="Y37" s="113">
        <v>135.41602441712723</v>
      </c>
      <c r="Z37" s="113">
        <v>138.37384220920475</v>
      </c>
      <c r="AA37" s="113">
        <v>178.83769191806471</v>
      </c>
      <c r="AB37" s="113">
        <v>158.05474600611313</v>
      </c>
      <c r="AC37" s="113">
        <v>54.827577556538927</v>
      </c>
      <c r="AD37" s="113">
        <v>215.47429122929603</v>
      </c>
      <c r="AE37" s="113">
        <v>195.06346160957813</v>
      </c>
      <c r="AF37" s="113">
        <v>210.60962675520452</v>
      </c>
    </row>
    <row r="38" spans="1:32" x14ac:dyDescent="0.25">
      <c r="A38" s="6">
        <v>2</v>
      </c>
      <c r="B38" s="13" t="s">
        <v>843</v>
      </c>
      <c r="C38" s="13" t="s">
        <v>850</v>
      </c>
      <c r="D38" s="113">
        <v>91.005673537480064</v>
      </c>
      <c r="E38" s="113">
        <v>60.00234101647338</v>
      </c>
      <c r="F38" s="113">
        <v>37.632287211037806</v>
      </c>
      <c r="G38" s="113">
        <v>39.983561232771045</v>
      </c>
      <c r="H38" s="113">
        <v>63.201998704127689</v>
      </c>
      <c r="I38" s="113">
        <v>81.796083634687946</v>
      </c>
      <c r="J38" s="113">
        <v>151.34607514630522</v>
      </c>
      <c r="K38" s="113">
        <v>224.36641300494639</v>
      </c>
      <c r="L38" s="113">
        <v>284.18947122448611</v>
      </c>
      <c r="M38" s="113">
        <v>386.53585647769245</v>
      </c>
      <c r="N38" s="113">
        <v>295.63512624312011</v>
      </c>
      <c r="O38" s="113">
        <v>235.6541562910065</v>
      </c>
      <c r="P38" s="113">
        <v>245.70498371729042</v>
      </c>
      <c r="Q38" s="113">
        <v>344.99730158336092</v>
      </c>
      <c r="R38" s="113">
        <v>409.45706118792316</v>
      </c>
      <c r="S38" s="113">
        <v>309.13126864900602</v>
      </c>
      <c r="T38" s="113">
        <v>336.11384465846061</v>
      </c>
      <c r="U38" s="113">
        <v>575.61394427600374</v>
      </c>
      <c r="V38" s="113">
        <v>555.02550086223448</v>
      </c>
      <c r="W38" s="113">
        <v>521.33909328891662</v>
      </c>
      <c r="X38" s="113">
        <v>638.08547260357193</v>
      </c>
      <c r="Y38" s="113">
        <v>709.01877736787105</v>
      </c>
      <c r="Z38" s="113">
        <v>799.6697125018834</v>
      </c>
      <c r="AA38" s="113">
        <v>898.13636922316869</v>
      </c>
      <c r="AB38" s="113">
        <v>772.58147979061414</v>
      </c>
      <c r="AC38" s="113">
        <v>697.1296658200265</v>
      </c>
      <c r="AD38" s="113">
        <v>898.01386203788866</v>
      </c>
      <c r="AE38" s="113">
        <v>755.56433095135378</v>
      </c>
      <c r="AF38" s="113">
        <v>962.18664283472799</v>
      </c>
    </row>
    <row r="39" spans="1:32" x14ac:dyDescent="0.25">
      <c r="A39" s="6">
        <v>2</v>
      </c>
      <c r="B39" s="13" t="s">
        <v>845</v>
      </c>
      <c r="C39" s="13" t="s">
        <v>896</v>
      </c>
      <c r="D39" s="32">
        <f t="shared" ref="D39:AD39" si="9">D40+D41</f>
        <v>45.674090535883806</v>
      </c>
      <c r="E39" s="32">
        <f t="shared" si="9"/>
        <v>27.277454971604474</v>
      </c>
      <c r="F39" s="32">
        <f t="shared" si="9"/>
        <v>14.910428176572447</v>
      </c>
      <c r="G39" s="32">
        <f t="shared" si="9"/>
        <v>15.030293129795105</v>
      </c>
      <c r="H39" s="32">
        <f t="shared" si="9"/>
        <v>23.830278995162921</v>
      </c>
      <c r="I39" s="32">
        <f t="shared" si="9"/>
        <v>26.639972815775895</v>
      </c>
      <c r="J39" s="32">
        <f t="shared" si="9"/>
        <v>42.209976828956748</v>
      </c>
      <c r="K39" s="32">
        <f t="shared" si="9"/>
        <v>61.416204952012755</v>
      </c>
      <c r="L39" s="32">
        <f t="shared" si="9"/>
        <v>66.31076618028986</v>
      </c>
      <c r="M39" s="32">
        <f t="shared" si="9"/>
        <v>79.225388448180084</v>
      </c>
      <c r="N39" s="32">
        <f t="shared" si="9"/>
        <v>74.200602048406282</v>
      </c>
      <c r="O39" s="32">
        <f t="shared" si="9"/>
        <v>57.337525051045048</v>
      </c>
      <c r="P39" s="32">
        <f t="shared" si="9"/>
        <v>57.389317037024917</v>
      </c>
      <c r="Q39" s="32">
        <f t="shared" si="9"/>
        <v>68.103849420951406</v>
      </c>
      <c r="R39" s="32">
        <f t="shared" si="9"/>
        <v>93.268784001923848</v>
      </c>
      <c r="S39" s="32">
        <f t="shared" si="9"/>
        <v>94.506202097691585</v>
      </c>
      <c r="T39" s="32">
        <f t="shared" si="9"/>
        <v>85.205298956641386</v>
      </c>
      <c r="U39" s="32">
        <f t="shared" si="9"/>
        <v>134.66696449799241</v>
      </c>
      <c r="V39" s="32">
        <f t="shared" si="9"/>
        <v>125.04315676126629</v>
      </c>
      <c r="W39" s="32">
        <f t="shared" si="9"/>
        <v>84.527723489896573</v>
      </c>
      <c r="X39" s="32">
        <f t="shared" si="9"/>
        <v>102.02952458634151</v>
      </c>
      <c r="Y39" s="32">
        <f t="shared" si="9"/>
        <v>128.02101141444359</v>
      </c>
      <c r="Z39" s="32">
        <f t="shared" si="9"/>
        <v>152.41624710827381</v>
      </c>
      <c r="AA39" s="32">
        <f t="shared" si="9"/>
        <v>204.41734195613148</v>
      </c>
      <c r="AB39" s="32">
        <f t="shared" si="9"/>
        <v>139.83733072666627</v>
      </c>
      <c r="AC39" s="32">
        <f t="shared" si="9"/>
        <v>103.92814499433177</v>
      </c>
      <c r="AD39" s="32">
        <f t="shared" si="9"/>
        <v>109.57085266999999</v>
      </c>
      <c r="AE39" s="32">
        <f>AE40+AE41</f>
        <v>99.707508083333323</v>
      </c>
      <c r="AF39" s="32">
        <f>AF40+AF41</f>
        <v>255.04717442088224</v>
      </c>
    </row>
    <row r="40" spans="1:32" x14ac:dyDescent="0.25">
      <c r="A40" s="6">
        <v>2</v>
      </c>
      <c r="B40" s="13" t="s">
        <v>849</v>
      </c>
      <c r="C40" s="13" t="s">
        <v>890</v>
      </c>
      <c r="D40" s="113">
        <v>44.973154161947242</v>
      </c>
      <c r="E40" s="113">
        <v>26.955051137410504</v>
      </c>
      <c r="F40" s="113">
        <v>14.761157856553995</v>
      </c>
      <c r="G40" s="113">
        <v>14.836435226907707</v>
      </c>
      <c r="H40" s="113">
        <v>23.495974731864273</v>
      </c>
      <c r="I40" s="113">
        <v>26.201925973334721</v>
      </c>
      <c r="J40" s="113">
        <v>41.278745647760708</v>
      </c>
      <c r="K40" s="113">
        <v>60.10233433466972</v>
      </c>
      <c r="L40" s="113">
        <v>64.168593096356744</v>
      </c>
      <c r="M40" s="113">
        <v>76.868982736518035</v>
      </c>
      <c r="N40" s="113">
        <v>72.65225014673382</v>
      </c>
      <c r="O40" s="113">
        <v>56.50431438515993</v>
      </c>
      <c r="P40" s="113">
        <v>56.013566806673772</v>
      </c>
      <c r="Q40" s="113">
        <v>66.891095236533786</v>
      </c>
      <c r="R40" s="113">
        <v>91.14010198237888</v>
      </c>
      <c r="S40" s="113">
        <v>93.270499086533192</v>
      </c>
      <c r="T40" s="113">
        <v>83.733973268695777</v>
      </c>
      <c r="U40" s="113">
        <v>131.86722704754368</v>
      </c>
      <c r="V40" s="113">
        <v>122.3522802741808</v>
      </c>
      <c r="W40" s="113">
        <v>82.058149961403899</v>
      </c>
      <c r="X40" s="113">
        <v>99.072604467930802</v>
      </c>
      <c r="Y40" s="113">
        <v>123.98082462078165</v>
      </c>
      <c r="Z40" s="113">
        <v>145.80695672357839</v>
      </c>
      <c r="AA40" s="113">
        <v>197.95225348805195</v>
      </c>
      <c r="AB40" s="113">
        <v>134.29246552274367</v>
      </c>
      <c r="AC40" s="113">
        <v>93.9191095276651</v>
      </c>
      <c r="AD40" s="113">
        <v>109.57075341999999</v>
      </c>
      <c r="AE40" s="113">
        <v>99.697415583333324</v>
      </c>
      <c r="AF40" s="113">
        <v>244.50973637942923</v>
      </c>
    </row>
    <row r="41" spans="1:32" x14ac:dyDescent="0.25">
      <c r="A41" s="6">
        <v>2</v>
      </c>
      <c r="B41" s="13" t="s">
        <v>851</v>
      </c>
      <c r="C41" s="13" t="s">
        <v>882</v>
      </c>
      <c r="D41" s="113">
        <v>0.70093637393656139</v>
      </c>
      <c r="E41" s="113">
        <v>0.32240383419397034</v>
      </c>
      <c r="F41" s="113">
        <v>0.14927032001845192</v>
      </c>
      <c r="G41" s="113">
        <v>0.19385790288739899</v>
      </c>
      <c r="H41" s="113">
        <v>0.33430426329864976</v>
      </c>
      <c r="I41" s="113">
        <v>0.43804684244117398</v>
      </c>
      <c r="J41" s="113">
        <v>0.93123118119604131</v>
      </c>
      <c r="K41" s="113">
        <v>1.3138706173430339</v>
      </c>
      <c r="L41" s="113">
        <v>2.1421730839331095</v>
      </c>
      <c r="M41" s="113">
        <v>2.3564057116620472</v>
      </c>
      <c r="N41" s="113">
        <v>1.5483519016724581</v>
      </c>
      <c r="O41" s="113">
        <v>0.83321066588511572</v>
      </c>
      <c r="P41" s="113">
        <v>1.3757502303511466</v>
      </c>
      <c r="Q41" s="113">
        <v>1.2127541844176208</v>
      </c>
      <c r="R41" s="113">
        <v>2.1286820195449629</v>
      </c>
      <c r="S41" s="113">
        <v>1.235703011158394</v>
      </c>
      <c r="T41" s="113">
        <v>1.4713256879456107</v>
      </c>
      <c r="U41" s="113">
        <v>2.7997374504487245</v>
      </c>
      <c r="V41" s="113">
        <v>2.6908764870854851</v>
      </c>
      <c r="W41" s="113">
        <v>2.4695735284926781</v>
      </c>
      <c r="X41" s="113">
        <v>2.956920118410705</v>
      </c>
      <c r="Y41" s="113">
        <v>4.0401867936619551</v>
      </c>
      <c r="Z41" s="113">
        <v>6.6092903846953988</v>
      </c>
      <c r="AA41" s="113">
        <v>6.4650884680795331</v>
      </c>
      <c r="AB41" s="113">
        <v>5.5448652039226083</v>
      </c>
      <c r="AC41" s="113">
        <v>10.009035466666669</v>
      </c>
      <c r="AD41" s="113">
        <v>9.925E-5</v>
      </c>
      <c r="AE41" s="113">
        <v>1.0092499999999999E-2</v>
      </c>
      <c r="AF41" s="113">
        <v>10.537438041453013</v>
      </c>
    </row>
    <row r="42" spans="1:32" x14ac:dyDescent="0.25">
      <c r="A42" s="6">
        <v>2</v>
      </c>
      <c r="B42" s="13" t="s">
        <v>854</v>
      </c>
      <c r="C42" s="13" t="s">
        <v>892</v>
      </c>
      <c r="D42" s="113">
        <v>16.189664179995273</v>
      </c>
      <c r="E42" s="113">
        <v>13.880016354089891</v>
      </c>
      <c r="F42" s="113">
        <v>9.8543001141736593</v>
      </c>
      <c r="G42" s="113">
        <v>4.2112995989979316</v>
      </c>
      <c r="H42" s="113">
        <v>13.704696272146212</v>
      </c>
      <c r="I42" s="113">
        <v>16.094872451683901</v>
      </c>
      <c r="J42" s="113">
        <v>30.602831095547366</v>
      </c>
      <c r="K42" s="113">
        <v>47.55747568157966</v>
      </c>
      <c r="L42" s="113">
        <v>34.549508349198355</v>
      </c>
      <c r="M42" s="113">
        <v>55.72477131947818</v>
      </c>
      <c r="N42" s="113">
        <v>40.170908454055414</v>
      </c>
      <c r="O42" s="113">
        <v>27.381302271419496</v>
      </c>
      <c r="P42" s="113">
        <v>38.329985063746022</v>
      </c>
      <c r="Q42" s="113">
        <v>39.158796953369944</v>
      </c>
      <c r="R42" s="113">
        <v>37.194711229552674</v>
      </c>
      <c r="S42" s="113">
        <v>25.53767973834783</v>
      </c>
      <c r="T42" s="113">
        <v>39.584139362936156</v>
      </c>
      <c r="U42" s="113">
        <v>86.116014835823137</v>
      </c>
      <c r="V42" s="113">
        <v>61.719860688957851</v>
      </c>
      <c r="W42" s="113">
        <v>48.244304655299189</v>
      </c>
      <c r="X42" s="113">
        <v>27.641808753175003</v>
      </c>
      <c r="Y42" s="113">
        <v>45.763339598886006</v>
      </c>
      <c r="Z42" s="113">
        <v>52.253828633150007</v>
      </c>
      <c r="AA42" s="113">
        <v>63.868890286334995</v>
      </c>
      <c r="AB42" s="113">
        <v>35.834928486699994</v>
      </c>
      <c r="AC42" s="113">
        <v>36.063780192000003</v>
      </c>
      <c r="AD42" s="113">
        <v>33.847461333000005</v>
      </c>
      <c r="AE42" s="113">
        <v>52.601712624633336</v>
      </c>
      <c r="AF42" s="113">
        <v>55.479169524008761</v>
      </c>
    </row>
    <row r="43" spans="1:32" x14ac:dyDescent="0.25">
      <c r="A43" s="6">
        <v>2</v>
      </c>
      <c r="B43" s="6" t="s">
        <v>865</v>
      </c>
      <c r="C43" s="31" t="s">
        <v>847</v>
      </c>
      <c r="D43" s="32">
        <f t="shared" ref="D43:AD43" si="10">SUM(D44:D48)</f>
        <v>0.11554101476170447</v>
      </c>
      <c r="E43" s="32">
        <f t="shared" si="10"/>
        <v>9.7075718965440538E-2</v>
      </c>
      <c r="F43" s="32">
        <f t="shared" si="10"/>
        <v>6.8442933954128496E-2</v>
      </c>
      <c r="G43" s="32">
        <f t="shared" si="10"/>
        <v>3.0950217759069695E-2</v>
      </c>
      <c r="H43" s="32">
        <f t="shared" si="10"/>
        <v>9.5797856434733722E-2</v>
      </c>
      <c r="I43" s="32">
        <f t="shared" si="10"/>
        <v>0.11257896935472103</v>
      </c>
      <c r="J43" s="32">
        <f t="shared" si="10"/>
        <v>0.21183317425800716</v>
      </c>
      <c r="K43" s="32">
        <f t="shared" si="10"/>
        <v>0.32988454211419976</v>
      </c>
      <c r="L43" s="32">
        <f t="shared" si="10"/>
        <v>0.24596639517817512</v>
      </c>
      <c r="M43" s="32">
        <f t="shared" si="10"/>
        <v>0.38909417568013682</v>
      </c>
      <c r="N43" s="32">
        <f t="shared" si="10"/>
        <v>0.28117687535280417</v>
      </c>
      <c r="O43" s="32">
        <f t="shared" si="10"/>
        <v>0.19298312298619566</v>
      </c>
      <c r="P43" s="32">
        <f t="shared" si="10"/>
        <v>0.2657145073080171</v>
      </c>
      <c r="Q43" s="32">
        <f t="shared" si="10"/>
        <v>0.27339486202376534</v>
      </c>
      <c r="R43" s="32">
        <f t="shared" si="10"/>
        <v>0.26424182729449108</v>
      </c>
      <c r="S43" s="32">
        <f t="shared" si="10"/>
        <v>0.18455832319575791</v>
      </c>
      <c r="T43" s="32">
        <f t="shared" si="10"/>
        <v>0.28561027772067221</v>
      </c>
      <c r="U43" s="32">
        <f t="shared" si="10"/>
        <v>0.62286123790887193</v>
      </c>
      <c r="V43" s="32">
        <f t="shared" si="10"/>
        <v>0.45881991727994914</v>
      </c>
      <c r="W43" s="32">
        <f t="shared" si="10"/>
        <v>0.36399863248235703</v>
      </c>
      <c r="X43" s="32">
        <f t="shared" si="10"/>
        <v>0.18965196328422421</v>
      </c>
      <c r="Y43" s="32">
        <f t="shared" si="10"/>
        <v>0.32097950763078159</v>
      </c>
      <c r="Z43" s="32">
        <f t="shared" si="10"/>
        <v>0.36390613038253805</v>
      </c>
      <c r="AA43" s="32">
        <f t="shared" si="10"/>
        <v>0.44633463890408925</v>
      </c>
      <c r="AB43" s="32">
        <f t="shared" si="10"/>
        <v>0.30757130192317517</v>
      </c>
      <c r="AC43" s="32">
        <f t="shared" si="10"/>
        <v>3.4586666666666671E-4</v>
      </c>
      <c r="AD43" s="32">
        <f t="shared" si="10"/>
        <v>8.7340000000000009E-4</v>
      </c>
      <c r="AE43" s="32">
        <f>SUM(AE44:AE48)</f>
        <v>0.53272251999999998</v>
      </c>
      <c r="AF43" s="32">
        <f>SUM(AF44:AF48)</f>
        <v>1.029390660531041</v>
      </c>
    </row>
    <row r="44" spans="1:32" x14ac:dyDescent="0.25">
      <c r="A44" s="6">
        <v>2</v>
      </c>
      <c r="B44" s="13" t="s">
        <v>866</v>
      </c>
      <c r="C44" s="13" t="s">
        <v>878</v>
      </c>
      <c r="D44" s="113">
        <v>0.10823089814946793</v>
      </c>
      <c r="E44" s="113">
        <v>9.2790475431151972E-2</v>
      </c>
      <c r="F44" s="113">
        <v>6.5877818102569874E-2</v>
      </c>
      <c r="G44" s="113">
        <v>2.81533163942486E-2</v>
      </c>
      <c r="H44" s="113">
        <v>9.1618428270603125E-2</v>
      </c>
      <c r="I44" s="113">
        <v>0.10759719792083952</v>
      </c>
      <c r="J44" s="113">
        <v>0.20458558365158902</v>
      </c>
      <c r="K44" s="113">
        <v>0.31793051724315319</v>
      </c>
      <c r="L44" s="113">
        <v>0.23096985074445014</v>
      </c>
      <c r="M44" s="113">
        <v>0.37253039853249115</v>
      </c>
      <c r="N44" s="113">
        <v>0.2685499497163592</v>
      </c>
      <c r="O44" s="113">
        <v>0.18304906787378858</v>
      </c>
      <c r="P44" s="113">
        <v>0.25624303650664937</v>
      </c>
      <c r="Q44" s="113">
        <v>0.26178379721753531</v>
      </c>
      <c r="R44" s="113">
        <v>0.24865352103836921</v>
      </c>
      <c r="S44" s="113">
        <v>0.17072411039570198</v>
      </c>
      <c r="T44" s="113">
        <v>0.26462728986176776</v>
      </c>
      <c r="U44" s="113">
        <v>0.57570148009930899</v>
      </c>
      <c r="V44" s="113">
        <v>0.41260867932517531</v>
      </c>
      <c r="W44" s="113">
        <v>0.32252209591175801</v>
      </c>
      <c r="X44" s="113">
        <v>0.18479060186613633</v>
      </c>
      <c r="Y44" s="113">
        <v>0.30593638583477956</v>
      </c>
      <c r="Z44" s="113">
        <v>0.3493265049748463</v>
      </c>
      <c r="AA44" s="113">
        <v>0.42697533949106797</v>
      </c>
      <c r="AB44" s="113">
        <v>0.23956312200903396</v>
      </c>
      <c r="AC44" s="113">
        <v>0</v>
      </c>
      <c r="AD44" s="113">
        <v>8.7340000000000009E-4</v>
      </c>
      <c r="AE44" s="113">
        <v>0.53272251999999998</v>
      </c>
      <c r="AF44" s="113">
        <v>0.67514179968982302</v>
      </c>
    </row>
    <row r="45" spans="1:32" x14ac:dyDescent="0.25">
      <c r="A45" s="6">
        <v>2</v>
      </c>
      <c r="B45" s="13" t="s">
        <v>867</v>
      </c>
      <c r="C45" s="13" t="s">
        <v>887</v>
      </c>
      <c r="D45" s="113">
        <v>7.3101166122365403E-3</v>
      </c>
      <c r="E45" s="113">
        <v>4.2852435342885676E-3</v>
      </c>
      <c r="F45" s="113">
        <v>2.5651158515586224E-3</v>
      </c>
      <c r="G45" s="113">
        <v>2.7969013648210957E-3</v>
      </c>
      <c r="H45" s="113">
        <v>4.1794281641305909E-3</v>
      </c>
      <c r="I45" s="113">
        <v>4.9817714338815057E-3</v>
      </c>
      <c r="J45" s="113">
        <v>7.2475906064181301E-3</v>
      </c>
      <c r="K45" s="113">
        <v>1.1954024871046557E-2</v>
      </c>
      <c r="L45" s="113">
        <v>1.4996544433724975E-2</v>
      </c>
      <c r="M45" s="113">
        <v>1.6563777147645661E-2</v>
      </c>
      <c r="N45" s="113">
        <v>1.2626925636444965E-2</v>
      </c>
      <c r="O45" s="113">
        <v>9.9340551124070895E-3</v>
      </c>
      <c r="P45" s="113">
        <v>9.4714708013677578E-3</v>
      </c>
      <c r="Q45" s="113">
        <v>1.1611064806230023E-2</v>
      </c>
      <c r="R45" s="113">
        <v>1.558830625612187E-2</v>
      </c>
      <c r="S45" s="113">
        <v>1.3834212800055918E-2</v>
      </c>
      <c r="T45" s="113">
        <v>2.0982987858904432E-2</v>
      </c>
      <c r="U45" s="113">
        <v>4.7159757809562962E-2</v>
      </c>
      <c r="V45" s="113">
        <v>4.6211237954773818E-2</v>
      </c>
      <c r="W45" s="113">
        <v>4.1476536570599014E-2</v>
      </c>
      <c r="X45" s="113">
        <v>4.8613614180878688E-3</v>
      </c>
      <c r="Y45" s="113">
        <v>1.5043121796002038E-2</v>
      </c>
      <c r="Z45" s="113">
        <v>1.4579625407691782E-2</v>
      </c>
      <c r="AA45" s="113">
        <v>1.9359299413021284E-2</v>
      </c>
      <c r="AB45" s="113">
        <v>6.8008179914141223E-2</v>
      </c>
      <c r="AC45" s="113">
        <v>3.4586666666666671E-4</v>
      </c>
      <c r="AD45" s="113">
        <v>0</v>
      </c>
      <c r="AE45" s="113">
        <v>0</v>
      </c>
      <c r="AF45" s="113">
        <v>0.35424886084121798</v>
      </c>
    </row>
    <row r="46" spans="1:32" x14ac:dyDescent="0.25">
      <c r="A46" s="6">
        <v>2</v>
      </c>
      <c r="B46" s="13" t="s">
        <v>870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3" spans="1:32" x14ac:dyDescent="0.25">
      <c r="A53" s="103" t="str">
        <f t="shared" ref="A53:AF53" si="11">A3</f>
        <v>Alcance</v>
      </c>
      <c r="B53" s="103" t="str">
        <f t="shared" si="11"/>
        <v>Código GPC</v>
      </c>
      <c r="C53" s="103" t="str">
        <f t="shared" si="11"/>
        <v>Clasificación GPC</v>
      </c>
      <c r="D53" s="103">
        <f t="shared" si="11"/>
        <v>1990</v>
      </c>
      <c r="E53" s="103">
        <f t="shared" si="11"/>
        <v>1991</v>
      </c>
      <c r="F53" s="103">
        <f t="shared" si="11"/>
        <v>1992</v>
      </c>
      <c r="G53" s="103">
        <f t="shared" si="11"/>
        <v>1993</v>
      </c>
      <c r="H53" s="103">
        <f t="shared" si="11"/>
        <v>1994</v>
      </c>
      <c r="I53" s="103">
        <f t="shared" si="11"/>
        <v>1995</v>
      </c>
      <c r="J53" s="103">
        <f t="shared" si="11"/>
        <v>1996</v>
      </c>
      <c r="K53" s="103">
        <f t="shared" si="11"/>
        <v>1997</v>
      </c>
      <c r="L53" s="103">
        <f t="shared" si="11"/>
        <v>1998</v>
      </c>
      <c r="M53" s="103">
        <f t="shared" si="11"/>
        <v>1999</v>
      </c>
      <c r="N53" s="103">
        <f t="shared" si="11"/>
        <v>2000</v>
      </c>
      <c r="O53" s="103">
        <f t="shared" si="11"/>
        <v>2001</v>
      </c>
      <c r="P53" s="103">
        <f t="shared" si="11"/>
        <v>2002</v>
      </c>
      <c r="Q53" s="103">
        <f t="shared" si="11"/>
        <v>2003</v>
      </c>
      <c r="R53" s="103">
        <f t="shared" si="11"/>
        <v>2004</v>
      </c>
      <c r="S53" s="103">
        <f t="shared" si="11"/>
        <v>2005</v>
      </c>
      <c r="T53" s="103">
        <f t="shared" si="11"/>
        <v>2006</v>
      </c>
      <c r="U53" s="103">
        <f t="shared" si="11"/>
        <v>2007</v>
      </c>
      <c r="V53" s="103">
        <f t="shared" si="11"/>
        <v>2008</v>
      </c>
      <c r="W53" s="103">
        <f t="shared" si="11"/>
        <v>2009</v>
      </c>
      <c r="X53" s="103">
        <f t="shared" si="11"/>
        <v>2010</v>
      </c>
      <c r="Y53" s="103">
        <f t="shared" si="11"/>
        <v>2011</v>
      </c>
      <c r="Z53" s="103">
        <f t="shared" si="11"/>
        <v>2012</v>
      </c>
      <c r="AA53" s="103">
        <f t="shared" si="11"/>
        <v>2013</v>
      </c>
      <c r="AB53" s="103">
        <f t="shared" si="11"/>
        <v>2014</v>
      </c>
      <c r="AC53" s="103">
        <f t="shared" si="11"/>
        <v>2015</v>
      </c>
      <c r="AD53" s="103">
        <f t="shared" si="11"/>
        <v>2016</v>
      </c>
      <c r="AE53" s="103">
        <f t="shared" si="11"/>
        <v>2017</v>
      </c>
      <c r="AF53" s="103">
        <f t="shared" si="11"/>
        <v>2018</v>
      </c>
    </row>
    <row r="54" spans="1:32" x14ac:dyDescent="0.25">
      <c r="A54" s="103">
        <f t="shared" ref="A54:AF54" si="12">A4</f>
        <v>0</v>
      </c>
      <c r="B54" s="103">
        <f t="shared" si="12"/>
        <v>0</v>
      </c>
      <c r="C54" s="103">
        <f t="shared" si="12"/>
        <v>0</v>
      </c>
      <c r="D54" s="103" t="str">
        <f t="shared" si="12"/>
        <v>ktCO₂eq</v>
      </c>
      <c r="E54" s="103" t="str">
        <f t="shared" si="12"/>
        <v>ktCO₂eq</v>
      </c>
      <c r="F54" s="103" t="str">
        <f t="shared" si="12"/>
        <v>ktCO₂eq</v>
      </c>
      <c r="G54" s="103" t="str">
        <f t="shared" si="12"/>
        <v>ktCO₂eq</v>
      </c>
      <c r="H54" s="103" t="str">
        <f t="shared" si="12"/>
        <v>ktCO₂eq</v>
      </c>
      <c r="I54" s="103" t="str">
        <f t="shared" si="12"/>
        <v>ktCO₂eq</v>
      </c>
      <c r="J54" s="103" t="str">
        <f t="shared" si="12"/>
        <v>ktCO₂eq</v>
      </c>
      <c r="K54" s="103" t="str">
        <f t="shared" si="12"/>
        <v>ktCO₂eq</v>
      </c>
      <c r="L54" s="103" t="str">
        <f t="shared" si="12"/>
        <v>ktCO₂eq</v>
      </c>
      <c r="M54" s="103" t="str">
        <f t="shared" si="12"/>
        <v>ktCO₂eq</v>
      </c>
      <c r="N54" s="103" t="str">
        <f t="shared" si="12"/>
        <v>ktCO₂eq</v>
      </c>
      <c r="O54" s="103" t="str">
        <f t="shared" si="12"/>
        <v>ktCO₂eq</v>
      </c>
      <c r="P54" s="103" t="str">
        <f t="shared" si="12"/>
        <v>ktCO₂eq</v>
      </c>
      <c r="Q54" s="103" t="str">
        <f t="shared" si="12"/>
        <v>ktCO₂eq</v>
      </c>
      <c r="R54" s="103" t="str">
        <f t="shared" si="12"/>
        <v>ktCO₂eq</v>
      </c>
      <c r="S54" s="103" t="str">
        <f t="shared" si="12"/>
        <v>ktCO₂eq</v>
      </c>
      <c r="T54" s="103" t="str">
        <f t="shared" si="12"/>
        <v>ktCO₂eq</v>
      </c>
      <c r="U54" s="103" t="str">
        <f t="shared" si="12"/>
        <v>ktCO₂eq</v>
      </c>
      <c r="V54" s="103" t="str">
        <f t="shared" si="12"/>
        <v>ktCO₂eq</v>
      </c>
      <c r="W54" s="103" t="str">
        <f t="shared" si="12"/>
        <v>ktCO₂eq</v>
      </c>
      <c r="X54" s="103" t="str">
        <f t="shared" si="12"/>
        <v>ktCO₂eq</v>
      </c>
      <c r="Y54" s="103" t="str">
        <f t="shared" si="12"/>
        <v>ktCO₂eq</v>
      </c>
      <c r="Z54" s="103" t="str">
        <f t="shared" si="12"/>
        <v>ktCO₂eq</v>
      </c>
      <c r="AA54" s="103" t="str">
        <f t="shared" si="12"/>
        <v>ktCO₂eq</v>
      </c>
      <c r="AB54" s="103" t="str">
        <f t="shared" si="12"/>
        <v>ktCO₂eq</v>
      </c>
      <c r="AC54" s="103" t="str">
        <f t="shared" si="12"/>
        <v>ktCO₂eq</v>
      </c>
      <c r="AD54" s="103" t="str">
        <f t="shared" si="12"/>
        <v>ktCO₂eq</v>
      </c>
      <c r="AE54" s="103" t="str">
        <f t="shared" si="12"/>
        <v>ktCO₂eq</v>
      </c>
      <c r="AF54" s="103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937.05103012899815</v>
      </c>
      <c r="E55" s="32">
        <f t="shared" si="13"/>
        <v>998.38611334191978</v>
      </c>
      <c r="F55" s="32">
        <f t="shared" si="13"/>
        <v>1120.6704128881215</v>
      </c>
      <c r="G55" s="32">
        <f t="shared" si="13"/>
        <v>1239.421551123557</v>
      </c>
      <c r="H55" s="32">
        <f t="shared" si="13"/>
        <v>1254.3354823840714</v>
      </c>
      <c r="I55" s="32">
        <f t="shared" si="13"/>
        <v>1322.2887662839539</v>
      </c>
      <c r="J55" s="32">
        <f t="shared" si="13"/>
        <v>1527.6708567790211</v>
      </c>
      <c r="K55" s="32">
        <f t="shared" si="13"/>
        <v>1747.7357507885747</v>
      </c>
      <c r="L55" s="32">
        <f t="shared" si="13"/>
        <v>1951.3521992041544</v>
      </c>
      <c r="M55" s="32">
        <f t="shared" si="13"/>
        <v>1655.2048598930337</v>
      </c>
      <c r="N55" s="32">
        <f t="shared" si="13"/>
        <v>1854.457975978175</v>
      </c>
      <c r="O55" s="32">
        <f t="shared" si="13"/>
        <v>1606.0074156742685</v>
      </c>
      <c r="P55" s="32">
        <f t="shared" si="13"/>
        <v>1607.0564120763752</v>
      </c>
      <c r="Q55" s="32">
        <f t="shared" si="13"/>
        <v>1472.0186696152298</v>
      </c>
      <c r="R55" s="32">
        <f t="shared" si="13"/>
        <v>1640.3677025152122</v>
      </c>
      <c r="S55" s="32">
        <f t="shared" si="13"/>
        <v>1636.9208315287533</v>
      </c>
      <c r="T55" s="32">
        <f t="shared" si="13"/>
        <v>1620.3546716368214</v>
      </c>
      <c r="U55" s="32">
        <f t="shared" si="13"/>
        <v>1715.0381571207711</v>
      </c>
      <c r="V55" s="32">
        <f t="shared" si="13"/>
        <v>1903.2647503225071</v>
      </c>
      <c r="W55" s="32">
        <f t="shared" si="13"/>
        <v>1861.3903542135993</v>
      </c>
      <c r="X55" s="32">
        <f t="shared" si="13"/>
        <v>1984.5851328911785</v>
      </c>
      <c r="Y55" s="32">
        <f t="shared" si="13"/>
        <v>2220.5697435429242</v>
      </c>
      <c r="Z55" s="32">
        <f t="shared" si="13"/>
        <v>2072.2714566691984</v>
      </c>
      <c r="AA55" s="32">
        <f t="shared" si="13"/>
        <v>2218.3626614441027</v>
      </c>
      <c r="AB55" s="32">
        <f t="shared" si="13"/>
        <v>2227.1073682409019</v>
      </c>
      <c r="AC55" s="32">
        <f t="shared" si="13"/>
        <v>2447.314504696586</v>
      </c>
      <c r="AD55" s="32">
        <f t="shared" si="13"/>
        <v>2649.5412315139397</v>
      </c>
      <c r="AE55" s="32">
        <f t="shared" si="13"/>
        <v>2738.7600689675478</v>
      </c>
      <c r="AF55" s="32">
        <f t="shared" si="13"/>
        <v>2909.9330483283493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192.3608669538761</v>
      </c>
      <c r="E56" s="32">
        <f t="shared" si="14"/>
        <v>115.18618280044439</v>
      </c>
      <c r="F56" s="32">
        <f t="shared" si="14"/>
        <v>71.062568166869028</v>
      </c>
      <c r="G56" s="32">
        <f t="shared" si="14"/>
        <v>68.923568105861946</v>
      </c>
      <c r="H56" s="32">
        <f t="shared" si="14"/>
        <v>116.59074752468038</v>
      </c>
      <c r="I56" s="32">
        <f t="shared" si="14"/>
        <v>144.32849911874291</v>
      </c>
      <c r="J56" s="32">
        <f t="shared" si="14"/>
        <v>258.03572501965016</v>
      </c>
      <c r="K56" s="32">
        <f t="shared" si="14"/>
        <v>393.21153305961695</v>
      </c>
      <c r="L56" s="32">
        <f t="shared" si="14"/>
        <v>459.99476338002046</v>
      </c>
      <c r="M56" s="32">
        <f t="shared" si="14"/>
        <v>617.56442909854127</v>
      </c>
      <c r="N56" s="32">
        <f t="shared" si="14"/>
        <v>478.94530365646472</v>
      </c>
      <c r="O56" s="32">
        <f t="shared" si="14"/>
        <v>378.83012692680018</v>
      </c>
      <c r="P56" s="32">
        <f t="shared" si="14"/>
        <v>401.94859934332277</v>
      </c>
      <c r="Q56" s="32">
        <f t="shared" si="14"/>
        <v>529.49798344263718</v>
      </c>
      <c r="R56" s="32">
        <f t="shared" si="14"/>
        <v>644.18098929398286</v>
      </c>
      <c r="S56" s="32">
        <f t="shared" si="14"/>
        <v>511.72591496777846</v>
      </c>
      <c r="T56" s="32">
        <f t="shared" si="14"/>
        <v>552.97055270021258</v>
      </c>
      <c r="U56" s="32">
        <f t="shared" si="14"/>
        <v>947.11602836280485</v>
      </c>
      <c r="V56" s="32">
        <f t="shared" si="14"/>
        <v>882.96167799685804</v>
      </c>
      <c r="W56" s="32">
        <f t="shared" si="14"/>
        <v>786.0389218116735</v>
      </c>
      <c r="X56" s="32">
        <f t="shared" si="14"/>
        <v>942.72373498252591</v>
      </c>
      <c r="Y56" s="32">
        <f t="shared" si="14"/>
        <v>1078.0659600379292</v>
      </c>
      <c r="Z56" s="32">
        <f t="shared" si="14"/>
        <v>1208.0740973685367</v>
      </c>
      <c r="AA56" s="32">
        <f t="shared" si="14"/>
        <v>1422.4317006578419</v>
      </c>
      <c r="AB56" s="32">
        <f t="shared" si="14"/>
        <v>1173.7265891298009</v>
      </c>
      <c r="AC56" s="32">
        <f t="shared" si="14"/>
        <v>957.65621855383051</v>
      </c>
      <c r="AD56" s="32">
        <f t="shared" si="14"/>
        <v>1345.1749863531847</v>
      </c>
      <c r="AE56" s="32">
        <f t="shared" si="14"/>
        <v>1164.3265893436487</v>
      </c>
      <c r="AF56" s="32">
        <f t="shared" si="14"/>
        <v>1574.5656199802943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418.19390374358068</v>
      </c>
      <c r="E57" s="32">
        <f t="shared" si="15"/>
        <v>473.85055775558158</v>
      </c>
      <c r="F57" s="32">
        <f t="shared" si="15"/>
        <v>551.17941777509168</v>
      </c>
      <c r="G57" s="32">
        <f t="shared" si="15"/>
        <v>603.51007858920707</v>
      </c>
      <c r="H57" s="32">
        <f t="shared" si="15"/>
        <v>570.53911384964681</v>
      </c>
      <c r="I57" s="32">
        <f t="shared" si="15"/>
        <v>554.30545408499211</v>
      </c>
      <c r="J57" s="32">
        <f t="shared" si="15"/>
        <v>691.40350555128464</v>
      </c>
      <c r="K57" s="32">
        <f t="shared" si="15"/>
        <v>861.87867640482307</v>
      </c>
      <c r="L57" s="32">
        <f t="shared" si="15"/>
        <v>1035.5359980819803</v>
      </c>
      <c r="M57" s="32">
        <f t="shared" si="15"/>
        <v>724.89802529505312</v>
      </c>
      <c r="N57" s="32">
        <f t="shared" si="15"/>
        <v>897.52591258898974</v>
      </c>
      <c r="O57" s="32">
        <f t="shared" si="15"/>
        <v>683.51390925937005</v>
      </c>
      <c r="P57" s="32">
        <f t="shared" si="15"/>
        <v>644.01867150484668</v>
      </c>
      <c r="Q57" s="32">
        <f t="shared" si="15"/>
        <v>527.86278732454764</v>
      </c>
      <c r="R57" s="32">
        <f t="shared" si="15"/>
        <v>642.67406302093241</v>
      </c>
      <c r="S57" s="32">
        <f t="shared" si="15"/>
        <v>540.00506356570679</v>
      </c>
      <c r="T57" s="32">
        <f t="shared" si="15"/>
        <v>477.38435229453847</v>
      </c>
      <c r="U57" s="32">
        <f t="shared" si="15"/>
        <v>497.67998011596904</v>
      </c>
      <c r="V57" s="32">
        <f t="shared" si="15"/>
        <v>566.55331730624027</v>
      </c>
      <c r="W57" s="32">
        <f t="shared" si="15"/>
        <v>548.99095638753704</v>
      </c>
      <c r="X57" s="32">
        <f t="shared" si="15"/>
        <v>683.66215600896351</v>
      </c>
      <c r="Y57" s="32">
        <f t="shared" si="15"/>
        <v>852.85820015454829</v>
      </c>
      <c r="Z57" s="32">
        <f t="shared" si="15"/>
        <v>666.81366050566646</v>
      </c>
      <c r="AA57" s="32">
        <f t="shared" si="15"/>
        <v>698.96218433205843</v>
      </c>
      <c r="AB57" s="32">
        <f t="shared" si="15"/>
        <v>717.35708009144128</v>
      </c>
      <c r="AC57" s="32">
        <f t="shared" si="15"/>
        <v>756.21747612284196</v>
      </c>
      <c r="AD57" s="32">
        <f t="shared" si="15"/>
        <v>874.73468675749211</v>
      </c>
      <c r="AE57" s="32">
        <f t="shared" si="15"/>
        <v>844.24264257715868</v>
      </c>
      <c r="AF57" s="32">
        <f t="shared" si="15"/>
        <v>881.61152467526961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439.77173444357123</v>
      </c>
      <c r="E58" s="32">
        <f t="shared" si="16"/>
        <v>447.5387188148614</v>
      </c>
      <c r="F58" s="32">
        <f t="shared" si="16"/>
        <v>490.46635251051839</v>
      </c>
      <c r="G58" s="32">
        <f t="shared" si="16"/>
        <v>554.972549565892</v>
      </c>
      <c r="H58" s="32">
        <f t="shared" si="16"/>
        <v>600.88498503938524</v>
      </c>
      <c r="I58" s="32">
        <f t="shared" si="16"/>
        <v>673.58466587655221</v>
      </c>
      <c r="J58" s="32">
        <f t="shared" si="16"/>
        <v>731.98527656067927</v>
      </c>
      <c r="K58" s="32">
        <f t="shared" si="16"/>
        <v>778.64212638987715</v>
      </c>
      <c r="L58" s="32">
        <f t="shared" si="16"/>
        <v>808.70394131268438</v>
      </c>
      <c r="M58" s="32">
        <f t="shared" si="16"/>
        <v>823.9751126548623</v>
      </c>
      <c r="N58" s="32">
        <f t="shared" si="16"/>
        <v>841.69267434069809</v>
      </c>
      <c r="O58" s="32">
        <f t="shared" si="16"/>
        <v>812.73808309234187</v>
      </c>
      <c r="P58" s="32">
        <f t="shared" si="16"/>
        <v>857.28889534996779</v>
      </c>
      <c r="Q58" s="32">
        <f t="shared" si="16"/>
        <v>829.2032624421372</v>
      </c>
      <c r="R58" s="32">
        <f t="shared" si="16"/>
        <v>837.50823558775767</v>
      </c>
      <c r="S58" s="32">
        <f t="shared" si="16"/>
        <v>943.32274265660567</v>
      </c>
      <c r="T58" s="32">
        <f t="shared" si="16"/>
        <v>956.52266842948154</v>
      </c>
      <c r="U58" s="32">
        <f t="shared" si="16"/>
        <v>1030.4918929432954</v>
      </c>
      <c r="V58" s="32">
        <f t="shared" si="16"/>
        <v>1163.7138422123946</v>
      </c>
      <c r="W58" s="32">
        <f t="shared" si="16"/>
        <v>1151.7982025752503</v>
      </c>
      <c r="X58" s="32">
        <f t="shared" si="16"/>
        <v>1114.8159359709932</v>
      </c>
      <c r="Y58" s="32">
        <f t="shared" si="16"/>
        <v>1159.2509122444121</v>
      </c>
      <c r="Z58" s="32">
        <f t="shared" si="16"/>
        <v>1191.1377650714376</v>
      </c>
      <c r="AA58" s="32">
        <f t="shared" si="16"/>
        <v>1285.7392925160289</v>
      </c>
      <c r="AB58" s="32">
        <f t="shared" si="16"/>
        <v>1229.9002934055584</v>
      </c>
      <c r="AC58" s="32">
        <f t="shared" si="16"/>
        <v>1380.7973357511573</v>
      </c>
      <c r="AD58" s="32">
        <f t="shared" si="16"/>
        <v>1545.7983864491912</v>
      </c>
      <c r="AE58" s="32">
        <f t="shared" si="16"/>
        <v>1681.9877576795443</v>
      </c>
      <c r="AF58" s="32">
        <f t="shared" si="16"/>
        <v>1814.0667693867406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8">
        <f t="shared" ref="D59:AF59" si="17">D24</f>
        <v>79.085391941846282</v>
      </c>
      <c r="E59" s="118">
        <f t="shared" si="17"/>
        <v>76.996836771476836</v>
      </c>
      <c r="F59" s="118">
        <f t="shared" si="17"/>
        <v>79.024642602511562</v>
      </c>
      <c r="G59" s="118">
        <f t="shared" si="17"/>
        <v>80.938922968457859</v>
      </c>
      <c r="H59" s="118">
        <f t="shared" si="17"/>
        <v>82.911383495039487</v>
      </c>
      <c r="I59" s="118">
        <f t="shared" si="17"/>
        <v>94.398646322409533</v>
      </c>
      <c r="J59" s="118">
        <f t="shared" si="17"/>
        <v>104.28207466705732</v>
      </c>
      <c r="K59" s="118">
        <f t="shared" si="17"/>
        <v>107.21494799387469</v>
      </c>
      <c r="L59" s="118">
        <f t="shared" si="17"/>
        <v>107.1122598094896</v>
      </c>
      <c r="M59" s="118">
        <f t="shared" si="17"/>
        <v>106.33172194311817</v>
      </c>
      <c r="N59" s="118">
        <f t="shared" si="17"/>
        <v>115.23938904848734</v>
      </c>
      <c r="O59" s="118">
        <f t="shared" si="17"/>
        <v>109.75542332255634</v>
      </c>
      <c r="P59" s="118">
        <f t="shared" si="17"/>
        <v>105.74884522156083</v>
      </c>
      <c r="Q59" s="118">
        <f t="shared" si="17"/>
        <v>114.95261984854477</v>
      </c>
      <c r="R59" s="118">
        <f t="shared" si="17"/>
        <v>160.18540390652217</v>
      </c>
      <c r="S59" s="118">
        <f t="shared" si="17"/>
        <v>153.59302530644067</v>
      </c>
      <c r="T59" s="118">
        <f t="shared" si="17"/>
        <v>186.44765091280146</v>
      </c>
      <c r="U59" s="118">
        <f t="shared" si="17"/>
        <v>186.86628406150652</v>
      </c>
      <c r="V59" s="118">
        <f t="shared" si="17"/>
        <v>172.99759080387219</v>
      </c>
      <c r="W59" s="118">
        <f t="shared" si="17"/>
        <v>160.60119525081168</v>
      </c>
      <c r="X59" s="118">
        <f t="shared" si="17"/>
        <v>186.10704091122165</v>
      </c>
      <c r="Y59" s="118">
        <f t="shared" si="17"/>
        <v>208.46063114396372</v>
      </c>
      <c r="Z59" s="118">
        <f t="shared" si="17"/>
        <v>214.32003109209421</v>
      </c>
      <c r="AA59" s="118">
        <f t="shared" si="17"/>
        <v>233.66118459601554</v>
      </c>
      <c r="AB59" s="118">
        <f t="shared" si="17"/>
        <v>279.84999474390224</v>
      </c>
      <c r="AC59" s="118">
        <f t="shared" si="17"/>
        <v>310.29969282258656</v>
      </c>
      <c r="AD59" s="118">
        <f t="shared" si="17"/>
        <v>229.00815830725639</v>
      </c>
      <c r="AE59" s="118">
        <f t="shared" si="17"/>
        <v>212.52966871084499</v>
      </c>
      <c r="AF59" s="118">
        <f t="shared" si="17"/>
        <v>214.25475426633943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192.24532593911439</v>
      </c>
      <c r="E60" s="32">
        <f t="shared" si="18"/>
        <v>115.08910708147894</v>
      </c>
      <c r="F60" s="32">
        <f t="shared" si="18"/>
        <v>70.994125232914897</v>
      </c>
      <c r="G60" s="32">
        <f t="shared" si="18"/>
        <v>68.892617888102876</v>
      </c>
      <c r="H60" s="32">
        <f t="shared" si="18"/>
        <v>116.49494966824565</v>
      </c>
      <c r="I60" s="32">
        <f t="shared" si="18"/>
        <v>144.21592014938818</v>
      </c>
      <c r="J60" s="32">
        <f t="shared" si="18"/>
        <v>257.82389184539215</v>
      </c>
      <c r="K60" s="32">
        <f t="shared" si="18"/>
        <v>392.88164851750275</v>
      </c>
      <c r="L60" s="32">
        <f t="shared" si="18"/>
        <v>459.74879698484227</v>
      </c>
      <c r="M60" s="32">
        <f t="shared" si="18"/>
        <v>617.17533492286111</v>
      </c>
      <c r="N60" s="32">
        <f t="shared" si="18"/>
        <v>478.66412678111192</v>
      </c>
      <c r="O60" s="32">
        <f t="shared" si="18"/>
        <v>378.63714380381396</v>
      </c>
      <c r="P60" s="32">
        <f t="shared" si="18"/>
        <v>401.68288483601475</v>
      </c>
      <c r="Q60" s="32">
        <f t="shared" si="18"/>
        <v>529.22458858061339</v>
      </c>
      <c r="R60" s="32">
        <f t="shared" si="18"/>
        <v>643.91674746668832</v>
      </c>
      <c r="S60" s="32">
        <f t="shared" si="18"/>
        <v>511.54135664458272</v>
      </c>
      <c r="T60" s="32">
        <f t="shared" si="18"/>
        <v>552.68494242249187</v>
      </c>
      <c r="U60" s="32">
        <f t="shared" si="18"/>
        <v>946.49316712489599</v>
      </c>
      <c r="V60" s="32">
        <f t="shared" si="18"/>
        <v>882.50285807957812</v>
      </c>
      <c r="W60" s="32">
        <f t="shared" si="18"/>
        <v>785.67492317919118</v>
      </c>
      <c r="X60" s="32">
        <f t="shared" si="18"/>
        <v>942.53408301924173</v>
      </c>
      <c r="Y60" s="32">
        <f t="shared" si="18"/>
        <v>1077.7449805302986</v>
      </c>
      <c r="Z60" s="32">
        <f t="shared" si="18"/>
        <v>1207.7101912381543</v>
      </c>
      <c r="AA60" s="32">
        <f t="shared" si="18"/>
        <v>1421.9853660189378</v>
      </c>
      <c r="AB60" s="32">
        <f t="shared" si="18"/>
        <v>1173.4190178278777</v>
      </c>
      <c r="AC60" s="32">
        <f t="shared" si="18"/>
        <v>957.65587268716388</v>
      </c>
      <c r="AD60" s="32">
        <f t="shared" si="18"/>
        <v>1345.1741129531847</v>
      </c>
      <c r="AE60" s="32">
        <f t="shared" si="18"/>
        <v>1163.7938668236486</v>
      </c>
      <c r="AF60" s="32">
        <f t="shared" si="18"/>
        <v>1573.5362293197632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0.11554101476170447</v>
      </c>
      <c r="E61" s="32">
        <f t="shared" si="19"/>
        <v>9.7075718965440538E-2</v>
      </c>
      <c r="F61" s="32">
        <f t="shared" si="19"/>
        <v>6.8442933954128496E-2</v>
      </c>
      <c r="G61" s="32">
        <f t="shared" si="19"/>
        <v>3.0950217759069695E-2</v>
      </c>
      <c r="H61" s="32">
        <f t="shared" si="19"/>
        <v>9.5797856434733722E-2</v>
      </c>
      <c r="I61" s="32">
        <f t="shared" si="19"/>
        <v>0.11257896935472103</v>
      </c>
      <c r="J61" s="32">
        <f t="shared" si="19"/>
        <v>0.21183317425800716</v>
      </c>
      <c r="K61" s="32">
        <f t="shared" si="19"/>
        <v>0.32988454211419976</v>
      </c>
      <c r="L61" s="32">
        <f t="shared" si="19"/>
        <v>0.24596639517817512</v>
      </c>
      <c r="M61" s="32">
        <f t="shared" si="19"/>
        <v>0.38909417568013682</v>
      </c>
      <c r="N61" s="32">
        <f t="shared" si="19"/>
        <v>0.28117687535280417</v>
      </c>
      <c r="O61" s="32">
        <f t="shared" si="19"/>
        <v>0.19298312298619566</v>
      </c>
      <c r="P61" s="32">
        <f t="shared" si="19"/>
        <v>0.2657145073080171</v>
      </c>
      <c r="Q61" s="32">
        <f t="shared" si="19"/>
        <v>0.27339486202376534</v>
      </c>
      <c r="R61" s="32">
        <f t="shared" si="19"/>
        <v>0.26424182729449108</v>
      </c>
      <c r="S61" s="32">
        <f t="shared" si="19"/>
        <v>0.18455832319575791</v>
      </c>
      <c r="T61" s="32">
        <f t="shared" si="19"/>
        <v>0.28561027772067221</v>
      </c>
      <c r="U61" s="32">
        <f t="shared" si="19"/>
        <v>0.62286123790887193</v>
      </c>
      <c r="V61" s="32">
        <f t="shared" si="19"/>
        <v>0.45881991727994914</v>
      </c>
      <c r="W61" s="32">
        <f t="shared" si="19"/>
        <v>0.36399863248235703</v>
      </c>
      <c r="X61" s="32">
        <f t="shared" si="19"/>
        <v>0.18965196328422421</v>
      </c>
      <c r="Y61" s="32">
        <f t="shared" si="19"/>
        <v>0.32097950763078159</v>
      </c>
      <c r="Z61" s="32">
        <f t="shared" si="19"/>
        <v>0.36390613038253805</v>
      </c>
      <c r="AA61" s="32">
        <f t="shared" si="19"/>
        <v>0.44633463890408925</v>
      </c>
      <c r="AB61" s="32">
        <f t="shared" si="19"/>
        <v>0.30757130192317517</v>
      </c>
      <c r="AC61" s="32">
        <f t="shared" si="19"/>
        <v>3.4586666666666671E-4</v>
      </c>
      <c r="AD61" s="32">
        <f t="shared" si="19"/>
        <v>8.7340000000000009E-4</v>
      </c>
      <c r="AE61" s="32">
        <f t="shared" si="19"/>
        <v>0.53272251999999998</v>
      </c>
      <c r="AF61" s="32">
        <f t="shared" si="19"/>
        <v>1.029390660531041</v>
      </c>
    </row>
  </sheetData>
  <conditionalFormatting sqref="D5:AF5 D55:AF61">
    <cfRule type="cellIs" dxfId="23" priority="11" operator="lessThan">
      <formula>0</formula>
    </cfRule>
  </conditionalFormatting>
  <conditionalFormatting sqref="D16:AF16">
    <cfRule type="cellIs" dxfId="22" priority="10" operator="lessThan">
      <formula>0</formula>
    </cfRule>
  </conditionalFormatting>
  <conditionalFormatting sqref="D22:AF22">
    <cfRule type="cellIs" dxfId="21" priority="9" operator="lessThan">
      <formula>0</formula>
    </cfRule>
  </conditionalFormatting>
  <conditionalFormatting sqref="D27:AF27">
    <cfRule type="cellIs" dxfId="20" priority="8" operator="lessThan">
      <formula>0</formula>
    </cfRule>
  </conditionalFormatting>
  <conditionalFormatting sqref="D30:AF30">
    <cfRule type="cellIs" dxfId="19" priority="7" operator="lessThan">
      <formula>0</formula>
    </cfRule>
  </conditionalFormatting>
  <conditionalFormatting sqref="D34:AF34">
    <cfRule type="cellIs" dxfId="18" priority="6" operator="lessThan">
      <formula>0</formula>
    </cfRule>
  </conditionalFormatting>
  <conditionalFormatting sqref="D40:AF40">
    <cfRule type="cellIs" dxfId="17" priority="5" operator="lessThan">
      <formula>0</formula>
    </cfRule>
  </conditionalFormatting>
  <conditionalFormatting sqref="D9:AF9">
    <cfRule type="cellIs" dxfId="16" priority="4" operator="lessThan">
      <formula>0</formula>
    </cfRule>
  </conditionalFormatting>
  <conditionalFormatting sqref="D35:AF35 D43:AF43 D39:AF39 D11:AF11 D18:AF18 D24:AF24 D29:AF29 D32:AF32 D5:AF7">
    <cfRule type="cellIs" dxfId="15" priority="3" operator="lessThan">
      <formula>0</formula>
    </cfRule>
  </conditionalFormatting>
  <conditionalFormatting sqref="C25:C28">
    <cfRule type="cellIs" dxfId="14" priority="2" operator="lessThan">
      <formula>0</formula>
    </cfRule>
  </conditionalFormatting>
  <conditionalFormatting sqref="D55:AF55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G238"/>
  <sheetViews>
    <sheetView workbookViewId="0">
      <selection activeCell="H11" sqref="H11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B1" t="s">
        <v>913</v>
      </c>
      <c r="C1" s="109">
        <f>SUM(C3:C238)</f>
        <v>-3464.2109356918745</v>
      </c>
      <c r="D1" s="109">
        <f>SUM(D3:D238)</f>
        <v>40187.579112794338</v>
      </c>
      <c r="F1" t="s">
        <v>821</v>
      </c>
      <c r="G1" s="109">
        <f>D1-'GPC alcances 2018'!K35-CO2eq!AE657-CO2eq!AE658-CO2eq!AE659-CO2eq!AE661-ABS(CO2eq!AE660)</f>
        <v>22173.32667876449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>ABS(C2)</f>
        <v>2018</v>
      </c>
    </row>
    <row r="3" spans="1:7" x14ac:dyDescent="0.25">
      <c r="A3" s="140" t="str">
        <f>CO2eq!A10</f>
        <v>1.A.1.a.i.</v>
      </c>
      <c r="B3" s="140" t="str">
        <f>CO2eq!B10</f>
        <v>Generación de electricidad</v>
      </c>
      <c r="C3" s="94">
        <f>CO2eq!AE10</f>
        <v>0</v>
      </c>
      <c r="D3" s="94">
        <f t="shared" ref="D3:D66" si="0">ABS(C3)</f>
        <v>0</v>
      </c>
    </row>
    <row r="4" spans="1:7" x14ac:dyDescent="0.25">
      <c r="A4" s="140" t="str">
        <f>CO2eq!A11</f>
        <v>1.A.1.a.ii.</v>
      </c>
      <c r="B4" s="140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0" t="str">
        <f>CO2eq!A12</f>
        <v>1.A.1.a.iii.</v>
      </c>
      <c r="B5" s="140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0" t="str">
        <f>CO2eq!A13</f>
        <v>1.A.1.b.</v>
      </c>
      <c r="B6" s="140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0" t="str">
        <f>CO2eq!A15</f>
        <v>1.A.1.c.i.</v>
      </c>
      <c r="B7" s="140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0" t="str">
        <f>CO2eq!A16</f>
        <v>1.A.1.c.ii.</v>
      </c>
      <c r="B8" s="140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0" t="str">
        <f>CO2eq!A18</f>
        <v>1.A.2.a.</v>
      </c>
      <c r="B9" s="140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0" t="str">
        <f>CO2eq!A19</f>
        <v>1.A.2.b.</v>
      </c>
      <c r="B10" s="140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0" t="str">
        <f>CO2eq!A20</f>
        <v>1.A.2.c.</v>
      </c>
      <c r="B11" s="140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0" t="str">
        <f>CO2eq!A21</f>
        <v>1.A.2.d.</v>
      </c>
      <c r="B12" s="140" t="str">
        <f>CO2eq!B21</f>
        <v>Pulpa, papel e imprenta</v>
      </c>
      <c r="C12" s="94">
        <f>CO2eq!AE21</f>
        <v>7.3911915656188309</v>
      </c>
      <c r="D12" s="94">
        <f t="shared" si="0"/>
        <v>7.3911915656188309</v>
      </c>
    </row>
    <row r="13" spans="1:7" x14ac:dyDescent="0.25">
      <c r="A13" s="140" t="str">
        <f>CO2eq!A22</f>
        <v>1.A.2.e.</v>
      </c>
      <c r="B13" s="140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40" t="str">
        <f>CO2eq!A23</f>
        <v>1.A.2.f.</v>
      </c>
      <c r="B14" s="140" t="str">
        <f>CO2eq!B23</f>
        <v>Minerales no metálicos</v>
      </c>
      <c r="C14" s="94">
        <f>CO2eq!AE23</f>
        <v>4.6217902840638398</v>
      </c>
      <c r="D14" s="94">
        <f t="shared" si="0"/>
        <v>4.6217902840638398</v>
      </c>
    </row>
    <row r="15" spans="1:7" x14ac:dyDescent="0.25">
      <c r="A15" s="140" t="str">
        <f>CO2eq!A24</f>
        <v>1.A.2.g.</v>
      </c>
      <c r="B15" s="140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0" t="str">
        <f>CO2eq!A25</f>
        <v>1.A.2.h.</v>
      </c>
      <c r="B16" s="140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0" t="str">
        <f>CO2eq!A26</f>
        <v>1.A.2.i.</v>
      </c>
      <c r="B17" s="140" t="str">
        <f>CO2eq!B26</f>
        <v>Minería (con excepción de combustibles) y cantería</v>
      </c>
      <c r="C17" s="94">
        <f>CO2eq!AE26</f>
        <v>1.4749578913878193E-3</v>
      </c>
      <c r="D17" s="94">
        <f t="shared" si="0"/>
        <v>1.4749578913878193E-3</v>
      </c>
    </row>
    <row r="18" spans="1:4" x14ac:dyDescent="0.25">
      <c r="A18" s="140" t="str">
        <f>CO2eq!A27</f>
        <v>1.A.2.j.</v>
      </c>
      <c r="B18" s="140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0" t="str">
        <f>CO2eq!A28</f>
        <v>1.A.2.k.</v>
      </c>
      <c r="B19" s="140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0" t="str">
        <f>CO2eq!A29</f>
        <v>1.A.2.l.</v>
      </c>
      <c r="B20" s="140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0" t="str">
        <f>CO2eq!A30</f>
        <v>1.A.2.m.</v>
      </c>
      <c r="B21" s="140" t="str">
        <f>CO2eq!B30</f>
        <v>Industria no especificada</v>
      </c>
      <c r="C21" s="94">
        <f>CO2eq!AE30</f>
        <v>248.08522818915327</v>
      </c>
      <c r="D21" s="94">
        <f t="shared" si="0"/>
        <v>248.08522818915327</v>
      </c>
    </row>
    <row r="22" spans="1:4" x14ac:dyDescent="0.25">
      <c r="A22" s="140" t="str">
        <f>CO2eq!A34</f>
        <v>1.A.3.a.ii.</v>
      </c>
      <c r="B22" s="140" t="str">
        <f>CO2eq!B34</f>
        <v>Aviación de cabotaje</v>
      </c>
      <c r="C22" s="94">
        <f>CO2eq!AE34</f>
        <v>140.53823703419809</v>
      </c>
      <c r="D22" s="94">
        <f t="shared" si="0"/>
        <v>140.53823703419809</v>
      </c>
    </row>
    <row r="23" spans="1:4" x14ac:dyDescent="0.25">
      <c r="A23" s="143" t="str">
        <f>CO2eq!A36</f>
        <v>1.A.3.b.i.</v>
      </c>
      <c r="B23" s="143" t="str">
        <f>CO2eq!B36</f>
        <v>Automóviles</v>
      </c>
      <c r="C23" s="33">
        <f>CO2eq!AE36</f>
        <v>389.43038699341423</v>
      </c>
      <c r="D23" s="94">
        <f t="shared" si="0"/>
        <v>389.43038699341423</v>
      </c>
    </row>
    <row r="24" spans="1:4" x14ac:dyDescent="0.25">
      <c r="A24" s="143" t="str">
        <f>CO2eq!A39</f>
        <v>1.A.3.b.ii.</v>
      </c>
      <c r="B24" s="143" t="str">
        <f>CO2eq!B39</f>
        <v>Camiones para servicio ligero</v>
      </c>
      <c r="C24" s="33">
        <f>CO2eq!AE39</f>
        <v>373.07075117286604</v>
      </c>
      <c r="D24" s="94">
        <f t="shared" si="0"/>
        <v>373.07075117286604</v>
      </c>
    </row>
    <row r="25" spans="1:4" x14ac:dyDescent="0.25">
      <c r="A25" s="140" t="str">
        <f>CO2eq!A42</f>
        <v>1.A.3.b.iii.</v>
      </c>
      <c r="B25" s="140" t="str">
        <f>CO2eq!B42</f>
        <v>Camiones para servicio pesado y autobuses</v>
      </c>
      <c r="C25" s="94">
        <f>CO2eq!AE42</f>
        <v>703.80016673982107</v>
      </c>
      <c r="D25" s="94">
        <f t="shared" si="0"/>
        <v>703.80016673982107</v>
      </c>
    </row>
    <row r="26" spans="1:4" x14ac:dyDescent="0.25">
      <c r="A26" s="140" t="str">
        <f>CO2eq!A43</f>
        <v>1.A.3.b.iv.</v>
      </c>
      <c r="B26" s="140" t="str">
        <f>CO2eq!B43</f>
        <v>Motocicletas</v>
      </c>
      <c r="C26" s="94">
        <f>CO2eq!AE43</f>
        <v>2.3243065791093329</v>
      </c>
      <c r="D26" s="94">
        <f t="shared" si="0"/>
        <v>2.3243065791093329</v>
      </c>
    </row>
    <row r="27" spans="1:4" x14ac:dyDescent="0.25">
      <c r="A27" s="140" t="str">
        <f>CO2eq!A44</f>
        <v>1.A.3.b.v.</v>
      </c>
      <c r="B27" s="140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0" t="str">
        <f>CO2eq!A45</f>
        <v>1.A.3.b.vi.</v>
      </c>
      <c r="B28" s="140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0" t="str">
        <f>CO2eq!A46</f>
        <v>1.A.3.c.</v>
      </c>
      <c r="B29" s="140" t="str">
        <f>CO2eq!B46</f>
        <v>Ferrocarriles</v>
      </c>
      <c r="C29" s="94">
        <f>CO2eq!AE46</f>
        <v>0</v>
      </c>
      <c r="D29" s="94">
        <f t="shared" si="0"/>
        <v>0</v>
      </c>
    </row>
    <row r="30" spans="1:4" x14ac:dyDescent="0.25">
      <c r="A30" s="140" t="str">
        <f>CO2eq!A49</f>
        <v>1.A.3.d.ii.</v>
      </c>
      <c r="B30" s="140" t="str">
        <f>CO2eq!B49</f>
        <v>Navegación marítima y fluvial nacional</v>
      </c>
      <c r="C30" s="94">
        <f>CO2eq!AE49</f>
        <v>132.86613194514152</v>
      </c>
      <c r="D30" s="94">
        <f t="shared" si="0"/>
        <v>132.86613194514152</v>
      </c>
    </row>
    <row r="31" spans="1:4" x14ac:dyDescent="0.25">
      <c r="A31" s="140" t="str">
        <f>CO2eq!A51</f>
        <v>1.A.3.e.i.</v>
      </c>
      <c r="B31" s="140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0" t="str">
        <f>CO2eq!A52</f>
        <v>1.A.3.e.ii.</v>
      </c>
      <c r="B32" s="140" t="str">
        <f>CO2eq!B52</f>
        <v>Todo terreno</v>
      </c>
      <c r="C32" s="94">
        <f>CO2eq!AE52</f>
        <v>72.036788922190269</v>
      </c>
      <c r="D32" s="94">
        <f t="shared" si="0"/>
        <v>72.036788922190269</v>
      </c>
    </row>
    <row r="33" spans="1:4" x14ac:dyDescent="0.25">
      <c r="A33" s="140" t="str">
        <f>CO2eq!A54</f>
        <v>1.A.4.a.</v>
      </c>
      <c r="B33" s="140" t="str">
        <f>CO2eq!B54</f>
        <v>Comercial / Institucional</v>
      </c>
      <c r="C33" s="94">
        <f>CO2eq!AE54</f>
        <v>75.447051588604779</v>
      </c>
      <c r="D33" s="94">
        <f t="shared" si="0"/>
        <v>75.447051588604779</v>
      </c>
    </row>
    <row r="34" spans="1:4" x14ac:dyDescent="0.25">
      <c r="A34" s="140" t="str">
        <f>CO2eq!A55</f>
        <v>1.A.4.b.</v>
      </c>
      <c r="B34" s="140" t="str">
        <f>CO2eq!B55</f>
        <v>Residencial</v>
      </c>
      <c r="C34" s="94">
        <f>CO2eq!AE55</f>
        <v>249.1189401223445</v>
      </c>
      <c r="D34" s="94">
        <f t="shared" si="0"/>
        <v>249.1189401223445</v>
      </c>
    </row>
    <row r="35" spans="1:4" x14ac:dyDescent="0.25">
      <c r="A35" s="140" t="str">
        <f>CO2eq!A57</f>
        <v>1.A.4.c.i.</v>
      </c>
      <c r="B35" s="140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0" t="str">
        <f>CO2eq!A58</f>
        <v>1.A.4.c.ii.</v>
      </c>
      <c r="B36" s="140" t="str">
        <f>CO2eq!B58</f>
        <v>Vehículo todo terreno y otra maquinaria</v>
      </c>
      <c r="C36" s="94">
        <f>CO2eq!AE58</f>
        <v>3.3966159525950173</v>
      </c>
      <c r="D36" s="94">
        <f t="shared" si="0"/>
        <v>3.3966159525950173</v>
      </c>
    </row>
    <row r="37" spans="1:4" x14ac:dyDescent="0.25">
      <c r="A37" s="140" t="str">
        <f>CO2eq!A59</f>
        <v>1.A.4.c.iii.</v>
      </c>
      <c r="B37" s="140" t="str">
        <f>CO2eq!B59</f>
        <v>Pesca (combustión móvil)</v>
      </c>
      <c r="C37" s="94">
        <f>CO2eq!AE59</f>
        <v>293.21491074200821</v>
      </c>
      <c r="D37" s="94">
        <f t="shared" si="0"/>
        <v>293.21491074200821</v>
      </c>
    </row>
    <row r="38" spans="1:4" x14ac:dyDescent="0.25">
      <c r="A38" s="140" t="str">
        <f>CO2eq!A61</f>
        <v>1.A.5.a.</v>
      </c>
      <c r="B38" s="140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0" t="str">
        <f>CO2eq!A63</f>
        <v>1.A.5.b.i.</v>
      </c>
      <c r="B39" s="140" t="str">
        <f>CO2eq!B63</f>
        <v>Móvil (componente aviación)</v>
      </c>
      <c r="C39" s="94">
        <f>CO2eq!AE63</f>
        <v>0.30801109597266729</v>
      </c>
      <c r="D39" s="94">
        <f t="shared" si="0"/>
        <v>0.30801109597266729</v>
      </c>
    </row>
    <row r="40" spans="1:4" x14ac:dyDescent="0.25">
      <c r="A40" s="140" t="str">
        <f>CO2eq!A64</f>
        <v>1.A.5.b.ii.</v>
      </c>
      <c r="B40" s="140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0" t="str">
        <f>CO2eq!A65</f>
        <v>1.A.5.b.iii.</v>
      </c>
      <c r="B41" s="140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0" t="str">
        <f>CO2eq!A71</f>
        <v>1.B.1.a.i.1.</v>
      </c>
      <c r="B42" s="140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0" t="str">
        <f>CO2eq!A72</f>
        <v>1.B.1.a.i.2.</v>
      </c>
      <c r="B43" s="140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0" t="str">
        <f>CO2eq!A73</f>
        <v>1.B.1.a.i.3.</v>
      </c>
      <c r="B44" s="140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0" t="str">
        <f>CO2eq!A74</f>
        <v>1.B.1.a.i.4.</v>
      </c>
      <c r="B45" s="140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0" t="str">
        <f>CO2eq!A76</f>
        <v>1.B.1.a.ii.1.</v>
      </c>
      <c r="B46" s="140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0" t="str">
        <f>CO2eq!A77</f>
        <v>1.B.1.a.ii.2.</v>
      </c>
      <c r="B47" s="140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0" t="str">
        <f>CO2eq!A78</f>
        <v>1.B.1.b.</v>
      </c>
      <c r="B48" s="140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0" t="str">
        <f>CO2eq!A79</f>
        <v>1.B.1.c.</v>
      </c>
      <c r="B49" s="140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0" t="str">
        <f>CO2eq!A82</f>
        <v>1.B.2.a.i.</v>
      </c>
      <c r="B50" s="140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0" t="str">
        <f>CO2eq!A83</f>
        <v>1.B.2.a.ii.</v>
      </c>
      <c r="B51" s="140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0" t="str">
        <f>CO2eq!A85</f>
        <v>1.B.2.a.iii.1.</v>
      </c>
      <c r="B52" s="140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0" t="str">
        <f>CO2eq!A86</f>
        <v>1.B.2.a.iii.2.</v>
      </c>
      <c r="B53" s="140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0" t="str">
        <f>CO2eq!A87</f>
        <v>1.B.2.a.iii.3.</v>
      </c>
      <c r="B54" s="140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0" t="str">
        <f>CO2eq!A88</f>
        <v>1.B.2.a.iii.4.</v>
      </c>
      <c r="B55" s="140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0" t="str">
        <f>CO2eq!A89</f>
        <v>1.B.2.a.iii.5.</v>
      </c>
      <c r="B56" s="140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0" t="str">
        <f>CO2eq!A90</f>
        <v>1.B.2.a.iii.6.</v>
      </c>
      <c r="B57" s="140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0" t="str">
        <f>CO2eq!A92</f>
        <v>1.B.2.b.i.</v>
      </c>
      <c r="B58" s="140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0" t="str">
        <f>CO2eq!A93</f>
        <v>1.B.2.b.ii.</v>
      </c>
      <c r="B59" s="140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0" t="str">
        <f>CO2eq!A95</f>
        <v>1.B.2.b.iii.1.</v>
      </c>
      <c r="B60" s="140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0" t="str">
        <f>CO2eq!A96</f>
        <v>1.B.2.b.iii.2.</v>
      </c>
      <c r="B61" s="140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0" t="str">
        <f>CO2eq!A97</f>
        <v>1.B.2.b.iii.3.</v>
      </c>
      <c r="B62" s="140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0" t="str">
        <f>CO2eq!A98</f>
        <v>1.B.2.b.iii.4.</v>
      </c>
      <c r="B63" s="140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0" t="str">
        <f>CO2eq!A99</f>
        <v>1.B.2.b.iii.5.</v>
      </c>
      <c r="B64" s="140" t="str">
        <f>CO2eq!B99</f>
        <v>Distribución</v>
      </c>
      <c r="C64" s="94">
        <f>CO2eq!AE99</f>
        <v>2.6310177017060191E-2</v>
      </c>
      <c r="D64" s="94">
        <f t="shared" si="0"/>
        <v>2.6310177017060191E-2</v>
      </c>
    </row>
    <row r="65" spans="1:4" x14ac:dyDescent="0.25">
      <c r="A65" s="140" t="str">
        <f>CO2eq!A100</f>
        <v>1.B.2.b.iii.6.</v>
      </c>
      <c r="B65" s="140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0" t="str">
        <f>CO2eq!A101</f>
        <v>1.B.3.</v>
      </c>
      <c r="B66" s="140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0" t="str">
        <f>CO2eq!A104</f>
        <v>1.C.1.a.</v>
      </c>
      <c r="B67" s="140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0" t="str">
        <f>CO2eq!A105</f>
        <v>1.C.1.b.</v>
      </c>
      <c r="B68" s="140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0" t="str">
        <f>CO2eq!A106</f>
        <v>1.C.1.c.</v>
      </c>
      <c r="B69" s="140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0" t="str">
        <f>CO2eq!A108</f>
        <v>1.C.2.a.</v>
      </c>
      <c r="B70" s="140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0" t="str">
        <f>CO2eq!A109</f>
        <v>1.C.2.b.</v>
      </c>
      <c r="B71" s="140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0" t="str">
        <f>CO2eq!A110</f>
        <v>1.C.3.</v>
      </c>
      <c r="B72" s="140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0" t="str">
        <f>CO2eq!A113</f>
        <v>2.A.1.</v>
      </c>
      <c r="B73" s="140" t="str">
        <f>CO2eq!B113</f>
        <v>Producción de cemento</v>
      </c>
      <c r="C73" s="94">
        <f>CO2eq!AE113</f>
        <v>4.5184194336117267</v>
      </c>
      <c r="D73" s="94">
        <f t="shared" si="1"/>
        <v>4.5184194336117267</v>
      </c>
    </row>
    <row r="74" spans="1:4" x14ac:dyDescent="0.25">
      <c r="A74" s="140" t="str">
        <f>CO2eq!A114</f>
        <v>2.A.2.</v>
      </c>
      <c r="B74" s="140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0" t="str">
        <f>CO2eq!A115</f>
        <v>2.A.3.</v>
      </c>
      <c r="B75" s="140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3" t="str">
        <f>CO2eq!A116</f>
        <v>2.A.4.</v>
      </c>
      <c r="B76" s="143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0" t="str">
        <f>CO2eq!A123</f>
        <v>2.B.1.</v>
      </c>
      <c r="B77" s="140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0" t="str">
        <f>CO2eq!A124</f>
        <v>2.B.2.</v>
      </c>
      <c r="B78" s="140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0" t="str">
        <f>CO2eq!A125</f>
        <v>2.B.3.</v>
      </c>
      <c r="B79" s="140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0" t="str">
        <f>CO2eq!A126</f>
        <v>2.B.4.</v>
      </c>
      <c r="B80" s="140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0" t="str">
        <f>CO2eq!A127</f>
        <v>2.B.5.</v>
      </c>
      <c r="B81" s="140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0" t="str">
        <f>CO2eq!A128</f>
        <v>2.B.6.</v>
      </c>
      <c r="B82" s="140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0" t="str">
        <f>CO2eq!A129</f>
        <v>2.B.7.</v>
      </c>
      <c r="B83" s="140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0" t="str">
        <f>CO2eq!A131</f>
        <v>2.B.8.a.</v>
      </c>
      <c r="B84" s="140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0" t="str">
        <f>CO2eq!A132</f>
        <v>2.B.8.b.</v>
      </c>
      <c r="B85" s="140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0" t="str">
        <f>CO2eq!A133</f>
        <v>2.B.8.c.</v>
      </c>
      <c r="B86" s="140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0" t="str">
        <f>CO2eq!A134</f>
        <v>2.B.8.d.</v>
      </c>
      <c r="B87" s="140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0" t="str">
        <f>CO2eq!A135</f>
        <v>2.B.8.e.</v>
      </c>
      <c r="B88" s="140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0" t="str">
        <f>CO2eq!A136</f>
        <v>2.B.8.f.</v>
      </c>
      <c r="B89" s="140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0" t="str">
        <f>CO2eq!A138</f>
        <v>2.B.9.a.</v>
      </c>
      <c r="B90" s="140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0" t="str">
        <f>CO2eq!A139</f>
        <v>2.B.9.b.</v>
      </c>
      <c r="B91" s="140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0" t="str">
        <f>CO2eq!A140</f>
        <v>2.B.10.</v>
      </c>
      <c r="B92" s="140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0" t="str">
        <f>CO2eq!A142</f>
        <v>2.C.1.</v>
      </c>
      <c r="B93" s="140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0" t="str">
        <f>CO2eq!A143</f>
        <v>2.C.2.</v>
      </c>
      <c r="B94" s="140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0" t="str">
        <f>CO2eq!A144</f>
        <v>2.C.3.</v>
      </c>
      <c r="B95" s="140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0" t="str">
        <f>CO2eq!A145</f>
        <v>2.C.4.</v>
      </c>
      <c r="B96" s="140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0" t="str">
        <f>CO2eq!A146</f>
        <v>2.C.5.</v>
      </c>
      <c r="B97" s="140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0" t="str">
        <f>CO2eq!A147</f>
        <v>2.C.6.</v>
      </c>
      <c r="B98" s="140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0" t="str">
        <f>CO2eq!A148</f>
        <v>2.C.7.</v>
      </c>
      <c r="B99" s="140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0" t="str">
        <f>CO2eq!A150</f>
        <v>2.D.1.</v>
      </c>
      <c r="B100" s="140" t="str">
        <f>CO2eq!B150</f>
        <v>Uso de lubricantes</v>
      </c>
      <c r="C100" s="94">
        <f>CO2eq!AE150</f>
        <v>6.2429987201984183</v>
      </c>
      <c r="D100" s="94">
        <f t="shared" si="1"/>
        <v>6.2429987201984183</v>
      </c>
    </row>
    <row r="101" spans="1:4" x14ac:dyDescent="0.25">
      <c r="A101" s="140" t="str">
        <f>CO2eq!A151</f>
        <v>2.D.2.</v>
      </c>
      <c r="B101" s="140" t="str">
        <f>CO2eq!B151</f>
        <v>Uso de la cera de parafina</v>
      </c>
      <c r="C101" s="94">
        <f>CO2eq!AE151</f>
        <v>0.50296769497182114</v>
      </c>
      <c r="D101" s="94">
        <f t="shared" si="1"/>
        <v>0.50296769497182114</v>
      </c>
    </row>
    <row r="102" spans="1:4" x14ac:dyDescent="0.25">
      <c r="A102" s="140" t="str">
        <f>CO2eq!A152</f>
        <v>2.D.3.</v>
      </c>
      <c r="B102" s="140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0" t="str">
        <f>CO2eq!A153</f>
        <v>2.D.4.</v>
      </c>
      <c r="B103" s="140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0" t="str">
        <f>CO2eq!A155</f>
        <v>2.E.1.</v>
      </c>
      <c r="B104" s="140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0" t="str">
        <f>CO2eq!A156</f>
        <v>2.E.2.</v>
      </c>
      <c r="B105" s="140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0" t="str">
        <f>CO2eq!A157</f>
        <v>2.E.3.</v>
      </c>
      <c r="B106" s="140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0" t="str">
        <f>CO2eq!A158</f>
        <v>2.E.4.</v>
      </c>
      <c r="B107" s="140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0" t="str">
        <f>CO2eq!A159</f>
        <v>2.E.5.</v>
      </c>
      <c r="B108" s="140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0" t="str">
        <f>CO2eq!A162</f>
        <v>2.F.1.a.</v>
      </c>
      <c r="B109" s="140" t="str">
        <f>CO2eq!B162</f>
        <v>Refrigeración comercial</v>
      </c>
      <c r="C109" s="94">
        <f>CO2eq!AE162</f>
        <v>34.710386590635416</v>
      </c>
      <c r="D109" s="94">
        <f t="shared" si="1"/>
        <v>34.710386590635416</v>
      </c>
    </row>
    <row r="110" spans="1:4" x14ac:dyDescent="0.25">
      <c r="A110" s="140" t="str">
        <f>CO2eq!A163</f>
        <v>2.F.1.b.</v>
      </c>
      <c r="B110" s="140" t="str">
        <f>CO2eq!B163</f>
        <v>Refrigeración doméstica</v>
      </c>
      <c r="C110" s="94">
        <f>CO2eq!AE163</f>
        <v>3.8391934130109524</v>
      </c>
      <c r="D110" s="94">
        <f t="shared" si="1"/>
        <v>3.8391934130109524</v>
      </c>
    </row>
    <row r="111" spans="1:4" x14ac:dyDescent="0.25">
      <c r="A111" s="140" t="str">
        <f>CO2eq!A164</f>
        <v>2.F.1.c.</v>
      </c>
      <c r="B111" s="140" t="str">
        <f>CO2eq!B164</f>
        <v>Refrigeración industrial</v>
      </c>
      <c r="C111" s="94">
        <f>CO2eq!AE164</f>
        <v>182.27705089529249</v>
      </c>
      <c r="D111" s="94">
        <f t="shared" si="1"/>
        <v>182.27705089529249</v>
      </c>
    </row>
    <row r="112" spans="1:4" x14ac:dyDescent="0.25">
      <c r="A112" s="140" t="str">
        <f>CO2eq!A165</f>
        <v>2.F.1.d.</v>
      </c>
      <c r="B112" s="140" t="str">
        <f>CO2eq!B165</f>
        <v>Transporte refrigerado</v>
      </c>
      <c r="C112" s="94">
        <f>CO2eq!AE165</f>
        <v>7.219944348345912</v>
      </c>
      <c r="D112" s="94">
        <f t="shared" si="1"/>
        <v>7.219944348345912</v>
      </c>
    </row>
    <row r="113" spans="1:4" x14ac:dyDescent="0.25">
      <c r="A113" s="140" t="str">
        <f>CO2eq!A166</f>
        <v>2.F.1.e.</v>
      </c>
      <c r="B113" s="140" t="str">
        <f>CO2eq!B166</f>
        <v>Aire acondicionado fijo</v>
      </c>
      <c r="C113" s="94">
        <f>CO2eq!AE166</f>
        <v>13.041613951724537</v>
      </c>
      <c r="D113" s="94">
        <f t="shared" si="1"/>
        <v>13.041613951724537</v>
      </c>
    </row>
    <row r="114" spans="1:4" x14ac:dyDescent="0.25">
      <c r="A114" s="140" t="str">
        <f>CO2eq!A167</f>
        <v>2.F.1.f.</v>
      </c>
      <c r="B114" s="140" t="str">
        <f>CO2eq!B167</f>
        <v>Aire acondicionado móvil</v>
      </c>
      <c r="C114" s="94">
        <f>CO2eq!AE167</f>
        <v>35.798356255422952</v>
      </c>
      <c r="D114" s="94">
        <f t="shared" si="1"/>
        <v>35.798356255422952</v>
      </c>
    </row>
    <row r="115" spans="1:4" x14ac:dyDescent="0.25">
      <c r="A115" s="140" t="str">
        <f>CO2eq!A168</f>
        <v>2.F.2.</v>
      </c>
      <c r="B115" s="140" t="str">
        <f>CO2eq!B168</f>
        <v>Agentes espumantes</v>
      </c>
      <c r="C115" s="94">
        <f>CO2eq!AE168</f>
        <v>3.3932190613289461</v>
      </c>
      <c r="D115" s="94">
        <f t="shared" si="1"/>
        <v>3.3932190613289461</v>
      </c>
    </row>
    <row r="116" spans="1:4" x14ac:dyDescent="0.25">
      <c r="A116" s="140" t="str">
        <f>CO2eq!A169</f>
        <v>2.F.3.</v>
      </c>
      <c r="B116" s="140" t="str">
        <f>CO2eq!B169</f>
        <v>Protección contra incendios</v>
      </c>
      <c r="C116" s="94">
        <f>CO2eq!AE169</f>
        <v>2.0177946959213919</v>
      </c>
      <c r="D116" s="94">
        <f t="shared" si="1"/>
        <v>2.0177946959213919</v>
      </c>
    </row>
    <row r="117" spans="1:4" x14ac:dyDescent="0.25">
      <c r="A117" s="140" t="str">
        <f>CO2eq!A170</f>
        <v>2.F.4.</v>
      </c>
      <c r="B117" s="140" t="str">
        <f>CO2eq!B170</f>
        <v>Aerosoles</v>
      </c>
      <c r="C117" s="94">
        <f>CO2eq!AE170</f>
        <v>0.9984134242118764</v>
      </c>
      <c r="D117" s="94">
        <f t="shared" si="1"/>
        <v>0.9984134242118764</v>
      </c>
    </row>
    <row r="118" spans="1:4" x14ac:dyDescent="0.25">
      <c r="A118" s="140" t="str">
        <f>CO2eq!A171</f>
        <v>2.F.5.</v>
      </c>
      <c r="B118" s="140" t="str">
        <f>CO2eq!B171</f>
        <v>Solventes</v>
      </c>
      <c r="C118" s="94">
        <f>CO2eq!AE171</f>
        <v>1.591157486506142</v>
      </c>
      <c r="D118" s="94">
        <f t="shared" si="1"/>
        <v>1.591157486506142</v>
      </c>
    </row>
    <row r="119" spans="1:4" x14ac:dyDescent="0.25">
      <c r="A119" s="140" t="str">
        <f>CO2eq!A172</f>
        <v>2.F.6.</v>
      </c>
      <c r="B119" s="140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0" t="str">
        <f>CO2eq!A175</f>
        <v>2.G.1.a.</v>
      </c>
      <c r="B120" s="140" t="str">
        <f>CO2eq!B175</f>
        <v>Manufactura de equipos eléctricos</v>
      </c>
      <c r="C120" s="94">
        <f>CO2eq!AE175</f>
        <v>5.9905232354835747E-3</v>
      </c>
      <c r="D120" s="94">
        <f t="shared" si="1"/>
        <v>5.9905232354835747E-3</v>
      </c>
    </row>
    <row r="121" spans="1:4" x14ac:dyDescent="0.25">
      <c r="A121" s="140" t="str">
        <f>CO2eq!A176</f>
        <v>2.G.1.b.</v>
      </c>
      <c r="B121" s="140" t="str">
        <f>CO2eq!B176</f>
        <v>Uso de equipos eléctricos</v>
      </c>
      <c r="C121" s="94">
        <f>CO2eq!AE176</f>
        <v>2.4172422784577159E-2</v>
      </c>
      <c r="D121" s="94">
        <f t="shared" si="1"/>
        <v>2.4172422784577159E-2</v>
      </c>
    </row>
    <row r="122" spans="1:4" x14ac:dyDescent="0.25">
      <c r="A122" s="140" t="str">
        <f>CO2eq!A177</f>
        <v>2.G.1.c.</v>
      </c>
      <c r="B122" s="140" t="str">
        <f>CO2eq!B177</f>
        <v>Eliminación de equipos eléctricos</v>
      </c>
      <c r="C122" s="94">
        <f>CO2eq!AE177</f>
        <v>5.979571178798196E-4</v>
      </c>
      <c r="D122" s="94">
        <f t="shared" si="1"/>
        <v>5.979571178798196E-4</v>
      </c>
    </row>
    <row r="123" spans="1:4" x14ac:dyDescent="0.25">
      <c r="A123" s="140" t="str">
        <f>CO2eq!A179</f>
        <v>2.G.2.a.</v>
      </c>
      <c r="B123" s="140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0" t="str">
        <f>CO2eq!A180</f>
        <v>2.G.2.b.</v>
      </c>
      <c r="B124" s="140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0" t="str">
        <f>CO2eq!A181</f>
        <v>2.G.2.c.</v>
      </c>
      <c r="B125" s="140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0" t="str">
        <f>CO2eq!A183</f>
        <v>2.G.3.a.</v>
      </c>
      <c r="B126" s="140" t="str">
        <f>CO2eq!B183</f>
        <v>Aplicaciones médicas</v>
      </c>
      <c r="C126" s="94">
        <f>CO2eq!AE183</f>
        <v>1.1519374558758531E-2</v>
      </c>
      <c r="D126" s="94">
        <f t="shared" si="1"/>
        <v>1.1519374558758531E-2</v>
      </c>
    </row>
    <row r="127" spans="1:4" x14ac:dyDescent="0.25">
      <c r="A127" s="140" t="str">
        <f>CO2eq!A184</f>
        <v>2.G.3.b.</v>
      </c>
      <c r="B127" s="140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0" t="str">
        <f>CO2eq!A185</f>
        <v>2.G.3.c.</v>
      </c>
      <c r="B128" s="140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0" t="str">
        <f>CO2eq!A186</f>
        <v>2.G.4.</v>
      </c>
      <c r="B129" s="140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0" t="str">
        <f>CO2eq!A188</f>
        <v>2.H.1.</v>
      </c>
      <c r="B130" s="140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0" t="str">
        <f>CO2eq!A189</f>
        <v>2.H.2.</v>
      </c>
      <c r="B131" s="140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0" t="str">
        <f>CO2eq!A190</f>
        <v>2.H.3.</v>
      </c>
      <c r="B132" s="140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3" t="str">
        <f>CO2eq!A193</f>
        <v>3.A.1.</v>
      </c>
      <c r="B133" s="143" t="str">
        <f>CO2eq!B193</f>
        <v>Ganado vacuno</v>
      </c>
      <c r="C133" s="33">
        <f>CO2eq!AE193</f>
        <v>1588.0565930720661</v>
      </c>
      <c r="D133" s="94">
        <f t="shared" si="2"/>
        <v>1588.0565930720661</v>
      </c>
    </row>
    <row r="134" spans="1:4" x14ac:dyDescent="0.25">
      <c r="A134" s="140" t="str">
        <f>CO2eq!A201</f>
        <v>3.A.2.</v>
      </c>
      <c r="B134" s="140" t="str">
        <f>CO2eq!B201</f>
        <v>Ovinos</v>
      </c>
      <c r="C134" s="94">
        <f>CO2eq!AE201</f>
        <v>22.529851361232225</v>
      </c>
      <c r="D134" s="94">
        <f t="shared" si="2"/>
        <v>22.529851361232225</v>
      </c>
    </row>
    <row r="135" spans="1:4" x14ac:dyDescent="0.25">
      <c r="A135" s="143" t="str">
        <f>CO2eq!A202</f>
        <v>3.A.3.</v>
      </c>
      <c r="B135" s="143" t="str">
        <f>CO2eq!B202</f>
        <v>Porcinos</v>
      </c>
      <c r="C135" s="33">
        <f>CO2eq!AE202</f>
        <v>2.7847672084625166</v>
      </c>
      <c r="D135" s="94">
        <f t="shared" si="2"/>
        <v>2.7847672084625166</v>
      </c>
    </row>
    <row r="136" spans="1:4" x14ac:dyDescent="0.25">
      <c r="A136" s="140" t="str">
        <f>CO2eq!A207</f>
        <v>3.A.4.a.</v>
      </c>
      <c r="B136" s="140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0" t="str">
        <f>CO2eq!A208</f>
        <v>3.A.4.b.</v>
      </c>
      <c r="B137" s="140" t="str">
        <f>CO2eq!B208</f>
        <v>Caprinos</v>
      </c>
      <c r="C137" s="94">
        <f>CO2eq!AE208</f>
        <v>1.0171439024903484</v>
      </c>
      <c r="D137" s="94">
        <f t="shared" si="2"/>
        <v>1.0171439024903484</v>
      </c>
    </row>
    <row r="138" spans="1:4" x14ac:dyDescent="0.25">
      <c r="A138" s="140" t="str">
        <f>CO2eq!A209</f>
        <v>3.A.4.c.</v>
      </c>
      <c r="B138" s="140" t="str">
        <f>CO2eq!B209</f>
        <v>Equinos</v>
      </c>
      <c r="C138" s="94">
        <f>CO2eq!AE209</f>
        <v>9.3568499999999997</v>
      </c>
      <c r="D138" s="94">
        <f t="shared" si="2"/>
        <v>9.3568499999999997</v>
      </c>
    </row>
    <row r="139" spans="1:4" x14ac:dyDescent="0.25">
      <c r="A139" s="140" t="str">
        <f>CO2eq!A210</f>
        <v>3.A.4.d.</v>
      </c>
      <c r="B139" s="140" t="str">
        <f>CO2eq!B210</f>
        <v>Mulas y asnos</v>
      </c>
      <c r="C139" s="94">
        <f>CO2eq!AE210</f>
        <v>5.2399999999999981E-2</v>
      </c>
      <c r="D139" s="94">
        <f t="shared" si="2"/>
        <v>5.2399999999999981E-2</v>
      </c>
    </row>
    <row r="140" spans="1:4" x14ac:dyDescent="0.25">
      <c r="A140" s="140" t="str">
        <f>CO2eq!A211</f>
        <v>3.A.4.e.</v>
      </c>
      <c r="B140" s="140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0" t="str">
        <f>CO2eq!A212</f>
        <v>3.A.4.f.</v>
      </c>
      <c r="B141" s="140" t="str">
        <f>CO2eq!B212</f>
        <v>Camélidos (llamas y alpacas)</v>
      </c>
      <c r="C141" s="94">
        <f>CO2eq!AE212</f>
        <v>0.45203999999999989</v>
      </c>
      <c r="D141" s="94">
        <f t="shared" si="2"/>
        <v>0.45203999999999989</v>
      </c>
    </row>
    <row r="142" spans="1:4" x14ac:dyDescent="0.25">
      <c r="A142" s="140" t="str">
        <f>CO2eq!A214</f>
        <v>3.A.4.g.i.</v>
      </c>
      <c r="B142" s="140" t="str">
        <f>CO2eq!B214</f>
        <v>Ciervos</v>
      </c>
      <c r="C142" s="94">
        <f>CO2eq!AE214</f>
        <v>1.0998124999999999</v>
      </c>
      <c r="D142" s="94">
        <f t="shared" si="2"/>
        <v>1.0998124999999999</v>
      </c>
    </row>
    <row r="143" spans="1:4" x14ac:dyDescent="0.25">
      <c r="A143" s="140" t="str">
        <f>CO2eq!A215</f>
        <v>3.A.4.g.ii.</v>
      </c>
      <c r="B143" s="140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3" t="str">
        <f>CO2eq!A217</f>
        <v>3.B.1.</v>
      </c>
      <c r="B144" s="143" t="str">
        <f>CO2eq!B217</f>
        <v>Ganado vacuno</v>
      </c>
      <c r="C144" s="33">
        <f>CO2eq!AE217</f>
        <v>59.200400501927433</v>
      </c>
      <c r="D144" s="94">
        <f t="shared" si="2"/>
        <v>59.200400501927433</v>
      </c>
    </row>
    <row r="145" spans="1:4" x14ac:dyDescent="0.25">
      <c r="A145" s="140" t="str">
        <f>CO2eq!A225</f>
        <v>3.B.2.</v>
      </c>
      <c r="B145" s="140" t="str">
        <f>CO2eq!B225</f>
        <v>Ovinos</v>
      </c>
      <c r="C145" s="94">
        <f>CO2eq!AE225</f>
        <v>0.6758955408369669</v>
      </c>
      <c r="D145" s="94">
        <f t="shared" si="2"/>
        <v>0.6758955408369669</v>
      </c>
    </row>
    <row r="146" spans="1:4" x14ac:dyDescent="0.25">
      <c r="A146" s="143" t="str">
        <f>CO2eq!A226</f>
        <v>3.B.3.</v>
      </c>
      <c r="B146" s="143" t="str">
        <f>CO2eq!B226</f>
        <v>Porcinos</v>
      </c>
      <c r="C146" s="33">
        <f>CO2eq!AE226</f>
        <v>25.911567616467831</v>
      </c>
      <c r="D146" s="94">
        <f t="shared" si="2"/>
        <v>25.911567616467831</v>
      </c>
    </row>
    <row r="147" spans="1:4" x14ac:dyDescent="0.25">
      <c r="A147" s="140" t="str">
        <f>CO2eq!A231</f>
        <v>3.B.4.a.</v>
      </c>
      <c r="B147" s="140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0" t="str">
        <f>CO2eq!A232</f>
        <v>3.B.4.b.</v>
      </c>
      <c r="B148" s="140" t="str">
        <f>CO2eq!B232</f>
        <v>Caprinos</v>
      </c>
      <c r="C148" s="94">
        <f>CO2eq!AE232</f>
        <v>3.4582892684671844E-2</v>
      </c>
      <c r="D148" s="94">
        <f t="shared" si="2"/>
        <v>3.4582892684671844E-2</v>
      </c>
    </row>
    <row r="149" spans="1:4" x14ac:dyDescent="0.25">
      <c r="A149" s="140" t="str">
        <f>CO2eq!A233</f>
        <v>3.B.4.c.</v>
      </c>
      <c r="B149" s="140" t="str">
        <f>CO2eq!B233</f>
        <v>Equinos</v>
      </c>
      <c r="C149" s="94">
        <f>CO2eq!AE233</f>
        <v>0.85251299999999985</v>
      </c>
      <c r="D149" s="94">
        <f t="shared" si="2"/>
        <v>0.85251299999999985</v>
      </c>
    </row>
    <row r="150" spans="1:4" x14ac:dyDescent="0.25">
      <c r="A150" s="140" t="str">
        <f>CO2eq!A234</f>
        <v>3.B.4.d.</v>
      </c>
      <c r="B150" s="140" t="str">
        <f>CO2eq!B234</f>
        <v>Mulas y asnos</v>
      </c>
      <c r="C150" s="94">
        <f>CO2eq!AE234</f>
        <v>4.7159999999999988E-3</v>
      </c>
      <c r="D150" s="94">
        <f t="shared" si="2"/>
        <v>4.7159999999999988E-3</v>
      </c>
    </row>
    <row r="151" spans="1:4" x14ac:dyDescent="0.25">
      <c r="A151" s="140" t="str">
        <f>CO2eq!A235</f>
        <v>3.B.4.e.</v>
      </c>
      <c r="B151" s="140" t="str">
        <f>CO2eq!B235</f>
        <v>Aves de corral</v>
      </c>
      <c r="C151" s="94">
        <f>CO2eq!AE235</f>
        <v>0.59809563624287365</v>
      </c>
      <c r="D151" s="94">
        <f t="shared" si="2"/>
        <v>0.59809563624287365</v>
      </c>
    </row>
    <row r="152" spans="1:4" x14ac:dyDescent="0.25">
      <c r="A152" s="140" t="str">
        <f>CO2eq!A236</f>
        <v>3.B.4.f.</v>
      </c>
      <c r="B152" s="140" t="str">
        <f>CO2eq!B236</f>
        <v>Camélidos (llamas y alpacas)</v>
      </c>
      <c r="C152" s="94">
        <f>CO2eq!AE236</f>
        <v>0.10848959999999999</v>
      </c>
      <c r="D152" s="94">
        <f t="shared" si="2"/>
        <v>0.10848959999999999</v>
      </c>
    </row>
    <row r="153" spans="1:4" x14ac:dyDescent="0.25">
      <c r="A153" s="140" t="str">
        <f>CO2eq!A238</f>
        <v>3.B.4.g.i.</v>
      </c>
      <c r="B153" s="140" t="str">
        <f>CO2eq!B238</f>
        <v>Ciervos</v>
      </c>
      <c r="C153" s="94">
        <f>CO2eq!AE238</f>
        <v>1.2097937499999999E-2</v>
      </c>
      <c r="D153" s="94">
        <f t="shared" si="2"/>
        <v>1.2097937499999999E-2</v>
      </c>
    </row>
    <row r="154" spans="1:4" x14ac:dyDescent="0.25">
      <c r="A154" s="140" t="str">
        <f>CO2eq!A239</f>
        <v>3.B.4.g.ii.</v>
      </c>
      <c r="B154" s="140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0" t="str">
        <f>CO2eq!A241</f>
        <v>3.B.5.a.</v>
      </c>
      <c r="B155" s="140" t="str">
        <f>CO2eq!B241</f>
        <v>Ganado vacuno</v>
      </c>
      <c r="C155" s="94">
        <f>CO2eq!AE241</f>
        <v>5.2810687749869505</v>
      </c>
      <c r="D155" s="94">
        <f t="shared" si="2"/>
        <v>5.2810687749869505</v>
      </c>
    </row>
    <row r="156" spans="1:4" x14ac:dyDescent="0.25">
      <c r="A156" s="140" t="str">
        <f>CO2eq!A242</f>
        <v>3.B.5.b.</v>
      </c>
      <c r="B156" s="140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0" t="str">
        <f>CO2eq!A243</f>
        <v>3.B.5.c.</v>
      </c>
      <c r="B157" s="140" t="str">
        <f>CO2eq!B243</f>
        <v>Porcinos</v>
      </c>
      <c r="C157" s="94">
        <f>CO2eq!AE243</f>
        <v>1.3912785260592511</v>
      </c>
      <c r="D157" s="94">
        <f t="shared" si="2"/>
        <v>1.3912785260592511</v>
      </c>
    </row>
    <row r="158" spans="1:4" x14ac:dyDescent="0.25">
      <c r="A158" s="140" t="str">
        <f>CO2eq!A245</f>
        <v>3.B.5.d.i.</v>
      </c>
      <c r="B158" s="140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0" t="str">
        <f>CO2eq!A246</f>
        <v>3.B.5.d.ii.</v>
      </c>
      <c r="B159" s="140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0" t="str">
        <f>CO2eq!A247</f>
        <v>3.B.5.d.iii.</v>
      </c>
      <c r="B160" s="140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0" t="str">
        <f>CO2eq!A248</f>
        <v>3.B.5.d.iv.</v>
      </c>
      <c r="B161" s="140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0" t="str">
        <f>CO2eq!A249</f>
        <v>3.B.5.d.v.</v>
      </c>
      <c r="B162" s="140" t="str">
        <f>CO2eq!B249</f>
        <v>Aves de corral</v>
      </c>
      <c r="C162" s="94">
        <f>CO2eq!AE249</f>
        <v>0.9857520098594863</v>
      </c>
      <c r="D162" s="94">
        <f t="shared" si="2"/>
        <v>0.9857520098594863</v>
      </c>
    </row>
    <row r="163" spans="1:4" x14ac:dyDescent="0.25">
      <c r="A163" s="140" t="str">
        <f>CO2eq!A250</f>
        <v>3.B.5.d.vi.</v>
      </c>
      <c r="B163" s="140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0" t="str">
        <f>CO2eq!A251</f>
        <v>3.B.5.d.vii.</v>
      </c>
      <c r="B164" s="140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3" t="str">
        <f>CO2eq!A252</f>
        <v>3.C.</v>
      </c>
      <c r="B165" s="143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0" t="str">
        <f>CO2eq!A259</f>
        <v>3.D.1.a.</v>
      </c>
      <c r="B166" s="140" t="str">
        <f>CO2eq!B259</f>
        <v>Fertilizante inorgánicos</v>
      </c>
      <c r="C166" s="94">
        <f>CO2eq!AE259</f>
        <v>76.651856789790358</v>
      </c>
      <c r="D166" s="94">
        <f t="shared" si="2"/>
        <v>76.651856789790358</v>
      </c>
    </row>
    <row r="167" spans="1:4" x14ac:dyDescent="0.25">
      <c r="A167" s="140" t="str">
        <f>CO2eq!A261</f>
        <v>3.D.1.b.i.</v>
      </c>
      <c r="B167" s="140" t="str">
        <f>CO2eq!B261</f>
        <v>Estiércol animal aplicado a los suelos</v>
      </c>
      <c r="C167" s="94">
        <f>CO2eq!AE261</f>
        <v>11.717191331983692</v>
      </c>
      <c r="D167" s="94">
        <f t="shared" si="2"/>
        <v>11.717191331983692</v>
      </c>
    </row>
    <row r="168" spans="1:4" x14ac:dyDescent="0.25">
      <c r="A168" s="140" t="str">
        <f>CO2eq!A262</f>
        <v>3.D.1.b.ii.</v>
      </c>
      <c r="B168" s="140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0" t="str">
        <f>CO2eq!A263</f>
        <v>3.D.1.b.iii.</v>
      </c>
      <c r="B169" s="140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0" t="str">
        <f>CO2eq!A264</f>
        <v>3.D.1.c.</v>
      </c>
      <c r="B170" s="140" t="str">
        <f>CO2eq!B264</f>
        <v>Orina y estiércol depositado por animales de pastoreo</v>
      </c>
      <c r="C170" s="94">
        <f>CO2eq!AE264</f>
        <v>346.83520452617432</v>
      </c>
      <c r="D170" s="94">
        <f t="shared" si="2"/>
        <v>346.83520452617432</v>
      </c>
    </row>
    <row r="171" spans="1:4" x14ac:dyDescent="0.25">
      <c r="A171" s="140" t="str">
        <f>CO2eq!A265</f>
        <v>3.D.1.d.</v>
      </c>
      <c r="B171" s="140" t="str">
        <f>CO2eq!B265</f>
        <v>Residuos de cosechas</v>
      </c>
      <c r="C171" s="94">
        <f>CO2eq!AE265</f>
        <v>44.765348827854872</v>
      </c>
      <c r="D171" s="94">
        <f t="shared" si="2"/>
        <v>44.765348827854872</v>
      </c>
    </row>
    <row r="172" spans="1:4" x14ac:dyDescent="0.25">
      <c r="A172" s="140" t="str">
        <f>CO2eq!A266</f>
        <v>3.D.1.e.</v>
      </c>
      <c r="B172" s="140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0" t="str">
        <f>CO2eq!A267</f>
        <v>3.D.1.f.</v>
      </c>
      <c r="B173" s="140" t="str">
        <f>CO2eq!B267</f>
        <v>Cultivo de suelos orgánicos (histosoles)</v>
      </c>
      <c r="C173" s="94">
        <f>CO2eq!AE267</f>
        <v>2.2879066798234402</v>
      </c>
      <c r="D173" s="94">
        <f t="shared" si="2"/>
        <v>2.2879066798234402</v>
      </c>
    </row>
    <row r="174" spans="1:4" x14ac:dyDescent="0.25">
      <c r="A174" s="140" t="str">
        <f>CO2eq!A268</f>
        <v>3.D.1.g.</v>
      </c>
      <c r="B174" s="140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0" t="str">
        <f>CO2eq!A271</f>
        <v>3.D.2.a.i</v>
      </c>
      <c r="B175" s="140" t="str">
        <f>CO2eq!B271</f>
        <v>Fertilizante inorgánicos</v>
      </c>
      <c r="C175" s="94">
        <f>CO2eq!AE271</f>
        <v>7.6651856789790367</v>
      </c>
      <c r="D175" s="94">
        <f t="shared" si="2"/>
        <v>7.6651856789790367</v>
      </c>
    </row>
    <row r="176" spans="1:4" x14ac:dyDescent="0.25">
      <c r="A176" s="140" t="str">
        <f>CO2eq!A273</f>
        <v>3.D.2.a.ii.1.</v>
      </c>
      <c r="B176" s="140" t="str">
        <f>CO2eq!B273</f>
        <v>Estiércol animal aplicado a los suelos</v>
      </c>
      <c r="C176" s="94">
        <f>CO2eq!AE273</f>
        <v>2.3434382663967384</v>
      </c>
      <c r="D176" s="94">
        <f t="shared" si="2"/>
        <v>2.3434382663967384</v>
      </c>
    </row>
    <row r="177" spans="1:4" x14ac:dyDescent="0.25">
      <c r="A177" s="140" t="str">
        <f>CO2eq!A274</f>
        <v>3.D.2.a.ii.2.</v>
      </c>
      <c r="B177" s="140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0" t="str">
        <f>CO2eq!A275</f>
        <v>3.D.2.a.ii.3.</v>
      </c>
      <c r="B178" s="140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0" t="str">
        <f>CO2eq!A276</f>
        <v>3.D.2.a.iii.</v>
      </c>
      <c r="B179" s="140" t="str">
        <f>CO2eq!B276</f>
        <v>Orina y estiércol depositado por animales de pastoreo</v>
      </c>
      <c r="C179" s="94">
        <f>CO2eq!AE276</f>
        <v>36.92576304651476</v>
      </c>
      <c r="D179" s="94">
        <f t="shared" si="2"/>
        <v>36.92576304651476</v>
      </c>
    </row>
    <row r="180" spans="1:4" x14ac:dyDescent="0.25">
      <c r="A180" s="140" t="str">
        <f>CO2eq!A278</f>
        <v>3.D.2.b.i.</v>
      </c>
      <c r="B180" s="140" t="str">
        <f>CO2eq!B278</f>
        <v>Fertilizante inorgánicos</v>
      </c>
      <c r="C180" s="94">
        <f>CO2eq!AE278</f>
        <v>17.246667777702825</v>
      </c>
      <c r="D180" s="94">
        <f t="shared" si="2"/>
        <v>17.246667777702825</v>
      </c>
    </row>
    <row r="181" spans="1:4" x14ac:dyDescent="0.25">
      <c r="A181" s="140" t="str">
        <f>CO2eq!A280</f>
        <v>3.D.2.b.ii.1.</v>
      </c>
      <c r="B181" s="140" t="str">
        <f>CO2eq!B280</f>
        <v>Estiércol animal aplicado a los suelos</v>
      </c>
      <c r="C181" s="94">
        <f>CO2eq!AE280</f>
        <v>2.6363680496963307</v>
      </c>
      <c r="D181" s="94">
        <f t="shared" si="2"/>
        <v>2.6363680496963307</v>
      </c>
    </row>
    <row r="182" spans="1:4" x14ac:dyDescent="0.25">
      <c r="A182" s="140" t="str">
        <f>CO2eq!A281</f>
        <v>3.D.2.b.ii.2.</v>
      </c>
      <c r="B182" s="140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0" t="str">
        <f>CO2eq!A282</f>
        <v>3.D.2.b.ii.3.</v>
      </c>
      <c r="B183" s="140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0" t="str">
        <f>CO2eq!A283</f>
        <v>3.D.2.b.iii.</v>
      </c>
      <c r="B184" s="140" t="str">
        <f>CO2eq!B283</f>
        <v>Orina y estiércol depositado por animales de pastoreo</v>
      </c>
      <c r="C184" s="94">
        <f>CO2eq!AE283</f>
        <v>41.541483427329098</v>
      </c>
      <c r="D184" s="94">
        <f t="shared" si="2"/>
        <v>41.541483427329098</v>
      </c>
    </row>
    <row r="185" spans="1:4" x14ac:dyDescent="0.25">
      <c r="A185" s="140" t="str">
        <f>CO2eq!A284</f>
        <v>3.D.2.b.iv.</v>
      </c>
      <c r="B185" s="140" t="str">
        <f>CO2eq!B284</f>
        <v>Residuos de cosechas</v>
      </c>
      <c r="C185" s="94">
        <f>CO2eq!AE284</f>
        <v>10.072203486267348</v>
      </c>
      <c r="D185" s="94">
        <f t="shared" si="2"/>
        <v>10.072203486267348</v>
      </c>
    </row>
    <row r="186" spans="1:4" x14ac:dyDescent="0.25">
      <c r="A186" s="140" t="str">
        <f>CO2eq!A285</f>
        <v>3.D.2.b.v.</v>
      </c>
      <c r="B186" s="140" t="str">
        <f>CO2eq!B285</f>
        <v>Mineralización / inmovilización asociada a la pérdida / ganancia de materia orgánica del suelo</v>
      </c>
      <c r="C186" s="94">
        <f>CO2eq!AE285</f>
        <v>5.147790029602738E-3</v>
      </c>
      <c r="D186" s="94">
        <f t="shared" si="2"/>
        <v>5.147790029602738E-3</v>
      </c>
    </row>
    <row r="187" spans="1:4" x14ac:dyDescent="0.25">
      <c r="A187" s="140" t="str">
        <f>CO2eq!A286</f>
        <v>3.E.</v>
      </c>
      <c r="B187" s="140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3" t="str">
        <f>CO2eq!A287</f>
        <v>3.F.</v>
      </c>
      <c r="B188" s="143" t="str">
        <f>CO2eq!B287</f>
        <v>Quema de residuos agrícola en el campo</v>
      </c>
      <c r="C188" s="33">
        <f>CO2eq!AE287</f>
        <v>2.8251629969999997E-2</v>
      </c>
      <c r="D188" s="94">
        <f t="shared" si="2"/>
        <v>2.8251629969999997E-2</v>
      </c>
    </row>
    <row r="189" spans="1:4" x14ac:dyDescent="0.25">
      <c r="A189" s="143" t="str">
        <f>CO2eq!A291</f>
        <v>3.G.</v>
      </c>
      <c r="B189" s="143" t="str">
        <f>CO2eq!B291</f>
        <v>Encalado</v>
      </c>
      <c r="C189" s="33">
        <f>CO2eq!AE291</f>
        <v>23.252888431343543</v>
      </c>
      <c r="D189" s="94">
        <f t="shared" si="2"/>
        <v>23.252888431343543</v>
      </c>
    </row>
    <row r="190" spans="1:4" x14ac:dyDescent="0.25">
      <c r="A190" s="140" t="str">
        <f>CO2eq!A294</f>
        <v>3.H.</v>
      </c>
      <c r="B190" s="140" t="str">
        <f>CO2eq!B294</f>
        <v>Aplicación de urea</v>
      </c>
      <c r="C190" s="94">
        <f>CO2eq!AE294</f>
        <v>22.971776308892643</v>
      </c>
      <c r="D190" s="94">
        <f t="shared" si="2"/>
        <v>22.971776308892643</v>
      </c>
    </row>
    <row r="191" spans="1:4" x14ac:dyDescent="0.25">
      <c r="A191" s="140" t="str">
        <f>CO2eq!A295</f>
        <v>3.I.</v>
      </c>
      <c r="B191" s="140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0" t="str">
        <f>CO2eq!A296</f>
        <v>3.J.</v>
      </c>
      <c r="B192" s="140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0" t="str">
        <f>CO2eq!A301</f>
        <v>4.A.1.a.i.</v>
      </c>
      <c r="B193" s="140" t="str">
        <f>CO2eq!B301</f>
        <v>Bosque nativo</v>
      </c>
      <c r="C193" s="94">
        <f>CO2eq!AE301</f>
        <v>-17683.433823734093</v>
      </c>
      <c r="D193" s="94">
        <f t="shared" si="2"/>
        <v>17683.433823734093</v>
      </c>
    </row>
    <row r="194" spans="1:4" x14ac:dyDescent="0.25">
      <c r="A194" s="143" t="str">
        <f>CO2eq!A341</f>
        <v>4.A.1.a.ii.</v>
      </c>
      <c r="B194" s="143" t="str">
        <f>CO2eq!B341</f>
        <v>Plantaciones forestales</v>
      </c>
      <c r="C194" s="33">
        <f>CO2eq!AE341</f>
        <v>-1636.8663199507812</v>
      </c>
      <c r="D194" s="94">
        <f t="shared" si="2"/>
        <v>1636.8663199507812</v>
      </c>
    </row>
    <row r="195" spans="1:4" x14ac:dyDescent="0.25">
      <c r="A195" s="140" t="str">
        <f>CO2eq!A350</f>
        <v>4.A.1.b.i.</v>
      </c>
      <c r="B195" s="140" t="str">
        <f>CO2eq!B350</f>
        <v>Cosecha</v>
      </c>
      <c r="C195" s="94">
        <f>CO2eq!AE350</f>
        <v>4109.6028940261085</v>
      </c>
      <c r="D195" s="94">
        <f t="shared" ref="D195:D238" si="3">ABS(C195)</f>
        <v>4109.6028940261085</v>
      </c>
    </row>
    <row r="196" spans="1:4" x14ac:dyDescent="0.25">
      <c r="A196" s="140" t="str">
        <f>CO2eq!A356</f>
        <v>4.A.1.b.ii.1.</v>
      </c>
      <c r="B196" s="140" t="str">
        <f>CO2eq!B356</f>
        <v>Leña especies nativas</v>
      </c>
      <c r="C196" s="94">
        <f>CO2eq!AE356</f>
        <v>3410.8995531509727</v>
      </c>
      <c r="D196" s="94">
        <f t="shared" si="3"/>
        <v>3410.8995531509727</v>
      </c>
    </row>
    <row r="197" spans="1:4" x14ac:dyDescent="0.25">
      <c r="A197" s="140" t="str">
        <f>CO2eq!A357</f>
        <v>4.A.1.b.ii.2.</v>
      </c>
      <c r="B197" s="140" t="str">
        <f>CO2eq!B357</f>
        <v>Leña especies exótica</v>
      </c>
      <c r="C197" s="94">
        <f>CO2eq!AE357</f>
        <v>913.22830046181741</v>
      </c>
      <c r="D197" s="94">
        <f t="shared" si="3"/>
        <v>913.22830046181741</v>
      </c>
    </row>
    <row r="198" spans="1:4" x14ac:dyDescent="0.25">
      <c r="A198" s="143" t="str">
        <f>CO2eq!A359</f>
        <v>4.A.1.b.iii.1.</v>
      </c>
      <c r="B198" s="143" t="str">
        <f>CO2eq!B359</f>
        <v>Incendios</v>
      </c>
      <c r="C198" s="33">
        <f>CO2eq!AE359</f>
        <v>99.619842580976979</v>
      </c>
      <c r="D198" s="94">
        <f t="shared" si="3"/>
        <v>99.619842580976979</v>
      </c>
    </row>
    <row r="199" spans="1:4" x14ac:dyDescent="0.25">
      <c r="A199" s="143" t="str">
        <f>CO2eq!A364</f>
        <v>4.A.1.c.</v>
      </c>
      <c r="B199" s="143" t="str">
        <f>CO2eq!B364</f>
        <v>Tierras forestales con cambio de vegetación</v>
      </c>
      <c r="C199" s="33">
        <f>CO2eq!AE364</f>
        <v>-393.44512043608967</v>
      </c>
      <c r="D199" s="94">
        <f t="shared" si="3"/>
        <v>393.44512043608967</v>
      </c>
    </row>
    <row r="200" spans="1:4" x14ac:dyDescent="0.25">
      <c r="A200" s="140" t="str">
        <f>CO2eq!A369</f>
        <v>4.A.2.a.i.</v>
      </c>
      <c r="B200" s="140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40" t="str">
        <f>CO2eq!A370</f>
        <v>4.A.2.a.ii.</v>
      </c>
      <c r="B201" s="140" t="str">
        <f>CO2eq!B370</f>
        <v>Tierras de cultivo convertidas en plantaciones forestales</v>
      </c>
      <c r="C201" s="94">
        <f>CO2eq!AE370</f>
        <v>-12.412023971429658</v>
      </c>
      <c r="D201" s="94">
        <f t="shared" si="3"/>
        <v>12.412023971429658</v>
      </c>
    </row>
    <row r="202" spans="1:4" x14ac:dyDescent="0.25">
      <c r="A202" s="140" t="str">
        <f>CO2eq!A372</f>
        <v>4.A.2.b.i.</v>
      </c>
      <c r="B202" s="140" t="str">
        <f>CO2eq!B372</f>
        <v>Pastizales convertidos en bosque nativo</v>
      </c>
      <c r="C202" s="94">
        <f>CO2eq!AE372</f>
        <v>-24.096134194267737</v>
      </c>
      <c r="D202" s="94">
        <f t="shared" si="3"/>
        <v>24.096134194267737</v>
      </c>
    </row>
    <row r="203" spans="1:4" x14ac:dyDescent="0.25">
      <c r="A203" s="140" t="str">
        <f>CO2eq!A373</f>
        <v>4.A.2.b.ii.</v>
      </c>
      <c r="B203" s="140" t="str">
        <f>CO2eq!B373</f>
        <v>Pastizales convertidos en plantaciones forestales</v>
      </c>
      <c r="C203" s="94">
        <f>CO2eq!AE373</f>
        <v>-1670.7300680312619</v>
      </c>
      <c r="D203" s="94">
        <f t="shared" si="3"/>
        <v>1670.7300680312619</v>
      </c>
    </row>
    <row r="204" spans="1:4" x14ac:dyDescent="0.25">
      <c r="A204" s="140" t="str">
        <f>CO2eq!A375</f>
        <v>4.A.2.c.i.</v>
      </c>
      <c r="B204" s="140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40" t="str">
        <f>CO2eq!A376</f>
        <v>4.A.2.c.ii.</v>
      </c>
      <c r="B205" s="140" t="str">
        <f>CO2eq!B376</f>
        <v>Humedales convertidos en plantaciones forestales</v>
      </c>
      <c r="C205" s="94">
        <f>CO2eq!AE376</f>
        <v>-6.6757609253784782</v>
      </c>
      <c r="D205" s="94">
        <f t="shared" si="3"/>
        <v>6.6757609253784782</v>
      </c>
    </row>
    <row r="206" spans="1:4" x14ac:dyDescent="0.25">
      <c r="A206" s="140" t="str">
        <f>CO2eq!A378</f>
        <v>4.A.2.d.i.</v>
      </c>
      <c r="B206" s="140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40" t="str">
        <f>CO2eq!A379</f>
        <v>4.A.2.d.ii.</v>
      </c>
      <c r="B207" s="140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40" t="str">
        <f>CO2eq!A381</f>
        <v>4.A.2.e.i.</v>
      </c>
      <c r="B208" s="140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40" t="str">
        <f>CO2eq!A382</f>
        <v>4.A.2.e.ii.</v>
      </c>
      <c r="B209" s="140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40" t="str">
        <f>CO2eq!A384</f>
        <v>4.B.1.</v>
      </c>
      <c r="B210" s="140" t="str">
        <f>CO2eq!B384</f>
        <v>Tierras de cultivo que permanecen como tales</v>
      </c>
      <c r="C210" s="94">
        <f>CO2eq!AE384</f>
        <v>0</v>
      </c>
      <c r="D210" s="94">
        <f t="shared" si="3"/>
        <v>0</v>
      </c>
    </row>
    <row r="211" spans="1:4" x14ac:dyDescent="0.25">
      <c r="A211" s="143" t="str">
        <f>CO2eq!A385</f>
        <v>4.B.2.</v>
      </c>
      <c r="B211" s="143" t="str">
        <f>CO2eq!B385</f>
        <v>Tierras convertidas en tierras de cultivo</v>
      </c>
      <c r="C211" s="33">
        <f>CO2eq!AE385</f>
        <v>44.057205545770898</v>
      </c>
      <c r="D211" s="94">
        <f t="shared" si="3"/>
        <v>44.057205545770898</v>
      </c>
    </row>
    <row r="212" spans="1:4" x14ac:dyDescent="0.25">
      <c r="A212" s="140" t="str">
        <f>CO2eq!A392</f>
        <v>4.C.1.</v>
      </c>
      <c r="B212" s="140" t="str">
        <f>CO2eq!B392</f>
        <v>Pastizales que permanecen como tales</v>
      </c>
      <c r="C212" s="94">
        <f>CO2eq!AE392</f>
        <v>5.4206745546528011E-2</v>
      </c>
      <c r="D212" s="94">
        <f t="shared" si="3"/>
        <v>5.4206745546528011E-2</v>
      </c>
    </row>
    <row r="213" spans="1:4" x14ac:dyDescent="0.25">
      <c r="A213" s="143" t="str">
        <f>CO2eq!A393</f>
        <v>4.C.2.</v>
      </c>
      <c r="B213" s="143" t="str">
        <f>CO2eq!B393</f>
        <v>Tierras convertidas en pastizales</v>
      </c>
      <c r="C213" s="33">
        <f>CO2eq!AE393</f>
        <v>2225.1535532411935</v>
      </c>
      <c r="D213" s="94">
        <f t="shared" si="3"/>
        <v>2225.1535532411935</v>
      </c>
    </row>
    <row r="214" spans="1:4" x14ac:dyDescent="0.25">
      <c r="A214" s="140" t="str">
        <f>CO2eq!A400</f>
        <v>4.D.1.</v>
      </c>
      <c r="B214" s="140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3" t="str">
        <f>CO2eq!A401</f>
        <v>4.D.2.</v>
      </c>
      <c r="B215" s="143" t="str">
        <f>CO2eq!B401</f>
        <v>Tierras convertidas en humedales</v>
      </c>
      <c r="C215" s="33">
        <f>CO2eq!AE401</f>
        <v>0.62562787819638332</v>
      </c>
      <c r="D215" s="94">
        <f t="shared" si="3"/>
        <v>0.62562787819638332</v>
      </c>
    </row>
    <row r="216" spans="1:4" x14ac:dyDescent="0.25">
      <c r="A216" s="140" t="str">
        <f>CO2eq!A408</f>
        <v>4.E.1.</v>
      </c>
      <c r="B216" s="140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3" t="str">
        <f>CO2eq!A409</f>
        <v>4.E.2.</v>
      </c>
      <c r="B217" s="143" t="str">
        <f>CO2eq!B409</f>
        <v>Tierras convertidas en asentamientos</v>
      </c>
      <c r="C217" s="33">
        <f>CO2eq!AE409</f>
        <v>60.336104589624185</v>
      </c>
      <c r="D217" s="94">
        <f t="shared" si="3"/>
        <v>60.336104589624185</v>
      </c>
    </row>
    <row r="218" spans="1:4" x14ac:dyDescent="0.25">
      <c r="A218" s="140" t="str">
        <f>CO2eq!A416</f>
        <v>4.F.1.</v>
      </c>
      <c r="B218" s="140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3" t="str">
        <f>CO2eq!A417</f>
        <v>4.F.2.</v>
      </c>
      <c r="B219" s="143" t="str">
        <f>CO2eq!B417</f>
        <v>Tierras convertidas en otras tierras</v>
      </c>
      <c r="C219" s="33">
        <f>CO2eq!AE417</f>
        <v>95.014563223052733</v>
      </c>
      <c r="D219" s="94">
        <f t="shared" si="3"/>
        <v>95.014563223052733</v>
      </c>
    </row>
    <row r="220" spans="1:4" x14ac:dyDescent="0.25">
      <c r="A220" s="140" t="str">
        <f>CO2eq!A423</f>
        <v>4.G.</v>
      </c>
      <c r="B220" s="140" t="str">
        <f>CO2eq!B423</f>
        <v>Productos de madera recolectada</v>
      </c>
      <c r="C220" s="94">
        <f>CO2eq!AE423</f>
        <v>-398.23577299980138</v>
      </c>
      <c r="D220" s="94">
        <f t="shared" si="3"/>
        <v>398.23577299980138</v>
      </c>
    </row>
    <row r="221" spans="1:4" x14ac:dyDescent="0.25">
      <c r="A221" s="140" t="str">
        <f>CO2eq!A424</f>
        <v>4.H.</v>
      </c>
      <c r="B221" s="140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3" t="str">
        <f>CO2eq!A426</f>
        <v>5.A.</v>
      </c>
      <c r="B222" s="143" t="str">
        <f>CO2eq!B426</f>
        <v>Disposición de residuos sólidos</v>
      </c>
      <c r="C222" s="33">
        <f>CO2eq!AE426</f>
        <v>94.493040247393111</v>
      </c>
      <c r="D222" s="94">
        <f t="shared" si="3"/>
        <v>94.493040247393111</v>
      </c>
    </row>
    <row r="223" spans="1:4" x14ac:dyDescent="0.25">
      <c r="A223" s="140" t="str">
        <f>CO2eq!A430</f>
        <v>5.B.</v>
      </c>
      <c r="B223" s="140" t="str">
        <f>CO2eq!B430</f>
        <v>Tratamiento biológico de residuos sólidos</v>
      </c>
      <c r="C223" s="94">
        <f>CO2eq!AE430</f>
        <v>0</v>
      </c>
      <c r="D223" s="94">
        <f t="shared" si="3"/>
        <v>0</v>
      </c>
    </row>
    <row r="224" spans="1:4" x14ac:dyDescent="0.25">
      <c r="A224" s="140" t="str">
        <f>CO2eq!A432</f>
        <v>5.C.1.</v>
      </c>
      <c r="B224" s="140" t="str">
        <f>CO2eq!B432</f>
        <v>Incineración de residuos</v>
      </c>
      <c r="C224" s="94">
        <f>CO2eq!AE432</f>
        <v>0</v>
      </c>
      <c r="D224" s="94">
        <f t="shared" si="3"/>
        <v>0</v>
      </c>
    </row>
    <row r="225" spans="1:4" x14ac:dyDescent="0.25">
      <c r="A225" s="140" t="str">
        <f>CO2eq!A433</f>
        <v>5.C.2.</v>
      </c>
      <c r="B225" s="140" t="str">
        <f>CO2eq!B433</f>
        <v>Incineración abierta de residuos</v>
      </c>
      <c r="C225" s="94">
        <f>CO2eq!AE433</f>
        <v>15.44315982977853</v>
      </c>
      <c r="D225" s="94">
        <f t="shared" si="3"/>
        <v>15.44315982977853</v>
      </c>
    </row>
    <row r="226" spans="1:4" x14ac:dyDescent="0.25">
      <c r="A226" s="140" t="str">
        <f>CO2eq!A435</f>
        <v>5.D.1.</v>
      </c>
      <c r="B226" s="140" t="str">
        <f>CO2eq!B435</f>
        <v>Tratamiento y descarga de aguas residuales domésticas</v>
      </c>
      <c r="C226" s="94">
        <f>CO2eq!AE435</f>
        <v>69.01297638530329</v>
      </c>
      <c r="D226" s="94">
        <f t="shared" si="3"/>
        <v>69.01297638530329</v>
      </c>
    </row>
    <row r="227" spans="1:4" x14ac:dyDescent="0.25">
      <c r="A227" s="140" t="str">
        <f>CO2eq!A436</f>
        <v>5.D.2.</v>
      </c>
      <c r="B227" s="140" t="str">
        <f>CO2eq!B436</f>
        <v>Tratamiento y descarga de aguas residuales industriales</v>
      </c>
      <c r="C227" s="94">
        <f>CO2eq!AE436</f>
        <v>35.305577803864516</v>
      </c>
      <c r="D227" s="94">
        <f t="shared" si="3"/>
        <v>35.305577803864516</v>
      </c>
    </row>
    <row r="228" spans="1:4" x14ac:dyDescent="0.25">
      <c r="A228" s="140" t="str">
        <f>CO2eq!A437</f>
        <v>5.E.</v>
      </c>
      <c r="B228" s="140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90.213615784939606</v>
      </c>
      <c r="D229" s="94">
        <f t="shared" si="3"/>
        <v>90.213615784939606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210.60962675520452</v>
      </c>
      <c r="D230" s="94">
        <f t="shared" si="3"/>
        <v>210.60962675520452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962.18664283472799</v>
      </c>
      <c r="D231" s="94">
        <f t="shared" si="3"/>
        <v>962.18664283472799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255.04717442088224</v>
      </c>
      <c r="D232" s="94">
        <f t="shared" si="3"/>
        <v>255.04717442088224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244.50973637942923</v>
      </c>
      <c r="D233" s="94">
        <f t="shared" si="3"/>
        <v>244.50973637942923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10.537438041453013</v>
      </c>
      <c r="D234" s="94">
        <f t="shared" si="3"/>
        <v>10.537438041453013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55.479169524008761</v>
      </c>
      <c r="D235" s="94">
        <f t="shared" si="3"/>
        <v>55.479169524008761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0.67514179968982302</v>
      </c>
      <c r="D236" s="94">
        <f t="shared" si="3"/>
        <v>0.67514179968982302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0.35424886084121798</v>
      </c>
      <c r="D237" s="94">
        <f t="shared" si="3"/>
        <v>0.35424886084121798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3" operator="lessThan">
      <formula>0</formula>
    </cfRule>
  </conditionalFormatting>
  <conditionalFormatting sqref="C219 C217 C215 C213 C211 C199 C194">
    <cfRule type="cellIs" dxfId="11" priority="12" operator="lessThan">
      <formula>0</formula>
    </cfRule>
  </conditionalFormatting>
  <conditionalFormatting sqref="C165">
    <cfRule type="cellIs" dxfId="10" priority="9" operator="lessThan">
      <formula>0</formula>
    </cfRule>
  </conditionalFormatting>
  <conditionalFormatting sqref="C135">
    <cfRule type="cellIs" dxfId="9" priority="11" operator="lessThan">
      <formula>0</formula>
    </cfRule>
  </conditionalFormatting>
  <conditionalFormatting sqref="C146">
    <cfRule type="cellIs" dxfId="8" priority="10" operator="lessThan">
      <formula>0</formula>
    </cfRule>
  </conditionalFormatting>
  <conditionalFormatting sqref="C188">
    <cfRule type="cellIs" dxfId="7" priority="8" operator="lessThan">
      <formula>0</formula>
    </cfRule>
  </conditionalFormatting>
  <conditionalFormatting sqref="C189">
    <cfRule type="cellIs" dxfId="6" priority="7" operator="lessThan">
      <formula>0</formula>
    </cfRule>
  </conditionalFormatting>
  <conditionalFormatting sqref="A219:B219 A217:B217 A215:B215 A213:B213 A211:B211 A199:B199 A194:B194">
    <cfRule type="cellIs" dxfId="5" priority="6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2021-06-15T13:03:08Z</dcterms:modified>
  <cp:category/>
  <cp:contentStatus/>
</cp:coreProperties>
</file>