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8fd133dd8dcbdb/Desktop/Tópicos III/"/>
    </mc:Choice>
  </mc:AlternateContent>
  <xr:revisionPtr revIDLastSave="0" documentId="8_{CD3B52DD-AB07-413B-A83E-85500D4DE6FD}" xr6:coauthVersionLast="47" xr6:coauthVersionMax="47" xr10:uidLastSave="{00000000-0000-0000-0000-000000000000}"/>
  <bookViews>
    <workbookView xWindow="-108" yWindow="-108" windowWidth="23256" windowHeight="12456" xr2:uid="{D0285429-9555-4889-B809-788C3A43DA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2" i="1" l="1"/>
  <c r="AI22" i="1" s="1"/>
  <c r="AE22" i="1"/>
  <c r="AF22" i="1" s="1"/>
  <c r="AG22" i="1" s="1"/>
  <c r="AD22" i="1"/>
  <c r="AE21" i="1"/>
  <c r="AF21" i="1" s="1"/>
  <c r="AG21" i="1" s="1"/>
  <c r="AD21" i="1"/>
  <c r="AE20" i="1"/>
  <c r="AD20" i="1"/>
  <c r="AE19" i="1"/>
  <c r="AD19" i="1"/>
  <c r="AE18" i="1"/>
  <c r="AF18" i="1" s="1"/>
  <c r="AG18" i="1" s="1"/>
  <c r="AD18" i="1"/>
  <c r="AE17" i="1"/>
  <c r="AH17" i="1" s="1"/>
  <c r="AI17" i="1" s="1"/>
  <c r="AD17" i="1"/>
  <c r="AE16" i="1"/>
  <c r="AD16" i="1"/>
  <c r="AF15" i="1"/>
  <c r="AG15" i="1" s="1"/>
  <c r="AE15" i="1"/>
  <c r="AD15" i="1"/>
  <c r="AE14" i="1"/>
  <c r="AH14" i="1" s="1"/>
  <c r="AD14" i="1"/>
  <c r="AE13" i="1"/>
  <c r="AD13" i="1"/>
  <c r="AE12" i="1"/>
  <c r="AF12" i="1" s="1"/>
  <c r="AG12" i="1" s="1"/>
  <c r="AD12" i="1"/>
  <c r="AE11" i="1"/>
  <c r="AF11" i="1" s="1"/>
  <c r="AD11" i="1"/>
  <c r="AI14" i="1" l="1"/>
  <c r="AI23" i="1" s="1"/>
  <c r="AH23" i="1"/>
  <c r="AG11" i="1"/>
  <c r="AG23" i="1" s="1"/>
  <c r="AF23" i="1"/>
  <c r="T28" i="1"/>
  <c r="W28" i="1" s="1"/>
  <c r="T26" i="1"/>
  <c r="V23" i="1"/>
  <c r="T23" i="1"/>
  <c r="U23" i="1"/>
  <c r="V22" i="1"/>
  <c r="V17" i="1"/>
  <c r="V14" i="1"/>
  <c r="U22" i="1"/>
  <c r="U17" i="1"/>
  <c r="U14" i="1"/>
  <c r="T22" i="1"/>
  <c r="T21" i="1"/>
  <c r="T18" i="1"/>
  <c r="T15" i="1"/>
  <c r="T12" i="1"/>
  <c r="T11" i="1"/>
  <c r="S23" i="1"/>
  <c r="S22" i="1"/>
  <c r="S21" i="1"/>
  <c r="S18" i="1"/>
  <c r="S15" i="1"/>
  <c r="S12" i="1"/>
  <c r="S11" i="1"/>
  <c r="R12" i="1"/>
  <c r="R13" i="1"/>
  <c r="R14" i="1"/>
  <c r="R15" i="1"/>
  <c r="R16" i="1"/>
  <c r="R17" i="1"/>
  <c r="R18" i="1"/>
  <c r="R19" i="1"/>
  <c r="R20" i="1"/>
  <c r="R21" i="1"/>
  <c r="R22" i="1"/>
  <c r="R11" i="1"/>
  <c r="Q12" i="1"/>
  <c r="Q13" i="1"/>
  <c r="Q14" i="1"/>
  <c r="Q15" i="1"/>
  <c r="Q16" i="1"/>
  <c r="Q17" i="1"/>
  <c r="Q18" i="1"/>
  <c r="Q19" i="1"/>
  <c r="Q20" i="1"/>
  <c r="Q21" i="1"/>
  <c r="Q22" i="1"/>
  <c r="Q11" i="1"/>
  <c r="AG26" i="1" l="1"/>
  <c r="AG28" i="1" s="1"/>
  <c r="F30" i="1"/>
  <c r="E31" i="1"/>
  <c r="E30" i="1"/>
  <c r="F27" i="1"/>
  <c r="E28" i="1"/>
  <c r="E27" i="1"/>
  <c r="E25" i="1"/>
  <c r="E24" i="1"/>
  <c r="E22" i="1"/>
  <c r="E21" i="1"/>
  <c r="E19" i="1"/>
  <c r="E18" i="1"/>
  <c r="E17" i="1"/>
  <c r="E16" i="1"/>
  <c r="E15" i="1"/>
  <c r="E12" i="1"/>
  <c r="E13" i="1" l="1"/>
  <c r="E11" i="1"/>
  <c r="E10" i="1"/>
</calcChain>
</file>

<file path=xl/sharedStrings.xml><?xml version="1.0" encoding="utf-8"?>
<sst xmlns="http://schemas.openxmlformats.org/spreadsheetml/2006/main" count="100" uniqueCount="53">
  <si>
    <t>Fase</t>
  </si>
  <si>
    <t xml:space="preserve">Presupuesto </t>
  </si>
  <si>
    <t>Grado de Avance</t>
  </si>
  <si>
    <t>Gastado</t>
  </si>
  <si>
    <t>Programado a la Fecha</t>
  </si>
  <si>
    <t>Inception</t>
  </si>
  <si>
    <t>Elaboration</t>
  </si>
  <si>
    <t>Construction</t>
  </si>
  <si>
    <t>Transition</t>
  </si>
  <si>
    <t>Presupuesto</t>
  </si>
  <si>
    <t>P</t>
  </si>
  <si>
    <t>G</t>
  </si>
  <si>
    <t>R</t>
  </si>
  <si>
    <t>VC</t>
  </si>
  <si>
    <t>VT</t>
  </si>
  <si>
    <t>IRC</t>
  </si>
  <si>
    <t>IRT</t>
  </si>
  <si>
    <t>IRC*IRT</t>
  </si>
  <si>
    <t>CAF</t>
  </si>
  <si>
    <t>TAF</t>
  </si>
  <si>
    <t>VCAF</t>
  </si>
  <si>
    <t>VTAF</t>
  </si>
  <si>
    <t>IRC'</t>
  </si>
  <si>
    <t>IRT'</t>
  </si>
  <si>
    <t>Tarea</t>
  </si>
  <si>
    <t>mínimo</t>
  </si>
  <si>
    <t>medio</t>
  </si>
  <si>
    <t>máximo</t>
  </si>
  <si>
    <t>precedente</t>
  </si>
  <si>
    <t>a</t>
  </si>
  <si>
    <t>b</t>
  </si>
  <si>
    <t>c</t>
  </si>
  <si>
    <t>d</t>
  </si>
  <si>
    <t>e</t>
  </si>
  <si>
    <t>f</t>
  </si>
  <si>
    <t>g</t>
  </si>
  <si>
    <t>d,c</t>
  </si>
  <si>
    <t>h</t>
  </si>
  <si>
    <t>i</t>
  </si>
  <si>
    <t>j</t>
  </si>
  <si>
    <t>k</t>
  </si>
  <si>
    <t>i,j,h</t>
  </si>
  <si>
    <t>l</t>
  </si>
  <si>
    <t>g,k</t>
  </si>
  <si>
    <t>Duración media</t>
  </si>
  <si>
    <t>Desviación estándar</t>
  </si>
  <si>
    <t>RC1</t>
  </si>
  <si>
    <t>Varianza</t>
  </si>
  <si>
    <t>RC2</t>
  </si>
  <si>
    <t>Media</t>
  </si>
  <si>
    <t>Desv Est</t>
  </si>
  <si>
    <t>X</t>
  </si>
  <si>
    <t>Probabilidad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</si>
</sst>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thick">
        <color rgb="FFFFFFFF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43" fontId="0" fillId="0" borderId="5" xfId="1" applyFont="1" applyBorder="1"/>
    <xf numFmtId="43" fontId="0" fillId="0" borderId="5" xfId="0" applyNumberFormat="1" applyBorder="1"/>
    <xf numFmtId="43" fontId="0" fillId="2" borderId="5" xfId="0" applyNumberFormat="1" applyFill="1" applyBorder="1"/>
    <xf numFmtId="0" fontId="0" fillId="2" borderId="5" xfId="0" applyFill="1" applyBorder="1"/>
    <xf numFmtId="43" fontId="0" fillId="3" borderId="5" xfId="0" applyNumberFormat="1" applyFill="1" applyBorder="1"/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2" fontId="0" fillId="0" borderId="5" xfId="0" applyNumberFormat="1" applyBorder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35</xdr:row>
      <xdr:rowOff>76200</xdr:rowOff>
    </xdr:from>
    <xdr:to>
      <xdr:col>21</xdr:col>
      <xdr:colOff>22860</xdr:colOff>
      <xdr:row>37</xdr:row>
      <xdr:rowOff>164465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5694915B-46A6-4F9B-921A-725BF0C112F8}"/>
            </a:ext>
          </a:extLst>
        </xdr:cNvPr>
        <xdr:cNvSpPr>
          <a:spLocks noChangeArrowheads="1"/>
        </xdr:cNvSpPr>
      </xdr:nvSpPr>
      <xdr:spPr bwMode="auto">
        <a:xfrm>
          <a:off x="5715000" y="4465320"/>
          <a:ext cx="3124200" cy="454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90488" tIns="44450" rIns="90488" bIns="44450">
          <a:spAutoFit/>
        </a:bodyPr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l"/>
          <a:r>
            <a:rPr lang="en-US" altLang="es-PE" sz="2400" b="1">
              <a:latin typeface="Times New Roman" panose="02020603050405020304" pitchFamily="18" charset="0"/>
            </a:rPr>
            <a:t>Desviación estándar </a:t>
          </a:r>
          <a:r>
            <a:rPr lang="en-US" altLang="es-PE" sz="2400" b="1">
              <a:latin typeface="Times New Roman" panose="02020603050405020304" pitchFamily="18" charset="0"/>
              <a:sym typeface="Symbol" panose="05050102010706020507" pitchFamily="18" charset="2"/>
            </a:rPr>
            <a:t></a:t>
          </a:r>
          <a:endParaRPr lang="en-US" altLang="es-PE" sz="2400" b="1" baseline="-25000">
            <a:latin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81598</xdr:colOff>
      <xdr:row>35</xdr:row>
      <xdr:rowOff>79375</xdr:rowOff>
    </xdr:from>
    <xdr:to>
      <xdr:col>21</xdr:col>
      <xdr:colOff>435610</xdr:colOff>
      <xdr:row>37</xdr:row>
      <xdr:rowOff>167640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FD5392F-BDCA-4A9E-B98A-26CD0BEBD590}"/>
            </a:ext>
          </a:extLst>
        </xdr:cNvPr>
        <xdr:cNvSpPr>
          <a:spLocks noChangeArrowheads="1"/>
        </xdr:cNvSpPr>
      </xdr:nvSpPr>
      <xdr:spPr bwMode="auto">
        <a:xfrm>
          <a:off x="8897938" y="4468495"/>
          <a:ext cx="354012" cy="454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90488" tIns="44450" rIns="90488" bIns="44450">
          <a:spAutoFit/>
        </a:bodyPr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en-US" altLang="es-PE" sz="2400" b="1">
              <a:latin typeface="Times New Roman" panose="02020603050405020304" pitchFamily="18" charset="0"/>
            </a:rPr>
            <a:t>=</a:t>
          </a:r>
        </a:p>
      </xdr:txBody>
    </xdr:sp>
    <xdr:clientData/>
  </xdr:twoCellAnchor>
  <xdr:twoCellAnchor>
    <xdr:from>
      <xdr:col>22</xdr:col>
      <xdr:colOff>218123</xdr:colOff>
      <xdr:row>35</xdr:row>
      <xdr:rowOff>76200</xdr:rowOff>
    </xdr:from>
    <xdr:to>
      <xdr:col>28</xdr:col>
      <xdr:colOff>251460</xdr:colOff>
      <xdr:row>37</xdr:row>
      <xdr:rowOff>164465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BEECEC3C-8AA0-40BF-B5FC-65D1919DE014}"/>
            </a:ext>
          </a:extLst>
        </xdr:cNvPr>
        <xdr:cNvSpPr>
          <a:spLocks noChangeArrowheads="1"/>
        </xdr:cNvSpPr>
      </xdr:nvSpPr>
      <xdr:spPr bwMode="auto">
        <a:xfrm>
          <a:off x="9910763" y="4465320"/>
          <a:ext cx="3690937" cy="454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90488" tIns="44450" rIns="90488" bIns="44450">
          <a:spAutoFit/>
        </a:bodyPr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en-US" altLang="es-PE" sz="2400" b="1">
              <a:latin typeface="Times New Roman" panose="02020603050405020304" pitchFamily="18" charset="0"/>
            </a:rPr>
            <a:t>Varianza de la ruta crítica </a:t>
          </a:r>
        </a:p>
      </xdr:txBody>
    </xdr:sp>
    <xdr:clientData/>
  </xdr:twoCellAnchor>
  <xdr:twoCellAnchor>
    <xdr:from>
      <xdr:col>21</xdr:col>
      <xdr:colOff>340360</xdr:colOff>
      <xdr:row>37</xdr:row>
      <xdr:rowOff>26353</xdr:rowOff>
    </xdr:from>
    <xdr:to>
      <xdr:col>21</xdr:col>
      <xdr:colOff>403860</xdr:colOff>
      <xdr:row>37</xdr:row>
      <xdr:rowOff>115253</xdr:rowOff>
    </xdr:to>
    <xdr:sp macro="" textlink="">
      <xdr:nvSpPr>
        <xdr:cNvPr id="23" name="Line 7">
          <a:extLst>
            <a:ext uri="{FF2B5EF4-FFF2-40B4-BE49-F238E27FC236}">
              <a16:creationId xmlns:a16="http://schemas.microsoft.com/office/drawing/2014/main" id="{D6541895-C52C-4BBE-8FA7-30686C718376}"/>
            </a:ext>
          </a:extLst>
        </xdr:cNvPr>
        <xdr:cNvSpPr>
          <a:spLocks noChangeShapeType="1"/>
        </xdr:cNvSpPr>
      </xdr:nvSpPr>
      <xdr:spPr bwMode="auto">
        <a:xfrm flipV="1">
          <a:off x="9156700" y="4781233"/>
          <a:ext cx="63500" cy="88900"/>
        </a:xfrm>
        <a:prstGeom prst="line">
          <a:avLst/>
        </a:prstGeom>
        <a:noFill/>
        <a:ln w="28575">
          <a:solidFill>
            <a:srgbClr val="00FF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endParaRPr lang="es-PE"/>
        </a:p>
      </xdr:txBody>
    </xdr:sp>
    <xdr:clientData/>
  </xdr:twoCellAnchor>
  <xdr:twoCellAnchor>
    <xdr:from>
      <xdr:col>21</xdr:col>
      <xdr:colOff>416560</xdr:colOff>
      <xdr:row>37</xdr:row>
      <xdr:rowOff>39053</xdr:rowOff>
    </xdr:from>
    <xdr:to>
      <xdr:col>21</xdr:col>
      <xdr:colOff>556260</xdr:colOff>
      <xdr:row>37</xdr:row>
      <xdr:rowOff>178753</xdr:rowOff>
    </xdr:to>
    <xdr:sp macro="" textlink="">
      <xdr:nvSpPr>
        <xdr:cNvPr id="24" name="Line 8">
          <a:extLst>
            <a:ext uri="{FF2B5EF4-FFF2-40B4-BE49-F238E27FC236}">
              <a16:creationId xmlns:a16="http://schemas.microsoft.com/office/drawing/2014/main" id="{96D753DB-FEBD-4D57-97D3-F8EF0B7A8004}"/>
            </a:ext>
          </a:extLst>
        </xdr:cNvPr>
        <xdr:cNvSpPr>
          <a:spLocks noChangeShapeType="1"/>
        </xdr:cNvSpPr>
      </xdr:nvSpPr>
      <xdr:spPr bwMode="auto">
        <a:xfrm>
          <a:off x="9232900" y="4793933"/>
          <a:ext cx="139700" cy="139700"/>
        </a:xfrm>
        <a:prstGeom prst="line">
          <a:avLst/>
        </a:prstGeom>
        <a:noFill/>
        <a:ln w="28575">
          <a:solidFill>
            <a:srgbClr val="00FF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endParaRPr lang="es-PE"/>
        </a:p>
      </xdr:txBody>
    </xdr:sp>
    <xdr:clientData/>
  </xdr:twoCellAnchor>
  <xdr:twoCellAnchor>
    <xdr:from>
      <xdr:col>21</xdr:col>
      <xdr:colOff>568960</xdr:colOff>
      <xdr:row>35</xdr:row>
      <xdr:rowOff>11113</xdr:rowOff>
    </xdr:from>
    <xdr:to>
      <xdr:col>22</xdr:col>
      <xdr:colOff>99060</xdr:colOff>
      <xdr:row>38</xdr:row>
      <xdr:rowOff>8573</xdr:rowOff>
    </xdr:to>
    <xdr:sp macro="" textlink="">
      <xdr:nvSpPr>
        <xdr:cNvPr id="25" name="Line 9">
          <a:extLst>
            <a:ext uri="{FF2B5EF4-FFF2-40B4-BE49-F238E27FC236}">
              <a16:creationId xmlns:a16="http://schemas.microsoft.com/office/drawing/2014/main" id="{A3FD6B6A-3906-4082-8E99-BFD04CC47283}"/>
            </a:ext>
          </a:extLst>
        </xdr:cNvPr>
        <xdr:cNvSpPr>
          <a:spLocks noChangeShapeType="1"/>
        </xdr:cNvSpPr>
      </xdr:nvSpPr>
      <xdr:spPr bwMode="auto">
        <a:xfrm flipV="1">
          <a:off x="9385300" y="4400233"/>
          <a:ext cx="406400" cy="546100"/>
        </a:xfrm>
        <a:prstGeom prst="line">
          <a:avLst/>
        </a:prstGeom>
        <a:noFill/>
        <a:ln w="28575">
          <a:solidFill>
            <a:srgbClr val="00FF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endParaRPr lang="es-PE"/>
        </a:p>
      </xdr:txBody>
    </xdr:sp>
    <xdr:clientData/>
  </xdr:twoCellAnchor>
  <xdr:twoCellAnchor>
    <xdr:from>
      <xdr:col>22</xdr:col>
      <xdr:colOff>111760</xdr:colOff>
      <xdr:row>35</xdr:row>
      <xdr:rowOff>0</xdr:rowOff>
    </xdr:from>
    <xdr:to>
      <xdr:col>28</xdr:col>
      <xdr:colOff>65723</xdr:colOff>
      <xdr:row>35</xdr:row>
      <xdr:rowOff>17463</xdr:rowOff>
    </xdr:to>
    <xdr:sp macro="" textlink="">
      <xdr:nvSpPr>
        <xdr:cNvPr id="26" name="Line 10">
          <a:extLst>
            <a:ext uri="{FF2B5EF4-FFF2-40B4-BE49-F238E27FC236}">
              <a16:creationId xmlns:a16="http://schemas.microsoft.com/office/drawing/2014/main" id="{AB282181-6089-4DE6-8EB2-B3560627A2F0}"/>
            </a:ext>
          </a:extLst>
        </xdr:cNvPr>
        <xdr:cNvSpPr>
          <a:spLocks noChangeShapeType="1"/>
        </xdr:cNvSpPr>
      </xdr:nvSpPr>
      <xdr:spPr bwMode="auto">
        <a:xfrm flipV="1">
          <a:off x="9804400" y="4389120"/>
          <a:ext cx="3611563" cy="17463"/>
        </a:xfrm>
        <a:prstGeom prst="line">
          <a:avLst/>
        </a:prstGeom>
        <a:noFill/>
        <a:ln w="28575">
          <a:solidFill>
            <a:srgbClr val="00FF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endParaRPr lang="es-PE"/>
        </a:p>
      </xdr:txBody>
    </xdr:sp>
    <xdr:clientData/>
  </xdr:twoCellAnchor>
  <xdr:twoCellAnchor>
    <xdr:from>
      <xdr:col>17</xdr:col>
      <xdr:colOff>581025</xdr:colOff>
      <xdr:row>40</xdr:row>
      <xdr:rowOff>76200</xdr:rowOff>
    </xdr:from>
    <xdr:to>
      <xdr:col>18</xdr:col>
      <xdr:colOff>338138</xdr:colOff>
      <xdr:row>42</xdr:row>
      <xdr:rowOff>164465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54D8F028-94F4-4424-ABAF-EC998693751F}"/>
            </a:ext>
          </a:extLst>
        </xdr:cNvPr>
        <xdr:cNvSpPr>
          <a:spLocks noChangeArrowheads="1"/>
        </xdr:cNvSpPr>
      </xdr:nvSpPr>
      <xdr:spPr bwMode="auto">
        <a:xfrm>
          <a:off x="6296025" y="5379720"/>
          <a:ext cx="366713" cy="454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90488" tIns="44450" rIns="90488" bIns="44450">
          <a:spAutoFit/>
        </a:bodyPr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l"/>
          <a:r>
            <a:rPr lang="en-US" altLang="es-PE" sz="2400" b="1" i="1">
              <a:latin typeface="Times New Roman" panose="02020603050405020304" pitchFamily="18" charset="0"/>
            </a:rPr>
            <a:t>Z</a:t>
          </a:r>
        </a:p>
      </xdr:txBody>
    </xdr:sp>
    <xdr:clientData/>
  </xdr:twoCellAnchor>
  <xdr:twoCellAnchor>
    <xdr:from>
      <xdr:col>18</xdr:col>
      <xdr:colOff>444500</xdr:colOff>
      <xdr:row>40</xdr:row>
      <xdr:rowOff>76200</xdr:rowOff>
    </xdr:from>
    <xdr:to>
      <xdr:col>18</xdr:col>
      <xdr:colOff>798513</xdr:colOff>
      <xdr:row>42</xdr:row>
      <xdr:rowOff>164465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B0061F86-6769-453B-AD1C-7E08894B4541}"/>
            </a:ext>
          </a:extLst>
        </xdr:cNvPr>
        <xdr:cNvSpPr>
          <a:spLocks noChangeArrowheads="1"/>
        </xdr:cNvSpPr>
      </xdr:nvSpPr>
      <xdr:spPr bwMode="auto">
        <a:xfrm>
          <a:off x="6769100" y="5379720"/>
          <a:ext cx="354013" cy="454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90488" tIns="44450" rIns="90488" bIns="44450">
          <a:spAutoFit/>
        </a:bodyPr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en-US" altLang="es-PE" sz="2400" b="1">
              <a:latin typeface="Times New Roman" panose="02020603050405020304" pitchFamily="18" charset="0"/>
            </a:rPr>
            <a:t>=</a:t>
          </a:r>
        </a:p>
      </xdr:txBody>
    </xdr:sp>
    <xdr:clientData/>
  </xdr:twoCellAnchor>
  <xdr:twoCellAnchor>
    <xdr:from>
      <xdr:col>20</xdr:col>
      <xdr:colOff>520700</xdr:colOff>
      <xdr:row>40</xdr:row>
      <xdr:rowOff>79375</xdr:rowOff>
    </xdr:from>
    <xdr:to>
      <xdr:col>21</xdr:col>
      <xdr:colOff>211773</xdr:colOff>
      <xdr:row>42</xdr:row>
      <xdr:rowOff>167640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63C8E457-6A26-4980-8500-C9257CE90EDC}"/>
            </a:ext>
          </a:extLst>
        </xdr:cNvPr>
        <xdr:cNvSpPr>
          <a:spLocks noChangeArrowheads="1"/>
        </xdr:cNvSpPr>
      </xdr:nvSpPr>
      <xdr:spPr bwMode="auto">
        <a:xfrm>
          <a:off x="8674100" y="5382895"/>
          <a:ext cx="354013" cy="454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90488" tIns="44450" rIns="90488" bIns="44450">
          <a:spAutoFit/>
        </a:bodyPr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en-US" altLang="es-PE" sz="2400" b="1">
              <a:latin typeface="Times New Roman" panose="02020603050405020304" pitchFamily="18" charset="0"/>
            </a:rPr>
            <a:t>=</a:t>
          </a:r>
        </a:p>
      </xdr:txBody>
    </xdr:sp>
    <xdr:clientData/>
  </xdr:twoCellAnchor>
  <xdr:twoCellAnchor>
    <xdr:from>
      <xdr:col>21</xdr:col>
      <xdr:colOff>351473</xdr:colOff>
      <xdr:row>39</xdr:row>
      <xdr:rowOff>109855</xdr:rowOff>
    </xdr:from>
    <xdr:to>
      <xdr:col>23</xdr:col>
      <xdr:colOff>433659</xdr:colOff>
      <xdr:row>41</xdr:row>
      <xdr:rowOff>181795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216E92BF-75A9-42A1-8D80-EDF5566C94DC}"/>
            </a:ext>
          </a:extLst>
        </xdr:cNvPr>
        <xdr:cNvSpPr>
          <a:spLocks noChangeArrowheads="1"/>
        </xdr:cNvSpPr>
      </xdr:nvSpPr>
      <xdr:spPr bwMode="auto">
        <a:xfrm>
          <a:off x="13268302" y="8814001"/>
          <a:ext cx="1296430" cy="44364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90488" tIns="44450" rIns="90488" bIns="44450">
          <a:spAutoFit/>
        </a:bodyPr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en-US" altLang="es-PE" sz="2400" b="1">
              <a:latin typeface="Times New Roman" panose="02020603050405020304" pitchFamily="18" charset="0"/>
            </a:rPr>
            <a:t>54 - 51</a:t>
          </a:r>
        </a:p>
      </xdr:txBody>
    </xdr:sp>
    <xdr:clientData/>
  </xdr:twoCellAnchor>
  <xdr:twoCellAnchor>
    <xdr:from>
      <xdr:col>21</xdr:col>
      <xdr:colOff>345123</xdr:colOff>
      <xdr:row>41</xdr:row>
      <xdr:rowOff>139383</xdr:rowOff>
    </xdr:from>
    <xdr:to>
      <xdr:col>23</xdr:col>
      <xdr:colOff>332423</xdr:colOff>
      <xdr:row>41</xdr:row>
      <xdr:rowOff>139383</xdr:rowOff>
    </xdr:to>
    <xdr:sp macro="" textlink="">
      <xdr:nvSpPr>
        <xdr:cNvPr id="31" name="Line 18">
          <a:extLst>
            <a:ext uri="{FF2B5EF4-FFF2-40B4-BE49-F238E27FC236}">
              <a16:creationId xmlns:a16="http://schemas.microsoft.com/office/drawing/2014/main" id="{7B340215-DC9E-4A90-B644-1457FFE5F8BC}"/>
            </a:ext>
          </a:extLst>
        </xdr:cNvPr>
        <xdr:cNvSpPr>
          <a:spLocks noChangeShapeType="1"/>
        </xdr:cNvSpPr>
      </xdr:nvSpPr>
      <xdr:spPr bwMode="auto">
        <a:xfrm>
          <a:off x="9161463" y="5625783"/>
          <a:ext cx="1473200" cy="0"/>
        </a:xfrm>
        <a:prstGeom prst="line">
          <a:avLst/>
        </a:prstGeom>
        <a:noFill/>
        <a:ln w="28575">
          <a:solidFill>
            <a:srgbClr val="00FF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endParaRPr lang="es-PE"/>
        </a:p>
      </xdr:txBody>
    </xdr:sp>
    <xdr:clientData/>
  </xdr:twoCellAnchor>
  <xdr:twoCellAnchor>
    <xdr:from>
      <xdr:col>21</xdr:col>
      <xdr:colOff>480060</xdr:colOff>
      <xdr:row>41</xdr:row>
      <xdr:rowOff>121920</xdr:rowOff>
    </xdr:from>
    <xdr:to>
      <xdr:col>23</xdr:col>
      <xdr:colOff>123903</xdr:colOff>
      <xdr:row>44</xdr:row>
      <xdr:rowOff>22643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245ED987-CCDF-4574-88CD-25A832096681}"/>
            </a:ext>
          </a:extLst>
        </xdr:cNvPr>
        <xdr:cNvSpPr>
          <a:spLocks noChangeArrowheads="1"/>
        </xdr:cNvSpPr>
      </xdr:nvSpPr>
      <xdr:spPr bwMode="auto">
        <a:xfrm>
          <a:off x="13453110" y="9094470"/>
          <a:ext cx="863043" cy="44364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90488" tIns="44450" rIns="90488" bIns="44450">
          <a:spAutoFit/>
        </a:bodyPr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en-US" altLang="es-PE" sz="2400" b="1">
              <a:latin typeface="Times New Roman" panose="02020603050405020304" pitchFamily="18" charset="0"/>
            </a:rPr>
            <a:t>3.13</a:t>
          </a:r>
        </a:p>
      </xdr:txBody>
    </xdr:sp>
    <xdr:clientData/>
  </xdr:twoCellAnchor>
  <xdr:twoCellAnchor>
    <xdr:from>
      <xdr:col>23</xdr:col>
      <xdr:colOff>391160</xdr:colOff>
      <xdr:row>40</xdr:row>
      <xdr:rowOff>79375</xdr:rowOff>
    </xdr:from>
    <xdr:to>
      <xdr:col>27</xdr:col>
      <xdr:colOff>171450</xdr:colOff>
      <xdr:row>42</xdr:row>
      <xdr:rowOff>161073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542CF04D-F72B-48BF-9872-43798D41B5AF}"/>
            </a:ext>
          </a:extLst>
        </xdr:cNvPr>
        <xdr:cNvSpPr>
          <a:spLocks noChangeArrowheads="1"/>
        </xdr:cNvSpPr>
      </xdr:nvSpPr>
      <xdr:spPr bwMode="auto">
        <a:xfrm>
          <a:off x="14583410" y="8870950"/>
          <a:ext cx="2218690" cy="44364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90488" tIns="44450" rIns="90488" bIns="44450">
          <a:spAutoFit/>
        </a:bodyPr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en-US" altLang="es-PE" sz="2400" b="1">
              <a:latin typeface="Times New Roman" panose="02020603050405020304" pitchFamily="18" charset="0"/>
            </a:rPr>
            <a:t>= 0.958</a:t>
          </a:r>
        </a:p>
      </xdr:txBody>
    </xdr:sp>
    <xdr:clientData/>
  </xdr:twoCellAnchor>
  <xdr:twoCellAnchor>
    <xdr:from>
      <xdr:col>24</xdr:col>
      <xdr:colOff>146685</xdr:colOff>
      <xdr:row>40</xdr:row>
      <xdr:rowOff>76200</xdr:rowOff>
    </xdr:from>
    <xdr:to>
      <xdr:col>26</xdr:col>
      <xdr:colOff>210634</xdr:colOff>
      <xdr:row>42</xdr:row>
      <xdr:rowOff>157898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E423D5B1-DC98-4A23-B865-0A6FCBFAF613}"/>
            </a:ext>
          </a:extLst>
        </xdr:cNvPr>
        <xdr:cNvSpPr>
          <a:spLocks noChangeArrowheads="1"/>
        </xdr:cNvSpPr>
      </xdr:nvSpPr>
      <xdr:spPr bwMode="auto">
        <a:xfrm>
          <a:off x="14948535" y="8867775"/>
          <a:ext cx="1283149" cy="44364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90488" tIns="44450" rIns="90488" bIns="44450">
          <a:spAutoFit/>
        </a:bodyPr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endParaRPr lang="en-US" altLang="es-PE" sz="2400" b="1">
            <a:latin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84138</xdr:colOff>
      <xdr:row>39</xdr:row>
      <xdr:rowOff>106680</xdr:rowOff>
    </xdr:from>
    <xdr:to>
      <xdr:col>20</xdr:col>
      <xdr:colOff>483220</xdr:colOff>
      <xdr:row>42</xdr:row>
      <xdr:rowOff>12065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DD09293E-B5BE-4408-B35B-80F4F593AA77}"/>
            </a:ext>
          </a:extLst>
        </xdr:cNvPr>
        <xdr:cNvSpPr>
          <a:spLocks noChangeArrowheads="1"/>
        </xdr:cNvSpPr>
      </xdr:nvSpPr>
      <xdr:spPr bwMode="auto">
        <a:xfrm>
          <a:off x="11786723" y="8810826"/>
          <a:ext cx="1006204" cy="46294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90488" tIns="44450" rIns="90488" bIns="44450">
          <a:spAutoFit/>
        </a:bodyPr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en-US" altLang="es-PE" sz="2400" b="1">
              <a:latin typeface="Times New Roman" panose="02020603050405020304" pitchFamily="18" charset="0"/>
            </a:rPr>
            <a:t>X - </a:t>
          </a:r>
          <a:r>
            <a:rPr lang="en-US" altLang="es-PE" sz="2400" b="1">
              <a:latin typeface="Times New Roman" panose="02020603050405020304" pitchFamily="18" charset="0"/>
              <a:sym typeface="Symbol" panose="05050102010706020507" pitchFamily="18" charset="2"/>
            </a:rPr>
            <a:t></a:t>
          </a:r>
          <a:endParaRPr lang="en-US" altLang="es-PE" sz="2400" b="1">
            <a:latin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4383</xdr:colOff>
      <xdr:row>41</xdr:row>
      <xdr:rowOff>136208</xdr:rowOff>
    </xdr:from>
    <xdr:to>
      <xdr:col>20</xdr:col>
      <xdr:colOff>568325</xdr:colOff>
      <xdr:row>41</xdr:row>
      <xdr:rowOff>136208</xdr:rowOff>
    </xdr:to>
    <xdr:sp macro="" textlink="">
      <xdr:nvSpPr>
        <xdr:cNvPr id="36" name="Line 36">
          <a:extLst>
            <a:ext uri="{FF2B5EF4-FFF2-40B4-BE49-F238E27FC236}">
              <a16:creationId xmlns:a16="http://schemas.microsoft.com/office/drawing/2014/main" id="{F288DBD2-A765-4602-BF4D-EDBE37657ABA}"/>
            </a:ext>
          </a:extLst>
        </xdr:cNvPr>
        <xdr:cNvSpPr>
          <a:spLocks noChangeShapeType="1"/>
        </xdr:cNvSpPr>
      </xdr:nvSpPr>
      <xdr:spPr bwMode="auto">
        <a:xfrm>
          <a:off x="11706968" y="9212062"/>
          <a:ext cx="1171064" cy="0"/>
        </a:xfrm>
        <a:prstGeom prst="line">
          <a:avLst/>
        </a:prstGeom>
        <a:noFill/>
        <a:ln w="28575">
          <a:solidFill>
            <a:srgbClr val="00FF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endParaRPr lang="es-PE"/>
        </a:p>
      </xdr:txBody>
    </xdr:sp>
    <xdr:clientData/>
  </xdr:twoCellAnchor>
  <xdr:twoCellAnchor>
    <xdr:from>
      <xdr:col>19</xdr:col>
      <xdr:colOff>382920</xdr:colOff>
      <xdr:row>41</xdr:row>
      <xdr:rowOff>101476</xdr:rowOff>
    </xdr:from>
    <xdr:to>
      <xdr:col>20</xdr:col>
      <xdr:colOff>138445</xdr:colOff>
      <xdr:row>45</xdr:row>
      <xdr:rowOff>68456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C2B2240C-49F3-41E0-A753-E2B94C05C3E3}"/>
            </a:ext>
          </a:extLst>
        </xdr:cNvPr>
        <xdr:cNvSpPr>
          <a:spLocks noChangeArrowheads="1"/>
        </xdr:cNvSpPr>
      </xdr:nvSpPr>
      <xdr:spPr bwMode="auto">
        <a:xfrm>
          <a:off x="12085505" y="9177330"/>
          <a:ext cx="362647" cy="71039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90488" tIns="44450" rIns="90488" bIns="44450">
          <a:spAutoFit/>
        </a:bodyPr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en-US" altLang="es-PE" sz="2400" b="1">
              <a:latin typeface="Times New Roman" panose="02020603050405020304" pitchFamily="18" charset="0"/>
              <a:sym typeface="Symbol" panose="05050102010706020507" pitchFamily="18" charset="2"/>
            </a:rPr>
            <a:t></a:t>
          </a:r>
          <a:endParaRPr lang="en-US" altLang="es-PE" sz="2400" b="1" baseline="-25000">
            <a:latin typeface="Times New Roman" panose="02020603050405020304" pitchFamily="18" charset="0"/>
          </a:endParaRPr>
        </a:p>
        <a:p>
          <a:endParaRPr lang="en-US" altLang="es-PE" sz="2400" b="1" baseline="-25000">
            <a:latin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857A-5EBF-4C55-BFF7-CC6021966CCE}">
  <dimension ref="B1:AI31"/>
  <sheetViews>
    <sheetView tabSelected="1" topLeftCell="K13" zoomScale="80" workbookViewId="0">
      <selection activeCell="T28" sqref="T28"/>
    </sheetView>
  </sheetViews>
  <sheetFormatPr defaultRowHeight="14.4" x14ac:dyDescent="0.3"/>
  <cols>
    <col min="5" max="5" width="11.33203125" bestFit="1" customWidth="1"/>
    <col min="20" max="20" width="9.5546875" bestFit="1" customWidth="1"/>
  </cols>
  <sheetData>
    <row r="1" spans="2:35" ht="15" thickBot="1" x14ac:dyDescent="0.35"/>
    <row r="2" spans="2:35" ht="43.8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35" ht="15" thickBot="1" x14ac:dyDescent="0.35">
      <c r="B3" s="3" t="s">
        <v>5</v>
      </c>
      <c r="C3" s="4">
        <v>18000</v>
      </c>
      <c r="D3" s="5">
        <v>1</v>
      </c>
      <c r="E3" s="4">
        <v>18500</v>
      </c>
      <c r="F3" s="4">
        <v>18000</v>
      </c>
    </row>
    <row r="4" spans="2:35" ht="29.4" thickBot="1" x14ac:dyDescent="0.35">
      <c r="B4" s="3" t="s">
        <v>6</v>
      </c>
      <c r="C4" s="4">
        <v>45000</v>
      </c>
      <c r="D4" s="5">
        <v>0.9</v>
      </c>
      <c r="E4" s="4">
        <v>48000</v>
      </c>
      <c r="F4" s="4">
        <v>45000</v>
      </c>
    </row>
    <row r="5" spans="2:35" ht="29.4" thickBot="1" x14ac:dyDescent="0.35">
      <c r="B5" s="3" t="s">
        <v>7</v>
      </c>
      <c r="C5" s="4">
        <v>250000</v>
      </c>
      <c r="D5" s="5">
        <v>0.7</v>
      </c>
      <c r="E5" s="4">
        <v>180000</v>
      </c>
      <c r="F5" s="4">
        <v>200000</v>
      </c>
    </row>
    <row r="6" spans="2:35" ht="29.4" thickBot="1" x14ac:dyDescent="0.35">
      <c r="B6" s="3" t="s">
        <v>8</v>
      </c>
      <c r="C6" s="4">
        <v>15000</v>
      </c>
      <c r="D6" s="5">
        <v>0.1</v>
      </c>
      <c r="E6" s="4">
        <v>1800</v>
      </c>
      <c r="F6" s="6">
        <v>0</v>
      </c>
    </row>
    <row r="10" spans="2:35" ht="43.8" thickBot="1" x14ac:dyDescent="0.35">
      <c r="D10" s="7" t="s">
        <v>9</v>
      </c>
      <c r="E10" s="8">
        <f>SUM(C3:C6)</f>
        <v>328000</v>
      </c>
      <c r="L10" s="13" t="s">
        <v>24</v>
      </c>
      <c r="M10" s="13" t="s">
        <v>25</v>
      </c>
      <c r="N10" s="13" t="s">
        <v>26</v>
      </c>
      <c r="O10" s="13" t="s">
        <v>27</v>
      </c>
      <c r="P10" s="14" t="s">
        <v>28</v>
      </c>
      <c r="Q10" s="22" t="s">
        <v>44</v>
      </c>
      <c r="R10" s="22" t="s">
        <v>45</v>
      </c>
      <c r="S10" s="22" t="s">
        <v>46</v>
      </c>
      <c r="T10" s="22" t="s">
        <v>47</v>
      </c>
      <c r="U10" s="22" t="s">
        <v>48</v>
      </c>
      <c r="V10" s="22" t="s">
        <v>47</v>
      </c>
      <c r="Y10" s="13" t="s">
        <v>24</v>
      </c>
      <c r="Z10" s="13" t="s">
        <v>25</v>
      </c>
      <c r="AA10" s="13" t="s">
        <v>26</v>
      </c>
      <c r="AB10" s="13" t="s">
        <v>27</v>
      </c>
      <c r="AC10" s="14" t="s">
        <v>28</v>
      </c>
      <c r="AD10" s="22" t="s">
        <v>44</v>
      </c>
      <c r="AE10" s="22" t="s">
        <v>45</v>
      </c>
      <c r="AF10" s="22" t="s">
        <v>46</v>
      </c>
      <c r="AG10" s="22" t="s">
        <v>47</v>
      </c>
      <c r="AH10" s="22" t="s">
        <v>48</v>
      </c>
      <c r="AI10" s="22" t="s">
        <v>47</v>
      </c>
    </row>
    <row r="11" spans="2:35" ht="15.6" thickTop="1" thickBot="1" x14ac:dyDescent="0.35">
      <c r="D11" s="7" t="s">
        <v>10</v>
      </c>
      <c r="E11" s="8">
        <f>SUM(F3:F6)</f>
        <v>263000</v>
      </c>
      <c r="L11" s="15" t="s">
        <v>29</v>
      </c>
      <c r="M11" s="15">
        <v>1</v>
      </c>
      <c r="N11" s="15">
        <v>2</v>
      </c>
      <c r="O11" s="15">
        <v>3</v>
      </c>
      <c r="P11" s="16"/>
      <c r="Q11">
        <f>(M11+4*N11+O11)/6</f>
        <v>2</v>
      </c>
      <c r="R11">
        <f>(O11-M11)/6</f>
        <v>0.33333333333333331</v>
      </c>
      <c r="S11">
        <f>R11</f>
        <v>0.33333333333333331</v>
      </c>
      <c r="T11">
        <f>S11^2</f>
        <v>0.1111111111111111</v>
      </c>
      <c r="Y11" s="15" t="s">
        <v>29</v>
      </c>
      <c r="Z11" s="15">
        <v>1</v>
      </c>
      <c r="AA11" s="15">
        <v>2</v>
      </c>
      <c r="AB11" s="15">
        <v>3</v>
      </c>
      <c r="AC11" s="16"/>
      <c r="AD11">
        <f>(Z11+4*AA11+AB11)/6</f>
        <v>2</v>
      </c>
      <c r="AE11">
        <f>(AB11-Z11)/6</f>
        <v>0.33333333333333331</v>
      </c>
      <c r="AF11">
        <f>AE11</f>
        <v>0.33333333333333331</v>
      </c>
      <c r="AG11">
        <f>AF11^2</f>
        <v>0.1111111111111111</v>
      </c>
    </row>
    <row r="12" spans="2:35" ht="15.6" thickTop="1" thickBot="1" x14ac:dyDescent="0.35">
      <c r="D12" s="7" t="s">
        <v>11</v>
      </c>
      <c r="E12" s="8">
        <f>C3*D3+C4*D4+C5*D5+C6*D6</f>
        <v>235000</v>
      </c>
      <c r="L12" s="17" t="s">
        <v>30</v>
      </c>
      <c r="M12" s="17">
        <v>2</v>
      </c>
      <c r="N12" s="17">
        <v>3</v>
      </c>
      <c r="O12" s="17">
        <v>4</v>
      </c>
      <c r="P12" s="18" t="s">
        <v>29</v>
      </c>
      <c r="Q12">
        <f t="shared" ref="Q12:Q22" si="0">(M12+4*N12+O12)/6</f>
        <v>3</v>
      </c>
      <c r="R12">
        <f t="shared" ref="R12:R22" si="1">(O12-M12)/6</f>
        <v>0.33333333333333331</v>
      </c>
      <c r="S12">
        <f>R12</f>
        <v>0.33333333333333331</v>
      </c>
      <c r="T12">
        <f>S12^2</f>
        <v>0.1111111111111111</v>
      </c>
      <c r="Y12" s="17" t="s">
        <v>30</v>
      </c>
      <c r="Z12" s="17">
        <v>2</v>
      </c>
      <c r="AA12" s="17">
        <v>3</v>
      </c>
      <c r="AB12" s="17">
        <v>4</v>
      </c>
      <c r="AC12" s="18" t="s">
        <v>29</v>
      </c>
      <c r="AD12">
        <f t="shared" ref="AD12:AD22" si="2">(Z12+4*AA12+AB12)/6</f>
        <v>3</v>
      </c>
      <c r="AE12">
        <f t="shared" ref="AE12:AE22" si="3">(AB12-Z12)/6</f>
        <v>0.33333333333333331</v>
      </c>
      <c r="AF12">
        <f>AE12</f>
        <v>0.33333333333333331</v>
      </c>
      <c r="AG12">
        <f>AF12^2</f>
        <v>0.1111111111111111</v>
      </c>
    </row>
    <row r="13" spans="2:35" ht="15.6" thickTop="1" thickBot="1" x14ac:dyDescent="0.35">
      <c r="D13" s="7" t="s">
        <v>12</v>
      </c>
      <c r="E13" s="8">
        <f>SUM(E3:E6)</f>
        <v>248300</v>
      </c>
      <c r="L13" s="15" t="s">
        <v>31</v>
      </c>
      <c r="M13" s="15">
        <v>3</v>
      </c>
      <c r="N13" s="15">
        <v>4</v>
      </c>
      <c r="O13" s="15">
        <v>5</v>
      </c>
      <c r="P13" s="19" t="s">
        <v>30</v>
      </c>
      <c r="Q13">
        <f t="shared" si="0"/>
        <v>4</v>
      </c>
      <c r="R13">
        <f t="shared" si="1"/>
        <v>0.33333333333333331</v>
      </c>
      <c r="Y13" s="15" t="s">
        <v>31</v>
      </c>
      <c r="Z13" s="15">
        <v>3</v>
      </c>
      <c r="AA13" s="15">
        <v>4</v>
      </c>
      <c r="AB13" s="15">
        <v>5</v>
      </c>
      <c r="AC13" s="19" t="s">
        <v>30</v>
      </c>
      <c r="AD13">
        <f t="shared" si="2"/>
        <v>4</v>
      </c>
      <c r="AE13">
        <f t="shared" si="3"/>
        <v>0.33333333333333331</v>
      </c>
    </row>
    <row r="14" spans="2:35" ht="15.6" thickTop="1" thickBot="1" x14ac:dyDescent="0.35">
      <c r="L14" s="17" t="s">
        <v>32</v>
      </c>
      <c r="M14" s="17">
        <v>8</v>
      </c>
      <c r="N14" s="17">
        <v>12</v>
      </c>
      <c r="O14" s="17">
        <v>16</v>
      </c>
      <c r="P14" s="18" t="s">
        <v>29</v>
      </c>
      <c r="Q14">
        <f t="shared" si="0"/>
        <v>12</v>
      </c>
      <c r="R14">
        <f t="shared" si="1"/>
        <v>1.3333333333333333</v>
      </c>
      <c r="U14">
        <f>R14</f>
        <v>1.3333333333333333</v>
      </c>
      <c r="V14">
        <f>U14^2</f>
        <v>1.7777777777777777</v>
      </c>
      <c r="Y14" s="17" t="s">
        <v>32</v>
      </c>
      <c r="Z14" s="17">
        <v>12</v>
      </c>
      <c r="AA14" s="17">
        <v>12</v>
      </c>
      <c r="AB14" s="17">
        <v>12</v>
      </c>
      <c r="AC14" s="18" t="s">
        <v>29</v>
      </c>
      <c r="AD14">
        <f t="shared" si="2"/>
        <v>12</v>
      </c>
      <c r="AE14">
        <f t="shared" si="3"/>
        <v>0</v>
      </c>
      <c r="AH14">
        <f>AE14</f>
        <v>0</v>
      </c>
      <c r="AI14">
        <f>AH14^2</f>
        <v>0</v>
      </c>
    </row>
    <row r="15" spans="2:35" ht="15.6" thickTop="1" thickBot="1" x14ac:dyDescent="0.35">
      <c r="D15" s="7" t="s">
        <v>13</v>
      </c>
      <c r="E15" s="10">
        <f>E12-E13</f>
        <v>-13300</v>
      </c>
      <c r="L15" s="15" t="s">
        <v>33</v>
      </c>
      <c r="M15" s="15">
        <v>10</v>
      </c>
      <c r="N15" s="15">
        <v>11</v>
      </c>
      <c r="O15" s="15">
        <v>18</v>
      </c>
      <c r="P15" s="19" t="s">
        <v>30</v>
      </c>
      <c r="Q15">
        <f t="shared" si="0"/>
        <v>12</v>
      </c>
      <c r="R15">
        <f t="shared" si="1"/>
        <v>1.3333333333333333</v>
      </c>
      <c r="S15">
        <f>R15</f>
        <v>1.3333333333333333</v>
      </c>
      <c r="T15">
        <f>S15^2</f>
        <v>1.7777777777777777</v>
      </c>
      <c r="Y15" s="15" t="s">
        <v>33</v>
      </c>
      <c r="Z15" s="15">
        <v>10</v>
      </c>
      <c r="AA15" s="15">
        <v>11</v>
      </c>
      <c r="AB15" s="15">
        <v>18</v>
      </c>
      <c r="AC15" s="19" t="s">
        <v>30</v>
      </c>
      <c r="AD15">
        <f t="shared" si="2"/>
        <v>12</v>
      </c>
      <c r="AE15">
        <f t="shared" si="3"/>
        <v>1.3333333333333333</v>
      </c>
      <c r="AF15">
        <f>AE15</f>
        <v>1.3333333333333333</v>
      </c>
      <c r="AG15">
        <f>AF15^2</f>
        <v>1.7777777777777777</v>
      </c>
    </row>
    <row r="16" spans="2:35" ht="15.6" thickTop="1" thickBot="1" x14ac:dyDescent="0.35">
      <c r="D16" s="7" t="s">
        <v>14</v>
      </c>
      <c r="E16" s="10">
        <f>E12-E11</f>
        <v>-28000</v>
      </c>
      <c r="L16" s="17" t="s">
        <v>34</v>
      </c>
      <c r="M16" s="17">
        <v>9</v>
      </c>
      <c r="N16" s="17">
        <v>10</v>
      </c>
      <c r="O16" s="17">
        <v>23</v>
      </c>
      <c r="P16" s="18" t="s">
        <v>30</v>
      </c>
      <c r="Q16">
        <f t="shared" si="0"/>
        <v>12</v>
      </c>
      <c r="R16">
        <f t="shared" si="1"/>
        <v>2.3333333333333335</v>
      </c>
      <c r="Y16" s="17" t="s">
        <v>34</v>
      </c>
      <c r="Z16" s="17">
        <v>9</v>
      </c>
      <c r="AA16" s="17">
        <v>10</v>
      </c>
      <c r="AB16" s="17">
        <v>23</v>
      </c>
      <c r="AC16" s="18" t="s">
        <v>30</v>
      </c>
      <c r="AD16">
        <f t="shared" si="2"/>
        <v>12</v>
      </c>
      <c r="AE16">
        <f t="shared" si="3"/>
        <v>2.3333333333333335</v>
      </c>
    </row>
    <row r="17" spans="4:35" ht="15.6" thickTop="1" thickBot="1" x14ac:dyDescent="0.35">
      <c r="D17" s="7" t="s">
        <v>15</v>
      </c>
      <c r="E17" s="11">
        <f>E12/E13</f>
        <v>0.94643576318968992</v>
      </c>
      <c r="L17" s="15" t="s">
        <v>35</v>
      </c>
      <c r="M17" s="15">
        <v>29</v>
      </c>
      <c r="N17" s="15">
        <v>31</v>
      </c>
      <c r="O17" s="15">
        <v>33</v>
      </c>
      <c r="P17" s="19" t="s">
        <v>36</v>
      </c>
      <c r="Q17">
        <f t="shared" si="0"/>
        <v>31</v>
      </c>
      <c r="R17">
        <f t="shared" si="1"/>
        <v>0.66666666666666663</v>
      </c>
      <c r="U17">
        <f>R17</f>
        <v>0.66666666666666663</v>
      </c>
      <c r="V17">
        <f>U17^2</f>
        <v>0.44444444444444442</v>
      </c>
      <c r="Y17" s="15" t="s">
        <v>35</v>
      </c>
      <c r="Z17" s="15">
        <v>29</v>
      </c>
      <c r="AA17" s="15">
        <v>31</v>
      </c>
      <c r="AB17" s="15">
        <v>33</v>
      </c>
      <c r="AC17" s="19" t="s">
        <v>36</v>
      </c>
      <c r="AD17">
        <f t="shared" si="2"/>
        <v>31</v>
      </c>
      <c r="AE17">
        <f t="shared" si="3"/>
        <v>0.66666666666666663</v>
      </c>
      <c r="AH17">
        <f>AE17</f>
        <v>0.66666666666666663</v>
      </c>
      <c r="AI17">
        <f>AH17^2</f>
        <v>0.44444444444444442</v>
      </c>
    </row>
    <row r="18" spans="4:35" ht="15.6" thickTop="1" thickBot="1" x14ac:dyDescent="0.35">
      <c r="D18" s="7" t="s">
        <v>16</v>
      </c>
      <c r="E18" s="11">
        <f>E12/E11</f>
        <v>0.89353612167300378</v>
      </c>
      <c r="L18" s="17" t="s">
        <v>37</v>
      </c>
      <c r="M18" s="17">
        <v>15</v>
      </c>
      <c r="N18" s="17">
        <v>17</v>
      </c>
      <c r="O18" s="17">
        <v>25</v>
      </c>
      <c r="P18" s="18" t="s">
        <v>33</v>
      </c>
      <c r="Q18">
        <f t="shared" si="0"/>
        <v>18</v>
      </c>
      <c r="R18">
        <f t="shared" si="1"/>
        <v>1.6666666666666667</v>
      </c>
      <c r="S18">
        <f>R18</f>
        <v>1.6666666666666667</v>
      </c>
      <c r="T18">
        <f>S18^2</f>
        <v>2.7777777777777781</v>
      </c>
      <c r="Y18" s="17" t="s">
        <v>37</v>
      </c>
      <c r="Z18" s="17">
        <v>15</v>
      </c>
      <c r="AA18" s="17">
        <v>17</v>
      </c>
      <c r="AB18" s="17">
        <v>25</v>
      </c>
      <c r="AC18" s="18" t="s">
        <v>33</v>
      </c>
      <c r="AD18">
        <f t="shared" si="2"/>
        <v>18</v>
      </c>
      <c r="AE18">
        <f t="shared" si="3"/>
        <v>1.6666666666666667</v>
      </c>
      <c r="AF18">
        <f>AE18</f>
        <v>1.6666666666666667</v>
      </c>
      <c r="AG18">
        <f>AF18^2</f>
        <v>2.7777777777777781</v>
      </c>
    </row>
    <row r="19" spans="4:35" ht="15.6" thickTop="1" thickBot="1" x14ac:dyDescent="0.35">
      <c r="D19" s="7" t="s">
        <v>17</v>
      </c>
      <c r="E19" s="11">
        <f>E17*E18</f>
        <v>0.84567454125314501</v>
      </c>
      <c r="L19" s="15" t="s">
        <v>38</v>
      </c>
      <c r="M19" s="15">
        <v>16</v>
      </c>
      <c r="N19" s="15">
        <v>18</v>
      </c>
      <c r="O19" s="15">
        <v>20</v>
      </c>
      <c r="P19" s="19" t="s">
        <v>31</v>
      </c>
      <c r="Q19">
        <f t="shared" si="0"/>
        <v>18</v>
      </c>
      <c r="R19">
        <f t="shared" si="1"/>
        <v>0.66666666666666663</v>
      </c>
      <c r="Y19" s="15" t="s">
        <v>38</v>
      </c>
      <c r="Z19" s="15">
        <v>16</v>
      </c>
      <c r="AA19" s="15">
        <v>18</v>
      </c>
      <c r="AB19" s="15">
        <v>20</v>
      </c>
      <c r="AC19" s="19" t="s">
        <v>31</v>
      </c>
      <c r="AD19">
        <f t="shared" si="2"/>
        <v>18</v>
      </c>
      <c r="AE19">
        <f t="shared" si="3"/>
        <v>0.66666666666666663</v>
      </c>
    </row>
    <row r="20" spans="4:35" ht="15.6" thickTop="1" thickBot="1" x14ac:dyDescent="0.35">
      <c r="L20" s="17" t="s">
        <v>39</v>
      </c>
      <c r="M20" s="17">
        <v>4</v>
      </c>
      <c r="N20" s="17">
        <v>13</v>
      </c>
      <c r="O20" s="17">
        <v>16</v>
      </c>
      <c r="P20" s="18" t="s">
        <v>34</v>
      </c>
      <c r="Q20">
        <f t="shared" si="0"/>
        <v>12</v>
      </c>
      <c r="R20">
        <f t="shared" si="1"/>
        <v>2</v>
      </c>
      <c r="Y20" s="17" t="s">
        <v>39</v>
      </c>
      <c r="Z20" s="17">
        <v>4</v>
      </c>
      <c r="AA20" s="17">
        <v>13</v>
      </c>
      <c r="AB20" s="17">
        <v>16</v>
      </c>
      <c r="AC20" s="18" t="s">
        <v>34</v>
      </c>
      <c r="AD20">
        <f t="shared" si="2"/>
        <v>12</v>
      </c>
      <c r="AE20">
        <f t="shared" si="3"/>
        <v>2</v>
      </c>
    </row>
    <row r="21" spans="4:35" ht="15.6" thickTop="1" thickBot="1" x14ac:dyDescent="0.35">
      <c r="D21" s="7" t="s">
        <v>18</v>
      </c>
      <c r="E21" s="10">
        <f>E10/E17</f>
        <v>346563.40425531915</v>
      </c>
      <c r="L21" s="15" t="s">
        <v>40</v>
      </c>
      <c r="M21" s="15">
        <v>7</v>
      </c>
      <c r="N21" s="15">
        <v>10</v>
      </c>
      <c r="O21" s="15">
        <v>13</v>
      </c>
      <c r="P21" s="19" t="s">
        <v>41</v>
      </c>
      <c r="Q21">
        <f t="shared" si="0"/>
        <v>10</v>
      </c>
      <c r="R21">
        <f t="shared" si="1"/>
        <v>1</v>
      </c>
      <c r="S21">
        <f>R21</f>
        <v>1</v>
      </c>
      <c r="T21">
        <f>S21^2</f>
        <v>1</v>
      </c>
      <c r="Y21" s="15" t="s">
        <v>40</v>
      </c>
      <c r="Z21" s="15">
        <v>7</v>
      </c>
      <c r="AA21" s="15">
        <v>10</v>
      </c>
      <c r="AB21" s="15">
        <v>13</v>
      </c>
      <c r="AC21" s="19" t="s">
        <v>41</v>
      </c>
      <c r="AD21">
        <f t="shared" si="2"/>
        <v>10</v>
      </c>
      <c r="AE21">
        <f t="shared" si="3"/>
        <v>1</v>
      </c>
      <c r="AF21">
        <f>AE21</f>
        <v>1</v>
      </c>
      <c r="AG21">
        <f>AF21^2</f>
        <v>1</v>
      </c>
    </row>
    <row r="22" spans="4:35" ht="15" thickTop="1" x14ac:dyDescent="0.3">
      <c r="D22" s="7" t="s">
        <v>19</v>
      </c>
      <c r="E22" s="11">
        <f>24/E18</f>
        <v>26.859574468085107</v>
      </c>
      <c r="L22" s="20" t="s">
        <v>42</v>
      </c>
      <c r="M22" s="20">
        <v>2</v>
      </c>
      <c r="N22" s="20">
        <v>8</v>
      </c>
      <c r="O22" s="20">
        <v>14</v>
      </c>
      <c r="P22" s="21" t="s">
        <v>43</v>
      </c>
      <c r="Q22">
        <f t="shared" si="0"/>
        <v>8</v>
      </c>
      <c r="R22">
        <f t="shared" si="1"/>
        <v>2</v>
      </c>
      <c r="S22">
        <f>R22</f>
        <v>2</v>
      </c>
      <c r="T22">
        <f>S22^2</f>
        <v>4</v>
      </c>
      <c r="U22">
        <f>R22</f>
        <v>2</v>
      </c>
      <c r="V22">
        <f>U22^2</f>
        <v>4</v>
      </c>
      <c r="Y22" s="20" t="s">
        <v>42</v>
      </c>
      <c r="Z22" s="20">
        <v>2</v>
      </c>
      <c r="AA22" s="20">
        <v>8</v>
      </c>
      <c r="AB22" s="20">
        <v>14</v>
      </c>
      <c r="AC22" s="21" t="s">
        <v>43</v>
      </c>
      <c r="AD22">
        <f t="shared" si="2"/>
        <v>8</v>
      </c>
      <c r="AE22">
        <f t="shared" si="3"/>
        <v>2</v>
      </c>
      <c r="AF22">
        <f>AE22</f>
        <v>2</v>
      </c>
      <c r="AG22">
        <f>AF22^2</f>
        <v>4</v>
      </c>
      <c r="AH22">
        <f>AE22</f>
        <v>2</v>
      </c>
      <c r="AI22">
        <f>AH22^2</f>
        <v>4</v>
      </c>
    </row>
    <row r="23" spans="4:35" x14ac:dyDescent="0.3">
      <c r="S23">
        <f>SUM(S11:S22)</f>
        <v>6.666666666666667</v>
      </c>
      <c r="T23">
        <f>SQRT(SUM(T11:T22))</f>
        <v>3.1269438398822866</v>
      </c>
      <c r="U23">
        <f>SUM(U11:U22)</f>
        <v>4</v>
      </c>
      <c r="V23">
        <f>SQRT(SUM(V11:V22))</f>
        <v>2.4944382578492941</v>
      </c>
      <c r="AF23">
        <f>SUM(AF11:AF22)</f>
        <v>6.666666666666667</v>
      </c>
      <c r="AG23">
        <f>SQRT(SUM(AG11:AG22))</f>
        <v>3.1269438398822866</v>
      </c>
      <c r="AH23">
        <f>SUM(AH11:AH22)</f>
        <v>2.6666666666666665</v>
      </c>
      <c r="AI23">
        <f>SQRT(SUM(AI11:AI22))</f>
        <v>2.1081851067789197</v>
      </c>
    </row>
    <row r="24" spans="4:35" x14ac:dyDescent="0.3">
      <c r="D24" s="7" t="s">
        <v>20</v>
      </c>
      <c r="E24" s="10">
        <f>E10-E21</f>
        <v>-18563.404255319154</v>
      </c>
    </row>
    <row r="25" spans="4:35" x14ac:dyDescent="0.3">
      <c r="D25" s="7" t="s">
        <v>21</v>
      </c>
      <c r="E25" s="11">
        <f>E22-24</f>
        <v>2.859574468085107</v>
      </c>
      <c r="S25" t="s">
        <v>49</v>
      </c>
      <c r="T25">
        <v>51</v>
      </c>
      <c r="AF25" t="s">
        <v>49</v>
      </c>
      <c r="AG25">
        <v>51</v>
      </c>
    </row>
    <row r="26" spans="4:35" x14ac:dyDescent="0.3">
      <c r="S26" t="s">
        <v>50</v>
      </c>
      <c r="T26">
        <f>MAX(T23,V23)</f>
        <v>3.1269438398822866</v>
      </c>
      <c r="AF26" t="s">
        <v>50</v>
      </c>
      <c r="AG26">
        <f>MAX(AG23,AI23)</f>
        <v>3.1269438398822866</v>
      </c>
    </row>
    <row r="27" spans="4:35" x14ac:dyDescent="0.3">
      <c r="D27" s="7" t="s">
        <v>22</v>
      </c>
      <c r="E27" s="9">
        <f>E10-E12</f>
        <v>93000</v>
      </c>
      <c r="F27" s="11">
        <f>E27/E28</f>
        <v>1.1668757841907151</v>
      </c>
      <c r="S27" t="s">
        <v>51</v>
      </c>
      <c r="T27" s="23">
        <v>56.868324734997302</v>
      </c>
      <c r="AF27" t="s">
        <v>51</v>
      </c>
      <c r="AG27" s="23">
        <v>56.868324734997302</v>
      </c>
    </row>
    <row r="28" spans="4:35" x14ac:dyDescent="0.3">
      <c r="E28" s="12">
        <f>E10-E13</f>
        <v>79700</v>
      </c>
      <c r="S28" t="s">
        <v>52</v>
      </c>
      <c r="T28" s="24">
        <f>_xlfn.NORM.DIST(T27,T25,T26,1)</f>
        <v>0.96972015252853039</v>
      </c>
      <c r="W28">
        <f>1-T28</f>
        <v>3.0279847471469612E-2</v>
      </c>
      <c r="AF28" t="s">
        <v>52</v>
      </c>
      <c r="AG28" s="24">
        <f>_xlfn.NORM.DIST(AG27,AG25,AG26,1)</f>
        <v>0.96972015252853039</v>
      </c>
    </row>
    <row r="30" spans="4:35" x14ac:dyDescent="0.3">
      <c r="D30" s="7" t="s">
        <v>23</v>
      </c>
      <c r="E30" s="9">
        <f>E10-E12</f>
        <v>93000</v>
      </c>
      <c r="F30" s="11">
        <f>E30/E31</f>
        <v>1.4307692307692308</v>
      </c>
    </row>
    <row r="31" spans="4:35" x14ac:dyDescent="0.3">
      <c r="E31" s="9">
        <f>E10-E11</f>
        <v>65000</v>
      </c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4BCE832B3C549A2C7BD9D63C5DD8B" ma:contentTypeVersion="12" ma:contentTypeDescription="Create a new document." ma:contentTypeScope="" ma:versionID="f310f28b5ee7d974e066b6371eb69a27">
  <xsd:schema xmlns:xsd="http://www.w3.org/2001/XMLSchema" xmlns:xs="http://www.w3.org/2001/XMLSchema" xmlns:p="http://schemas.microsoft.com/office/2006/metadata/properties" xmlns:ns3="806256e7-a5f5-4758-9fca-497a6e202613" xmlns:ns4="816c5ac4-aee8-43ea-b517-ac8df60c27f8" targetNamespace="http://schemas.microsoft.com/office/2006/metadata/properties" ma:root="true" ma:fieldsID="46998e4ed1e0dd2d9fd0b274de8301a8" ns3:_="" ns4:_="">
    <xsd:import namespace="806256e7-a5f5-4758-9fca-497a6e202613"/>
    <xsd:import namespace="816c5ac4-aee8-43ea-b517-ac8df60c27f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256e7-a5f5-4758-9fca-497a6e202613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c5ac4-aee8-43ea-b517-ac8df60c27f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06256e7-a5f5-4758-9fca-497a6e202613" xsi:nil="true"/>
  </documentManagement>
</p:properties>
</file>

<file path=customXml/itemProps1.xml><?xml version="1.0" encoding="utf-8"?>
<ds:datastoreItem xmlns:ds="http://schemas.openxmlformats.org/officeDocument/2006/customXml" ds:itemID="{4F0E96C7-1207-46EA-95D3-0BA1C5F353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6256e7-a5f5-4758-9fca-497a6e202613"/>
    <ds:schemaRef ds:uri="816c5ac4-aee8-43ea-b517-ac8df60c27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401CDA-ABD1-450A-A268-BE31874224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AC1D36-2DA1-4FE9-AAC0-D3B19017F894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816c5ac4-aee8-43ea-b517-ac8df60c27f8"/>
    <ds:schemaRef ds:uri="806256e7-a5f5-4758-9fca-497a6e20261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Ademar Fatama Ruiz</dc:creator>
  <cp:lastModifiedBy>Ademar Fatama Ruiz</cp:lastModifiedBy>
  <dcterms:created xsi:type="dcterms:W3CDTF">2023-10-14T12:55:39Z</dcterms:created>
  <dcterms:modified xsi:type="dcterms:W3CDTF">2023-10-14T14:17:11Z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0x0101001D54BCE832B3C549A2C7BD9D63C5DD8B</vt:lpwstr>
  </property>
</Properties>
</file>