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oki/meat_shift/"/>
    </mc:Choice>
  </mc:AlternateContent>
  <xr:revisionPtr revIDLastSave="0" documentId="13_ncr:1_{2E4FFFA3-2E05-4B49-8B7A-400D4E403B87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Sheet1!$B$1:$AA$18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7" i="1" l="1"/>
  <c r="AE17" i="1"/>
  <c r="AD17" i="1"/>
  <c r="AH16" i="1"/>
  <c r="AG16" i="1"/>
  <c r="AE16" i="1"/>
  <c r="AD16" i="1"/>
  <c r="AH15" i="1"/>
  <c r="AG15" i="1"/>
  <c r="AE15" i="1"/>
  <c r="AD15" i="1"/>
  <c r="AH17" i="1"/>
  <c r="AH14" i="1"/>
  <c r="AE14" i="1"/>
  <c r="AF15" i="1" l="1"/>
  <c r="AF16" i="1"/>
  <c r="AF17" i="1"/>
  <c r="AG14" i="1"/>
  <c r="AD14" i="1"/>
  <c r="AD9" i="1" l="1"/>
  <c r="AF14" i="1" l="1"/>
  <c r="AE11" i="1"/>
  <c r="AH11" i="1"/>
  <c r="AH5" i="1"/>
  <c r="AD11" i="1" l="1"/>
  <c r="AG11" i="1"/>
  <c r="AH13" i="1"/>
  <c r="AG13" i="1"/>
  <c r="AE13" i="1"/>
  <c r="AD13" i="1"/>
  <c r="AH12" i="1"/>
  <c r="AG12" i="1"/>
  <c r="AE12" i="1"/>
  <c r="AD12" i="1"/>
  <c r="AH10" i="1"/>
  <c r="AG10" i="1"/>
  <c r="AE10" i="1"/>
  <c r="AD10" i="1"/>
  <c r="AF10" i="1" l="1"/>
  <c r="AF12" i="1"/>
  <c r="AF13" i="1"/>
  <c r="AF11" i="1"/>
  <c r="AH9" i="1"/>
  <c r="AG9" i="1"/>
  <c r="AH8" i="1"/>
  <c r="AG8" i="1"/>
  <c r="AH7" i="1"/>
  <c r="AG7" i="1"/>
  <c r="AH6" i="1"/>
  <c r="AG6" i="1"/>
  <c r="AG5" i="1"/>
  <c r="AH4" i="1"/>
  <c r="AG4" i="1"/>
  <c r="AE7" i="1" l="1"/>
  <c r="AD7" i="1"/>
  <c r="AE6" i="1"/>
  <c r="AD6" i="1"/>
  <c r="AE5" i="1"/>
  <c r="AD5" i="1"/>
  <c r="AE4" i="1"/>
  <c r="AD4" i="1"/>
  <c r="AE8" i="1"/>
  <c r="AF6" i="1" l="1"/>
  <c r="AF4" i="1"/>
  <c r="AF5" i="1"/>
  <c r="AF7" i="1"/>
  <c r="AE9" i="1" l="1"/>
  <c r="AF9" i="1" s="1"/>
  <c r="AD8" i="1" l="1"/>
  <c r="AF8" i="1" s="1"/>
</calcChain>
</file>

<file path=xl/sharedStrings.xml><?xml version="1.0" encoding="utf-8"?>
<sst xmlns="http://schemas.openxmlformats.org/spreadsheetml/2006/main" count="190" uniqueCount="56">
  <si>
    <t>名前</t>
    <rPh sb="0" eb="2">
      <t>ナマエ</t>
    </rPh>
    <phoneticPr fontId="1"/>
  </si>
  <si>
    <t>水</t>
  </si>
  <si>
    <t>土</t>
  </si>
  <si>
    <t>月</t>
  </si>
  <si>
    <t>火</t>
  </si>
  <si>
    <t>ディナー</t>
    <phoneticPr fontId="1"/>
  </si>
  <si>
    <t>東</t>
    <rPh sb="0" eb="1">
      <t>ヒガシ</t>
    </rPh>
    <phoneticPr fontId="1"/>
  </si>
  <si>
    <t>寺山</t>
    <rPh sb="0" eb="2">
      <t>テラヤマ</t>
    </rPh>
    <phoneticPr fontId="1"/>
  </si>
  <si>
    <t>岡崎</t>
    <rPh sb="0" eb="2">
      <t>オカザキ</t>
    </rPh>
    <phoneticPr fontId="1"/>
  </si>
  <si>
    <t>中道</t>
    <rPh sb="0" eb="2">
      <t>ナカミチ</t>
    </rPh>
    <phoneticPr fontId="1"/>
  </si>
  <si>
    <t>木</t>
  </si>
  <si>
    <t>金</t>
  </si>
  <si>
    <t>日</t>
  </si>
  <si>
    <t>ランチ</t>
    <phoneticPr fontId="1"/>
  </si>
  <si>
    <t>ランチ</t>
    <phoneticPr fontId="1"/>
  </si>
  <si>
    <t>金平</t>
    <rPh sb="0" eb="2">
      <t>カネヒラ</t>
    </rPh>
    <phoneticPr fontId="1"/>
  </si>
  <si>
    <t>ディナー</t>
    <phoneticPr fontId="1"/>
  </si>
  <si>
    <t>中林</t>
    <rPh sb="0" eb="2">
      <t>ナカバヤシ</t>
    </rPh>
    <phoneticPr fontId="1"/>
  </si>
  <si>
    <t>ディナー早</t>
    <rPh sb="4" eb="5">
      <t>ハヤ</t>
    </rPh>
    <phoneticPr fontId="1"/>
  </si>
  <si>
    <t>ディナー遅</t>
    <rPh sb="4" eb="5">
      <t>オソ</t>
    </rPh>
    <phoneticPr fontId="1"/>
  </si>
  <si>
    <t>主藤</t>
    <rPh sb="0" eb="2">
      <t>シュトウ</t>
    </rPh>
    <phoneticPr fontId="1"/>
  </si>
  <si>
    <t>藤原</t>
    <rPh sb="0" eb="2">
      <t>フジハラ</t>
    </rPh>
    <phoneticPr fontId="1"/>
  </si>
  <si>
    <t>川上</t>
    <rPh sb="0" eb="2">
      <t>カワカミ</t>
    </rPh>
    <phoneticPr fontId="1"/>
  </si>
  <si>
    <t>鉤</t>
    <rPh sb="0" eb="1">
      <t>カギ</t>
    </rPh>
    <phoneticPr fontId="1"/>
  </si>
  <si>
    <t>持田</t>
    <rPh sb="0" eb="2">
      <t>モチダ</t>
    </rPh>
    <phoneticPr fontId="1"/>
  </si>
  <si>
    <t>加納</t>
    <rPh sb="0" eb="2">
      <t>カノウ</t>
    </rPh>
    <phoneticPr fontId="1"/>
  </si>
  <si>
    <t>水沼</t>
    <rPh sb="0" eb="2">
      <t>ミズヌマ</t>
    </rPh>
    <phoneticPr fontId="1"/>
  </si>
  <si>
    <t>吉村</t>
    <rPh sb="0" eb="2">
      <t>ヨシムラ</t>
    </rPh>
    <phoneticPr fontId="1"/>
  </si>
  <si>
    <t>岡崎</t>
    <rPh sb="0" eb="2">
      <t>オカザキ</t>
    </rPh>
    <phoneticPr fontId="1"/>
  </si>
  <si>
    <t>中道</t>
    <rPh sb="0" eb="2">
      <t>ナカミチ</t>
    </rPh>
    <phoneticPr fontId="1"/>
  </si>
  <si>
    <t>金平</t>
    <rPh sb="0" eb="2">
      <t>カネヒラ</t>
    </rPh>
    <phoneticPr fontId="1"/>
  </si>
  <si>
    <t>中林</t>
    <rPh sb="0" eb="2">
      <t>ナカバヤシ</t>
    </rPh>
    <phoneticPr fontId="1"/>
  </si>
  <si>
    <t>主藤</t>
    <rPh sb="0" eb="1">
      <t>シュ</t>
    </rPh>
    <rPh sb="1" eb="2">
      <t>トウ</t>
    </rPh>
    <phoneticPr fontId="1"/>
  </si>
  <si>
    <t>山田</t>
    <rPh sb="0" eb="2">
      <t>ヤマダ</t>
    </rPh>
    <phoneticPr fontId="1"/>
  </si>
  <si>
    <t>上田</t>
    <rPh sb="0" eb="2">
      <t>ウエダ</t>
    </rPh>
    <phoneticPr fontId="1"/>
  </si>
  <si>
    <t>佐藤</t>
    <rPh sb="0" eb="2">
      <t>サトウ</t>
    </rPh>
    <phoneticPr fontId="1"/>
  </si>
  <si>
    <t>藤原</t>
    <rPh sb="0" eb="2">
      <t>フジハラ</t>
    </rPh>
    <phoneticPr fontId="1"/>
  </si>
  <si>
    <t>川上</t>
    <rPh sb="0" eb="2">
      <t>カワカミ</t>
    </rPh>
    <phoneticPr fontId="1"/>
  </si>
  <si>
    <t>上田</t>
    <rPh sb="0" eb="2">
      <t>ウエ</t>
    </rPh>
    <phoneticPr fontId="1"/>
  </si>
  <si>
    <t>合計</t>
    <rPh sb="0" eb="2">
      <t>ゴウケイ</t>
    </rPh>
    <phoneticPr fontId="1"/>
  </si>
  <si>
    <t>北原</t>
    <rPh sb="0" eb="2">
      <t>キタハラ</t>
    </rPh>
    <phoneticPr fontId="1"/>
  </si>
  <si>
    <t>景山</t>
    <rPh sb="0" eb="2">
      <t>カゲヤマ</t>
    </rPh>
    <phoneticPr fontId="1"/>
  </si>
  <si>
    <t>庄田</t>
    <rPh sb="0" eb="2">
      <t>ショウ</t>
    </rPh>
    <phoneticPr fontId="1"/>
  </si>
  <si>
    <t>橋本</t>
    <rPh sb="0" eb="2">
      <t>ハシモト</t>
    </rPh>
    <phoneticPr fontId="1"/>
  </si>
  <si>
    <t>金平</t>
  </si>
  <si>
    <t>川上</t>
  </si>
  <si>
    <t>北原</t>
  </si>
  <si>
    <t>中道</t>
  </si>
  <si>
    <t>藤原</t>
  </si>
  <si>
    <t>岡崎</t>
  </si>
  <si>
    <t>上田</t>
  </si>
  <si>
    <t>中林</t>
  </si>
  <si>
    <t>景山</t>
  </si>
  <si>
    <t>月</t>
    <rPh sb="0" eb="1">
      <t>ゲテゥ</t>
    </rPh>
    <phoneticPr fontId="1"/>
  </si>
  <si>
    <t>火</t>
    <rPh sb="0" eb="1">
      <t xml:space="preserve">カ </t>
    </rPh>
    <phoneticPr fontId="1"/>
  </si>
  <si>
    <t>橋本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</si>
</sst>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6"/>
      <name val="ＭＳ Ｐゴシック"/>
      <family val="2"/>
      <charset val="128"/>
      <scheme val="minor"/>
    </font>
    <font>
      <sz val="14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000000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24" xfId="0" applyBorder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22"/>
  <sheetViews>
    <sheetView tabSelected="1" zoomScale="70" zoomScaleNormal="70" workbookViewId="0">
      <selection activeCell="S16" sqref="S16"/>
    </sheetView>
  </sheetViews>
  <sheetFormatPr baseColWidth="10" defaultColWidth="8.83203125" defaultRowHeight="14"/>
  <cols>
    <col min="1" max="1" width="8.83203125" style="4"/>
    <col min="2" max="3" width="3.6640625" style="4" customWidth="1"/>
    <col min="4" max="7" width="8.1640625" style="4" customWidth="1"/>
    <col min="8" max="9" width="3.6640625" style="4" customWidth="1"/>
    <col min="10" max="11" width="8.1640625" style="4" customWidth="1"/>
    <col min="12" max="12" width="8.1640625" style="5" customWidth="1"/>
    <col min="13" max="13" width="8.1640625" style="4" customWidth="1"/>
    <col min="14" max="15" width="3.6640625" style="4" customWidth="1"/>
    <col min="16" max="20" width="8.1640625" style="4" customWidth="1"/>
    <col min="21" max="22" width="3.6640625" style="4" customWidth="1"/>
    <col min="23" max="27" width="8.1640625" style="4" customWidth="1"/>
    <col min="28" max="16384" width="8.83203125" style="4"/>
  </cols>
  <sheetData>
    <row r="1" spans="2:39" ht="30" customHeight="1">
      <c r="D1" s="81"/>
      <c r="E1" s="81"/>
      <c r="F1" s="81"/>
      <c r="G1" s="81"/>
      <c r="H1" s="81"/>
    </row>
    <row r="2" spans="2:39" ht="30" customHeight="1" thickBot="1">
      <c r="I2" s="6"/>
      <c r="V2" s="6"/>
      <c r="W2" s="25"/>
      <c r="X2" s="25"/>
      <c r="Y2" s="25"/>
      <c r="Z2" s="25"/>
      <c r="AA2" s="25"/>
    </row>
    <row r="3" spans="2:39" ht="40.25" customHeight="1" thickBot="1">
      <c r="B3" s="77" t="s">
        <v>13</v>
      </c>
      <c r="C3" s="78"/>
      <c r="D3" s="78"/>
      <c r="E3" s="78"/>
      <c r="F3" s="78"/>
      <c r="G3" s="79"/>
      <c r="H3" s="7">
        <v>16</v>
      </c>
      <c r="I3" s="13" t="s">
        <v>54</v>
      </c>
      <c r="J3" s="8"/>
      <c r="K3" s="10"/>
      <c r="L3" s="7"/>
      <c r="M3" s="9"/>
      <c r="N3" s="80" t="s">
        <v>5</v>
      </c>
      <c r="O3" s="78"/>
      <c r="P3" s="78"/>
      <c r="Q3" s="78"/>
      <c r="R3" s="78"/>
      <c r="S3" s="78"/>
      <c r="T3" s="79"/>
      <c r="U3" s="7">
        <v>16</v>
      </c>
      <c r="V3" s="13" t="s">
        <v>54</v>
      </c>
      <c r="W3" s="68" t="s">
        <v>44</v>
      </c>
      <c r="X3" s="57"/>
      <c r="Y3" s="69" t="s">
        <v>48</v>
      </c>
      <c r="Z3" s="48"/>
      <c r="AA3" s="70" t="s">
        <v>55</v>
      </c>
      <c r="AC3" s="11" t="s">
        <v>0</v>
      </c>
      <c r="AD3" s="4" t="s">
        <v>16</v>
      </c>
      <c r="AE3" s="4" t="s">
        <v>14</v>
      </c>
      <c r="AF3" s="4" t="s">
        <v>39</v>
      </c>
      <c r="AG3" s="4" t="s">
        <v>18</v>
      </c>
      <c r="AH3" s="4" t="s">
        <v>19</v>
      </c>
    </row>
    <row r="4" spans="2:39" ht="40.25" customHeight="1">
      <c r="B4" s="12">
        <v>1</v>
      </c>
      <c r="C4" s="13" t="s">
        <v>53</v>
      </c>
      <c r="D4" s="26"/>
      <c r="E4" s="27"/>
      <c r="F4" s="28"/>
      <c r="G4" s="29"/>
      <c r="H4" s="3">
        <v>17</v>
      </c>
      <c r="I4" s="13" t="s">
        <v>1</v>
      </c>
      <c r="J4" s="3"/>
      <c r="K4" s="2"/>
      <c r="L4" s="1"/>
      <c r="M4" s="13"/>
      <c r="N4" s="12">
        <v>1</v>
      </c>
      <c r="O4" s="13" t="s">
        <v>53</v>
      </c>
      <c r="P4" s="56"/>
      <c r="Q4" s="57"/>
      <c r="R4" s="58"/>
      <c r="S4" s="58"/>
      <c r="T4" s="73"/>
      <c r="U4" s="3">
        <v>17</v>
      </c>
      <c r="V4" s="13" t="s">
        <v>1</v>
      </c>
      <c r="W4" s="62" t="s">
        <v>40</v>
      </c>
      <c r="X4" s="60"/>
      <c r="Y4" s="63" t="s">
        <v>45</v>
      </c>
      <c r="Z4" s="45"/>
      <c r="AA4" s="71" t="s">
        <v>41</v>
      </c>
      <c r="AC4" s="4" t="s">
        <v>6</v>
      </c>
      <c r="AD4" s="24">
        <f>COUNTIF($N$3:$AA$18,"東")</f>
        <v>0</v>
      </c>
      <c r="AE4" s="24">
        <f>COUNTIF($B$3:$M$18,"東")</f>
        <v>0</v>
      </c>
      <c r="AF4" s="24">
        <f t="shared" ref="AF4:AF14" si="0">SUM(AD4:AE4)</f>
        <v>0</v>
      </c>
      <c r="AG4" s="24">
        <f>COUNTIF($P$4:$R$18,"東")+COUNTIF($W$3:$Y$18,"東")</f>
        <v>0</v>
      </c>
      <c r="AH4" s="24">
        <f>COUNTIF($S$4:$T$18,"東")+COUNTIF($Z$3:$AA$18,"東")</f>
        <v>0</v>
      </c>
    </row>
    <row r="5" spans="2:39" ht="40.25" customHeight="1">
      <c r="B5" s="3">
        <v>2</v>
      </c>
      <c r="C5" s="13" t="s">
        <v>4</v>
      </c>
      <c r="D5" s="30"/>
      <c r="E5" s="31"/>
      <c r="F5" s="32"/>
      <c r="G5" s="33"/>
      <c r="H5" s="3">
        <v>18</v>
      </c>
      <c r="I5" s="13" t="s">
        <v>10</v>
      </c>
      <c r="J5" s="3"/>
      <c r="K5" s="2"/>
      <c r="L5" s="1"/>
      <c r="M5" s="13"/>
      <c r="N5" s="3">
        <v>2</v>
      </c>
      <c r="O5" s="13" t="s">
        <v>4</v>
      </c>
      <c r="P5" s="62"/>
      <c r="Q5" s="60"/>
      <c r="R5" s="63"/>
      <c r="S5" s="49"/>
      <c r="T5" s="71"/>
      <c r="U5" s="3">
        <v>18</v>
      </c>
      <c r="V5" s="13" t="s">
        <v>10</v>
      </c>
      <c r="W5" s="62" t="s">
        <v>47</v>
      </c>
      <c r="X5" s="60"/>
      <c r="Y5" s="63" t="s">
        <v>50</v>
      </c>
      <c r="Z5" s="45"/>
      <c r="AA5" s="71" t="s">
        <v>44</v>
      </c>
      <c r="AC5" s="4" t="s">
        <v>7</v>
      </c>
      <c r="AD5" s="24">
        <f>COUNTIF($N$3:$AA$18,"寺山")</f>
        <v>0</v>
      </c>
      <c r="AE5" s="24">
        <f>COUNTIF($B$3:$M$18,"寺山")</f>
        <v>0</v>
      </c>
      <c r="AF5" s="24">
        <f t="shared" si="0"/>
        <v>0</v>
      </c>
      <c r="AG5" s="24">
        <f>COUNTIF($P$4:$R$18,"寺山")+COUNTIF($W$3:$Y$18,"寺山")</f>
        <v>0</v>
      </c>
      <c r="AH5" s="24">
        <f>COUNTIF($S$4:$T$18,"寺山")+COUNTIF($Z$3:$AA$18,"寺山")</f>
        <v>0</v>
      </c>
    </row>
    <row r="6" spans="2:39" ht="40.25" customHeight="1">
      <c r="B6" s="3">
        <v>3</v>
      </c>
      <c r="C6" s="13" t="s">
        <v>1</v>
      </c>
      <c r="D6" s="30"/>
      <c r="E6" s="31"/>
      <c r="F6" s="32"/>
      <c r="G6" s="34"/>
      <c r="H6" s="3">
        <v>19</v>
      </c>
      <c r="I6" s="13" t="s">
        <v>11</v>
      </c>
      <c r="J6" s="3"/>
      <c r="K6" s="2"/>
      <c r="L6" s="1"/>
      <c r="M6" s="13"/>
      <c r="N6" s="3">
        <v>3</v>
      </c>
      <c r="O6" s="13" t="s">
        <v>1</v>
      </c>
      <c r="P6" s="62" t="s">
        <v>44</v>
      </c>
      <c r="Q6" s="60"/>
      <c r="R6" s="63" t="s">
        <v>46</v>
      </c>
      <c r="S6" s="54"/>
      <c r="T6" s="71" t="s">
        <v>52</v>
      </c>
      <c r="U6" s="3">
        <v>19</v>
      </c>
      <c r="V6" s="13" t="s">
        <v>11</v>
      </c>
      <c r="W6" s="62" t="s">
        <v>51</v>
      </c>
      <c r="X6" s="60"/>
      <c r="Y6" s="63" t="s">
        <v>22</v>
      </c>
      <c r="Z6" s="45"/>
      <c r="AA6" s="71" t="s">
        <v>41</v>
      </c>
      <c r="AC6" s="4" t="s">
        <v>8</v>
      </c>
      <c r="AD6" s="24">
        <f>COUNTIF($N$3:$AA$18,"岡崎")</f>
        <v>9</v>
      </c>
      <c r="AE6" s="24">
        <f>COUNTIF($B$3:$M$18,"岡崎")</f>
        <v>2</v>
      </c>
      <c r="AF6" s="24">
        <f t="shared" si="0"/>
        <v>11</v>
      </c>
      <c r="AG6" s="24">
        <f>COUNTIF($P$4:$R$18,"岡崎")+COUNTIF($W$3:$Y$18,"岡崎")</f>
        <v>6</v>
      </c>
      <c r="AH6" s="24">
        <f>COUNTIF($S$4:$T$18,"岡崎")+COUNTIF($Z$3:$AA$18,"岡崎")</f>
        <v>3</v>
      </c>
    </row>
    <row r="7" spans="2:39" ht="40.25" customHeight="1">
      <c r="B7" s="3">
        <v>4</v>
      </c>
      <c r="C7" s="13" t="s">
        <v>10</v>
      </c>
      <c r="D7" s="30"/>
      <c r="E7" s="31"/>
      <c r="F7" s="32"/>
      <c r="G7" s="33"/>
      <c r="H7" s="3">
        <v>20</v>
      </c>
      <c r="I7" s="13" t="s">
        <v>2</v>
      </c>
      <c r="J7" s="3" t="s">
        <v>40</v>
      </c>
      <c r="K7" s="2" t="s">
        <v>22</v>
      </c>
      <c r="L7" s="1" t="s">
        <v>43</v>
      </c>
      <c r="M7" s="13" t="s">
        <v>15</v>
      </c>
      <c r="N7" s="3">
        <v>4</v>
      </c>
      <c r="O7" s="13" t="s">
        <v>10</v>
      </c>
      <c r="P7" s="62" t="s">
        <v>44</v>
      </c>
      <c r="Q7" s="60"/>
      <c r="R7" s="74"/>
      <c r="S7" s="54"/>
      <c r="T7" s="75"/>
      <c r="U7" s="3">
        <v>20</v>
      </c>
      <c r="V7" s="13" t="s">
        <v>2</v>
      </c>
      <c r="W7" s="62" t="s">
        <v>46</v>
      </c>
      <c r="X7" s="63" t="s">
        <v>49</v>
      </c>
      <c r="Y7" s="63" t="s">
        <v>55</v>
      </c>
      <c r="Z7" s="45" t="s">
        <v>38</v>
      </c>
      <c r="AA7" s="71"/>
      <c r="AC7" s="4" t="s">
        <v>9</v>
      </c>
      <c r="AD7" s="24">
        <f>COUNTIF($N$3:$AA$18,"中道")</f>
        <v>10</v>
      </c>
      <c r="AE7" s="24">
        <f>COUNTIF($B$3:$M$18,"中道")</f>
        <v>2</v>
      </c>
      <c r="AF7" s="24">
        <f t="shared" si="0"/>
        <v>12</v>
      </c>
      <c r="AG7" s="24">
        <f>COUNTIF($P$4:$R$18,"中道")+COUNTIF($W$3:$Y$18,"中道")</f>
        <v>6</v>
      </c>
      <c r="AH7" s="24">
        <f>COUNTIF($S$4:$T$18,"中道")+COUNTIF($Z$3:$AA$18,"中道")</f>
        <v>4</v>
      </c>
    </row>
    <row r="8" spans="2:39" ht="40.25" customHeight="1">
      <c r="B8" s="3">
        <v>5</v>
      </c>
      <c r="C8" s="13" t="s">
        <v>11</v>
      </c>
      <c r="D8" s="30"/>
      <c r="E8" s="31"/>
      <c r="F8" s="32"/>
      <c r="G8" s="34"/>
      <c r="H8" s="3">
        <v>21</v>
      </c>
      <c r="I8" s="13" t="s">
        <v>12</v>
      </c>
      <c r="J8" s="3"/>
      <c r="K8" s="2"/>
      <c r="L8" s="1"/>
      <c r="M8" s="13"/>
      <c r="N8" s="3">
        <v>5</v>
      </c>
      <c r="O8" s="13" t="s">
        <v>11</v>
      </c>
      <c r="P8" s="62" t="s">
        <v>51</v>
      </c>
      <c r="Q8" s="60"/>
      <c r="R8" s="63" t="s">
        <v>46</v>
      </c>
      <c r="S8" s="49"/>
      <c r="T8" s="71" t="s">
        <v>52</v>
      </c>
      <c r="U8" s="3">
        <v>21</v>
      </c>
      <c r="V8" s="13" t="s">
        <v>12</v>
      </c>
      <c r="W8" s="62" t="s">
        <v>48</v>
      </c>
      <c r="X8" s="63" t="s">
        <v>47</v>
      </c>
      <c r="Y8" s="63" t="s">
        <v>45</v>
      </c>
      <c r="Z8" s="53" t="s">
        <v>8</v>
      </c>
      <c r="AA8" s="71"/>
      <c r="AC8" s="4" t="s">
        <v>15</v>
      </c>
      <c r="AD8" s="24">
        <f>COUNTIF($N$3:$AA$18,"金平")</f>
        <v>9</v>
      </c>
      <c r="AE8" s="24">
        <f>COUNTIF($B$3:$M$18,"金平")</f>
        <v>3</v>
      </c>
      <c r="AF8" s="24">
        <f t="shared" si="0"/>
        <v>12</v>
      </c>
      <c r="AG8" s="24">
        <f>COUNTIF($P$4:$R$18,"金平")+COUNTIF($W$3:$Y$18,"金平")</f>
        <v>6</v>
      </c>
      <c r="AH8" s="24">
        <f>COUNTIF($S$4:$T$18,"金平")+COUNTIF($Z$3:$AA$18,"金平")</f>
        <v>3</v>
      </c>
    </row>
    <row r="9" spans="2:39" ht="40.25" customHeight="1">
      <c r="B9" s="3">
        <v>6</v>
      </c>
      <c r="C9" s="13" t="s">
        <v>2</v>
      </c>
      <c r="D9" s="30" t="s">
        <v>8</v>
      </c>
      <c r="E9" s="31" t="s">
        <v>9</v>
      </c>
      <c r="F9" s="32" t="s">
        <v>15</v>
      </c>
      <c r="G9" s="76"/>
      <c r="H9" s="3">
        <v>22</v>
      </c>
      <c r="I9" s="13" t="s">
        <v>3</v>
      </c>
      <c r="J9" s="3"/>
      <c r="K9" s="2"/>
      <c r="L9" s="1"/>
      <c r="M9" s="13"/>
      <c r="N9" s="3">
        <v>6</v>
      </c>
      <c r="O9" s="13" t="s">
        <v>2</v>
      </c>
      <c r="P9" s="62" t="s">
        <v>44</v>
      </c>
      <c r="Q9" s="63" t="s">
        <v>8</v>
      </c>
      <c r="R9" s="63" t="s">
        <v>21</v>
      </c>
      <c r="S9" s="49" t="s">
        <v>9</v>
      </c>
      <c r="T9" s="71"/>
      <c r="U9" s="3">
        <v>22</v>
      </c>
      <c r="V9" s="13" t="s">
        <v>3</v>
      </c>
      <c r="W9" s="59"/>
      <c r="X9" s="60"/>
      <c r="Y9" s="60"/>
      <c r="Z9" s="45"/>
      <c r="AA9" s="72"/>
      <c r="AC9" s="4" t="s">
        <v>17</v>
      </c>
      <c r="AD9" s="24">
        <f>COUNTIF($N$3:$AA$18,"中林")</f>
        <v>7</v>
      </c>
      <c r="AE9" s="24">
        <f>COUNTIF($B$3:$M$18,"中林")</f>
        <v>1</v>
      </c>
      <c r="AF9" s="24">
        <f t="shared" si="0"/>
        <v>8</v>
      </c>
      <c r="AG9" s="24">
        <f>COUNTIF($P$4:$R$18,"中林")+COUNTIF($W$3:$Y$18,"中林")</f>
        <v>6</v>
      </c>
      <c r="AH9" s="24">
        <f>COUNTIF($S$4:$T$18,"中林")+COUNTIF($Z$3:$AA$18,"中林")</f>
        <v>1</v>
      </c>
    </row>
    <row r="10" spans="2:39" ht="40.25" customHeight="1">
      <c r="B10" s="3">
        <v>7</v>
      </c>
      <c r="C10" s="13" t="s">
        <v>12</v>
      </c>
      <c r="D10" s="30"/>
      <c r="E10" s="31"/>
      <c r="F10" s="44"/>
      <c r="G10" s="46"/>
      <c r="H10" s="3">
        <v>23</v>
      </c>
      <c r="I10" s="13" t="s">
        <v>4</v>
      </c>
      <c r="J10" s="3"/>
      <c r="K10" s="2"/>
      <c r="L10" s="1"/>
      <c r="M10" s="13"/>
      <c r="N10" s="3">
        <v>7</v>
      </c>
      <c r="O10" s="13" t="s">
        <v>12</v>
      </c>
      <c r="P10" s="62" t="s">
        <v>47</v>
      </c>
      <c r="Q10" s="63" t="s">
        <v>51</v>
      </c>
      <c r="R10" s="63" t="s">
        <v>46</v>
      </c>
      <c r="S10" s="61" t="s">
        <v>8</v>
      </c>
      <c r="T10" s="71"/>
      <c r="U10" s="3">
        <v>23</v>
      </c>
      <c r="V10" s="13" t="s">
        <v>4</v>
      </c>
      <c r="W10" s="62" t="s">
        <v>50</v>
      </c>
      <c r="X10" s="60"/>
      <c r="Y10" s="63" t="s">
        <v>44</v>
      </c>
      <c r="Z10" s="45"/>
      <c r="AA10" s="71" t="s">
        <v>55</v>
      </c>
      <c r="AC10" s="4" t="s">
        <v>20</v>
      </c>
      <c r="AD10" s="24">
        <f>COUNTIF($N$3:$AA$18,"主藤")</f>
        <v>0</v>
      </c>
      <c r="AE10" s="24">
        <f>COUNTIF($B$3:$M$18,"主藤")</f>
        <v>0</v>
      </c>
      <c r="AF10" s="24">
        <f t="shared" si="0"/>
        <v>0</v>
      </c>
      <c r="AG10" s="24">
        <f>COUNTIF($P$4:$R$18,"主藤")+COUNTIF($W$3:$Y$18,"主藤")</f>
        <v>0</v>
      </c>
      <c r="AH10" s="24">
        <f>COUNTIF($S$4:$T$18,"主藤")+COUNTIF($Z$3:$AA$18,"主藤")</f>
        <v>0</v>
      </c>
    </row>
    <row r="11" spans="2:39" ht="40.25" customHeight="1">
      <c r="B11" s="3">
        <v>8</v>
      </c>
      <c r="C11" s="13" t="s">
        <v>3</v>
      </c>
      <c r="D11" s="30"/>
      <c r="E11" s="31"/>
      <c r="F11" s="32"/>
      <c r="G11" s="34"/>
      <c r="H11" s="3">
        <v>24</v>
      </c>
      <c r="I11" s="13" t="s">
        <v>1</v>
      </c>
      <c r="J11" s="3"/>
      <c r="K11" s="2"/>
      <c r="L11" s="1"/>
      <c r="M11" s="13"/>
      <c r="N11" s="3">
        <v>8</v>
      </c>
      <c r="O11" s="13" t="s">
        <v>3</v>
      </c>
      <c r="P11" s="59"/>
      <c r="Q11" s="60"/>
      <c r="R11" s="60"/>
      <c r="S11" s="49"/>
      <c r="T11" s="72"/>
      <c r="U11" s="3">
        <v>24</v>
      </c>
      <c r="V11" s="13" t="s">
        <v>1</v>
      </c>
      <c r="W11" s="62" t="s">
        <v>43</v>
      </c>
      <c r="X11" s="60"/>
      <c r="Y11" s="63" t="s">
        <v>22</v>
      </c>
      <c r="Z11" s="45"/>
      <c r="AA11" s="71" t="s">
        <v>46</v>
      </c>
      <c r="AC11" s="4" t="s">
        <v>38</v>
      </c>
      <c r="AD11" s="24">
        <f>COUNTIF($N$3:$AA$18,"上田")</f>
        <v>5</v>
      </c>
      <c r="AE11" s="24">
        <f>COUNTIF($B$3:$M$18,"上田")</f>
        <v>0</v>
      </c>
      <c r="AF11" s="24">
        <f t="shared" si="0"/>
        <v>5</v>
      </c>
      <c r="AG11" s="24">
        <f>COUNTIF($P$4:$R$18,"上田")+COUNTIF($W$3:$Y$18,"上田")</f>
        <v>3</v>
      </c>
      <c r="AH11" s="24">
        <f>COUNTIF($S$4:$T$18,"上田")+COUNTIF($Z$3:$AA$18,"上田")</f>
        <v>2</v>
      </c>
    </row>
    <row r="12" spans="2:39" ht="40.25" customHeight="1">
      <c r="B12" s="3">
        <v>9</v>
      </c>
      <c r="C12" s="13" t="s">
        <v>4</v>
      </c>
      <c r="D12" s="30"/>
      <c r="E12" s="31"/>
      <c r="F12" s="32"/>
      <c r="G12" s="33"/>
      <c r="H12" s="3">
        <v>25</v>
      </c>
      <c r="I12" s="13" t="s">
        <v>10</v>
      </c>
      <c r="J12" s="3"/>
      <c r="K12" s="2"/>
      <c r="L12" s="1"/>
      <c r="M12" s="13"/>
      <c r="N12" s="3">
        <v>9</v>
      </c>
      <c r="O12" s="13" t="s">
        <v>4</v>
      </c>
      <c r="P12" s="62" t="s">
        <v>17</v>
      </c>
      <c r="Q12" s="60"/>
      <c r="R12" s="63" t="s">
        <v>21</v>
      </c>
      <c r="S12" s="54"/>
      <c r="T12" s="71" t="s">
        <v>8</v>
      </c>
      <c r="U12" s="3">
        <v>25</v>
      </c>
      <c r="V12" s="13" t="s">
        <v>10</v>
      </c>
      <c r="W12" s="62" t="s">
        <v>9</v>
      </c>
      <c r="X12" s="60"/>
      <c r="Y12" s="63" t="s">
        <v>21</v>
      </c>
      <c r="Z12" s="45"/>
      <c r="AA12" s="71" t="s">
        <v>44</v>
      </c>
      <c r="AC12" s="4" t="s">
        <v>21</v>
      </c>
      <c r="AD12" s="24">
        <f>COUNTIF($N$3:$AA$18,"藤原")</f>
        <v>7</v>
      </c>
      <c r="AE12" s="24">
        <f>COUNTIF($B$3:$M$18,"藤原")</f>
        <v>0</v>
      </c>
      <c r="AF12" s="24">
        <f t="shared" si="0"/>
        <v>7</v>
      </c>
      <c r="AG12" s="24">
        <f>COUNTIF($P$4:$R$18,"藤原")+COUNTIF($W$3:$Y$18,"藤原")</f>
        <v>7</v>
      </c>
      <c r="AH12" s="24">
        <f>COUNTIF($S$4:$T$18,"藤原")+COUNTIF($Z$3:$AA$18,"藤原")</f>
        <v>0</v>
      </c>
      <c r="AL12" s="55"/>
      <c r="AM12" s="55"/>
    </row>
    <row r="13" spans="2:39" ht="40.25" customHeight="1">
      <c r="B13" s="3">
        <v>10</v>
      </c>
      <c r="C13" s="13" t="s">
        <v>1</v>
      </c>
      <c r="D13" s="30"/>
      <c r="E13" s="35"/>
      <c r="F13" s="32"/>
      <c r="G13" s="33"/>
      <c r="H13" s="3">
        <v>26</v>
      </c>
      <c r="I13" s="13" t="s">
        <v>11</v>
      </c>
      <c r="J13" s="12"/>
      <c r="K13" s="1"/>
      <c r="L13" s="15"/>
      <c r="M13" s="13"/>
      <c r="N13" s="3">
        <v>10</v>
      </c>
      <c r="O13" s="13" t="s">
        <v>1</v>
      </c>
      <c r="P13" s="62" t="s">
        <v>40</v>
      </c>
      <c r="Q13" s="60"/>
      <c r="R13" s="63" t="s">
        <v>45</v>
      </c>
      <c r="S13" s="49"/>
      <c r="T13" s="71" t="s">
        <v>41</v>
      </c>
      <c r="U13" s="3">
        <v>26</v>
      </c>
      <c r="V13" s="13" t="s">
        <v>11</v>
      </c>
      <c r="W13" s="62" t="s">
        <v>51</v>
      </c>
      <c r="X13" s="60"/>
      <c r="Y13" s="63" t="s">
        <v>45</v>
      </c>
      <c r="Z13" s="45"/>
      <c r="AA13" s="71" t="s">
        <v>55</v>
      </c>
      <c r="AC13" s="4" t="s">
        <v>22</v>
      </c>
      <c r="AD13" s="24">
        <f>COUNTIF($N$3:$AA$18,"川上")</f>
        <v>7</v>
      </c>
      <c r="AE13" s="24">
        <f>COUNTIF($B$3:$M$18,"川上")</f>
        <v>2</v>
      </c>
      <c r="AF13" s="24">
        <f t="shared" si="0"/>
        <v>9</v>
      </c>
      <c r="AG13" s="24">
        <f>COUNTIF($P$4:$R$18,"川上")+COUNTIF($W$3:$Y$18,"川上")</f>
        <v>7</v>
      </c>
      <c r="AH13" s="24">
        <f>COUNTIF($S$4:$T$18,"川上")+COUNTIF($Z$3:$AA$18,"川上")</f>
        <v>0</v>
      </c>
      <c r="AL13" s="55"/>
      <c r="AM13" s="55"/>
    </row>
    <row r="14" spans="2:39" ht="40.25" customHeight="1">
      <c r="B14" s="3">
        <v>11</v>
      </c>
      <c r="C14" s="13" t="s">
        <v>10</v>
      </c>
      <c r="D14" s="30"/>
      <c r="E14" s="31"/>
      <c r="F14" s="32"/>
      <c r="G14" s="34"/>
      <c r="H14" s="3">
        <v>27</v>
      </c>
      <c r="I14" s="13" t="s">
        <v>2</v>
      </c>
      <c r="J14" s="3" t="s">
        <v>17</v>
      </c>
      <c r="K14" s="1" t="s">
        <v>22</v>
      </c>
      <c r="L14" s="15" t="s">
        <v>40</v>
      </c>
      <c r="M14" s="13" t="s">
        <v>15</v>
      </c>
      <c r="N14" s="3">
        <v>11</v>
      </c>
      <c r="O14" s="13" t="s">
        <v>10</v>
      </c>
      <c r="P14" s="62" t="s">
        <v>55</v>
      </c>
      <c r="Q14" s="60"/>
      <c r="R14" s="63" t="s">
        <v>50</v>
      </c>
      <c r="S14" s="49"/>
      <c r="T14" s="71" t="s">
        <v>47</v>
      </c>
      <c r="U14" s="3">
        <v>27</v>
      </c>
      <c r="V14" s="13" t="s">
        <v>2</v>
      </c>
      <c r="W14" s="62" t="s">
        <v>49</v>
      </c>
      <c r="X14" s="63" t="s">
        <v>46</v>
      </c>
      <c r="Y14" s="63" t="s">
        <v>48</v>
      </c>
      <c r="Z14" s="45" t="s">
        <v>9</v>
      </c>
      <c r="AA14" s="71"/>
      <c r="AC14" s="4" t="s">
        <v>40</v>
      </c>
      <c r="AD14" s="24">
        <f>COUNTIF($N$3:$AA$18,"北原")</f>
        <v>10</v>
      </c>
      <c r="AE14" s="24">
        <f>COUNTIF($B$3:$M$18,"北原")</f>
        <v>3</v>
      </c>
      <c r="AF14" s="24">
        <f t="shared" si="0"/>
        <v>13</v>
      </c>
      <c r="AG14" s="24">
        <f>COUNTIF($P$4:$R$18,"北原")+COUNTIF($W$3:$Y$18,"北原")</f>
        <v>8</v>
      </c>
      <c r="AH14" s="24">
        <f>COUNTIF($S$4:$T$18,"北原")+COUNTIF($Z$3:$AA$18,"北原")</f>
        <v>2</v>
      </c>
      <c r="AL14" s="55"/>
      <c r="AM14" s="55"/>
    </row>
    <row r="15" spans="2:39" ht="40.25" customHeight="1">
      <c r="B15" s="3">
        <v>12</v>
      </c>
      <c r="C15" s="13" t="s">
        <v>11</v>
      </c>
      <c r="D15" s="30"/>
      <c r="E15" s="29"/>
      <c r="F15" s="32"/>
      <c r="G15" s="34"/>
      <c r="H15" s="3">
        <v>28</v>
      </c>
      <c r="I15" s="13" t="s">
        <v>12</v>
      </c>
      <c r="J15" s="3"/>
      <c r="K15" s="2"/>
      <c r="L15" s="14"/>
      <c r="M15" s="13"/>
      <c r="N15" s="3">
        <v>12</v>
      </c>
      <c r="O15" s="13" t="s">
        <v>11</v>
      </c>
      <c r="P15" s="62" t="s">
        <v>44</v>
      </c>
      <c r="Q15" s="60"/>
      <c r="R15" s="63" t="s">
        <v>46</v>
      </c>
      <c r="S15" s="49"/>
      <c r="T15" s="71" t="s">
        <v>51</v>
      </c>
      <c r="U15" s="3">
        <v>28</v>
      </c>
      <c r="V15" s="13" t="s">
        <v>12</v>
      </c>
      <c r="W15" s="62" t="s">
        <v>45</v>
      </c>
      <c r="X15" s="63" t="s">
        <v>49</v>
      </c>
      <c r="Y15" s="63" t="s">
        <v>55</v>
      </c>
      <c r="Z15" s="53" t="s">
        <v>15</v>
      </c>
      <c r="AA15" s="71"/>
      <c r="AC15" s="4" t="s">
        <v>41</v>
      </c>
      <c r="AD15" s="24">
        <f>COUNTIF($N$3:$AA$18,"景山")</f>
        <v>6</v>
      </c>
      <c r="AE15" s="24">
        <f>COUNTIF($B$3:$M$18,"景山")</f>
        <v>1</v>
      </c>
      <c r="AF15" s="24">
        <f t="shared" ref="AF15:AF17" si="1">SUM(AD15:AE15)</f>
        <v>7</v>
      </c>
      <c r="AG15" s="24">
        <f>COUNTIF($P$4:$R$18,"景山")+COUNTIF($W$3:$Y$18,"景山")</f>
        <v>1</v>
      </c>
      <c r="AH15" s="24">
        <f>COUNTIF($S$4:$T$18,"景山")+COUNTIF($Z$3:$AA$18,"景山")</f>
        <v>5</v>
      </c>
      <c r="AL15" s="55"/>
      <c r="AM15" s="55"/>
    </row>
    <row r="16" spans="2:39" ht="40.25" customHeight="1">
      <c r="B16" s="3">
        <v>13</v>
      </c>
      <c r="C16" s="13" t="s">
        <v>2</v>
      </c>
      <c r="D16" s="32" t="s">
        <v>41</v>
      </c>
      <c r="E16" s="42" t="s">
        <v>9</v>
      </c>
      <c r="F16" s="43" t="s">
        <v>8</v>
      </c>
      <c r="G16" s="33" t="s">
        <v>40</v>
      </c>
      <c r="H16" s="3">
        <v>29</v>
      </c>
      <c r="I16" s="13" t="s">
        <v>3</v>
      </c>
      <c r="J16" s="3"/>
      <c r="K16" s="2"/>
      <c r="L16" s="1"/>
      <c r="M16" s="13"/>
      <c r="N16" s="3">
        <v>13</v>
      </c>
      <c r="O16" s="13" t="s">
        <v>2</v>
      </c>
      <c r="P16" s="62" t="s">
        <v>49</v>
      </c>
      <c r="Q16" s="63" t="s">
        <v>55</v>
      </c>
      <c r="R16" s="63" t="s">
        <v>52</v>
      </c>
      <c r="S16" s="49" t="s">
        <v>9</v>
      </c>
      <c r="T16" s="71"/>
      <c r="U16" s="3">
        <v>29</v>
      </c>
      <c r="V16" s="13" t="s">
        <v>3</v>
      </c>
      <c r="W16" s="59"/>
      <c r="X16" s="60"/>
      <c r="Y16" s="60"/>
      <c r="Z16" s="45"/>
      <c r="AA16" s="72"/>
      <c r="AC16" s="4" t="s">
        <v>42</v>
      </c>
      <c r="AD16" s="24">
        <f>COUNTIF($N$3:$AA$18,"庄田")</f>
        <v>0</v>
      </c>
      <c r="AE16" s="24">
        <f>COUNTIF($B$3:$M$18,"庄田")</f>
        <v>0</v>
      </c>
      <c r="AF16" s="24">
        <f t="shared" si="1"/>
        <v>0</v>
      </c>
      <c r="AG16" s="24">
        <f>COUNTIF($P$4:$R$18,"庄田")+COUNTIF($W$3:$Y$18,"庄田")</f>
        <v>0</v>
      </c>
      <c r="AH16" s="24">
        <f>COUNTIF($S$4:$T$18,"庄田")+COUNTIF($Z$3:$AA$18,"庄田")</f>
        <v>0</v>
      </c>
      <c r="AL16" s="55"/>
      <c r="AM16" s="55"/>
    </row>
    <row r="17" spans="2:39" ht="40.25" customHeight="1">
      <c r="B17" s="16">
        <v>14</v>
      </c>
      <c r="C17" s="13" t="s">
        <v>12</v>
      </c>
      <c r="D17" s="36"/>
      <c r="E17" s="47"/>
      <c r="F17" s="41"/>
      <c r="G17" s="46"/>
      <c r="H17" s="3">
        <v>30</v>
      </c>
      <c r="I17" s="13" t="s">
        <v>4</v>
      </c>
      <c r="J17" s="16"/>
      <c r="K17" s="2"/>
      <c r="L17" s="1"/>
      <c r="M17" s="17"/>
      <c r="N17" s="16">
        <v>14</v>
      </c>
      <c r="O17" s="13" t="s">
        <v>12</v>
      </c>
      <c r="P17" s="62" t="s">
        <v>49</v>
      </c>
      <c r="Q17" s="63" t="s">
        <v>51</v>
      </c>
      <c r="R17" s="63" t="s">
        <v>47</v>
      </c>
      <c r="S17" s="49" t="s">
        <v>40</v>
      </c>
      <c r="T17" s="71"/>
      <c r="U17" s="3">
        <v>30</v>
      </c>
      <c r="V17" s="13" t="s">
        <v>4</v>
      </c>
      <c r="W17" s="62" t="s">
        <v>47</v>
      </c>
      <c r="X17" s="60"/>
      <c r="Y17" s="63" t="s">
        <v>21</v>
      </c>
      <c r="Z17" s="45"/>
      <c r="AA17" s="71" t="s">
        <v>38</v>
      </c>
      <c r="AC17" s="4" t="s">
        <v>43</v>
      </c>
      <c r="AD17" s="24">
        <f>COUNTIF($N$3:$AA$18,"橋本")</f>
        <v>8</v>
      </c>
      <c r="AE17" s="24">
        <f>COUNTIF($B$3:$M$18,"橋本")</f>
        <v>1</v>
      </c>
      <c r="AF17" s="24">
        <f t="shared" si="1"/>
        <v>9</v>
      </c>
      <c r="AG17" s="24">
        <f>COUNTIF($P$4:$R$18,"橋本")+COUNTIF($W$3:$Y$18,"橋本")</f>
        <v>5</v>
      </c>
      <c r="AH17" s="24">
        <f>COUNTIF($S$4:$T$18,"北原")+COUNTIF($Z$3:$AA$18,"北原")</f>
        <v>2</v>
      </c>
      <c r="AL17" s="55"/>
      <c r="AM17" s="55"/>
    </row>
    <row r="18" spans="2:39" ht="40.25" customHeight="1" thickBot="1">
      <c r="B18" s="18">
        <v>15</v>
      </c>
      <c r="C18" s="13" t="s">
        <v>3</v>
      </c>
      <c r="D18" s="37"/>
      <c r="E18" s="38"/>
      <c r="F18" s="39"/>
      <c r="G18" s="40"/>
      <c r="H18" s="18"/>
      <c r="I18" s="13"/>
      <c r="J18" s="18"/>
      <c r="K18" s="19"/>
      <c r="L18" s="20"/>
      <c r="M18" s="21"/>
      <c r="N18" s="18">
        <v>15</v>
      </c>
      <c r="O18" s="13" t="s">
        <v>3</v>
      </c>
      <c r="P18" s="64"/>
      <c r="Q18" s="65"/>
      <c r="R18" s="66"/>
      <c r="S18" s="40"/>
      <c r="T18" s="67"/>
      <c r="U18" s="18"/>
      <c r="V18" s="13"/>
      <c r="W18" s="64"/>
      <c r="X18" s="65"/>
      <c r="Y18" s="50"/>
      <c r="Z18" s="51"/>
      <c r="AA18" s="52"/>
      <c r="AB18" s="25"/>
      <c r="AL18" s="55"/>
      <c r="AM18" s="55"/>
    </row>
    <row r="19" spans="2:39" ht="40.25" customHeight="1">
      <c r="I19" s="22"/>
    </row>
    <row r="20" spans="2:39" ht="40.25" customHeight="1">
      <c r="I20" s="22"/>
    </row>
    <row r="21" spans="2:39" ht="40.25" customHeight="1"/>
    <row r="22" spans="2:39" ht="40.25" customHeight="1"/>
  </sheetData>
  <dataConsolidate/>
  <mergeCells count="3">
    <mergeCell ref="B3:G3"/>
    <mergeCell ref="N3:T3"/>
    <mergeCell ref="D1:H1"/>
  </mergeCells>
  <phoneticPr fontId="1"/>
  <dataValidations count="1">
    <dataValidation type="list" allowBlank="1" showInputMessage="1" showErrorMessage="1" sqref="D4:G18 J3:M18 AL12:AM17 P10 R12:R17 R4:T10 P18:T18 Y10:Y15 P16:Q17 S11:T17 P12:P14 W14:X15 W17 W18:AA18 Y17:AA17 W3:W8 Y3:AA8 Z9:AA16 W10:W12 X7:X8 Q9:Q10" xr:uid="{8FEA5BAE-D997-9E40-B7D7-8E28956A2D20}">
      <formula1>$AC$4:$AC$17</formula1>
    </dataValidation>
  </dataValidations>
  <printOptions horizontalCentered="1" verticalCentered="1"/>
  <pageMargins left="0.23622047244094491" right="0.23622047244094491" top="0.15748031496062992" bottom="0.15748031496062992" header="0.31496062992125984" footer="0.31496062992125984"/>
  <pageSetup paperSize="12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4"/>
  <sheetViews>
    <sheetView topLeftCell="A4" workbookViewId="0">
      <selection activeCell="H12" sqref="H12"/>
    </sheetView>
  </sheetViews>
  <sheetFormatPr baseColWidth="10" defaultColWidth="8.83203125" defaultRowHeight="14"/>
  <sheetData>
    <row r="4" spans="2:17">
      <c r="B4" s="23"/>
      <c r="C4" s="23" t="s">
        <v>23</v>
      </c>
      <c r="D4" s="23" t="s">
        <v>24</v>
      </c>
      <c r="E4" s="23" t="s">
        <v>25</v>
      </c>
      <c r="F4" s="23" t="s">
        <v>26</v>
      </c>
      <c r="G4" s="23" t="s">
        <v>27</v>
      </c>
      <c r="H4" s="23" t="s">
        <v>28</v>
      </c>
      <c r="I4" s="23" t="s">
        <v>29</v>
      </c>
      <c r="J4" s="23" t="s">
        <v>30</v>
      </c>
      <c r="K4" s="23" t="s">
        <v>31</v>
      </c>
      <c r="L4" s="23" t="s">
        <v>32</v>
      </c>
      <c r="M4" s="23" t="s">
        <v>33</v>
      </c>
      <c r="N4" s="23" t="s">
        <v>34</v>
      </c>
      <c r="O4" s="23" t="s">
        <v>35</v>
      </c>
      <c r="P4" s="23" t="s">
        <v>36</v>
      </c>
      <c r="Q4" s="23" t="s">
        <v>37</v>
      </c>
    </row>
    <row r="5" spans="2:17">
      <c r="B5" s="23">
        <v>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2:17">
      <c r="B6" s="23">
        <v>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2:17">
      <c r="B7" s="23">
        <v>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2:17">
      <c r="B8" s="23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2:17">
      <c r="B9" s="23">
        <v>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2:17">
      <c r="B10" s="23">
        <v>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2:17">
      <c r="B11" s="23">
        <v>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2:17">
      <c r="B12" s="23">
        <v>8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2:17">
      <c r="B13" s="23">
        <v>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2:17">
      <c r="B14" s="23">
        <v>10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2:17">
      <c r="B15" s="23">
        <v>11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2:17">
      <c r="B16" s="23">
        <v>12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2:17">
      <c r="B17" s="23">
        <v>13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2:17">
      <c r="B18" s="23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2:17">
      <c r="B19" s="23">
        <v>15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2:17">
      <c r="B20" s="23">
        <v>16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2:17">
      <c r="B21" s="23">
        <v>17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2:17">
      <c r="B22" s="23">
        <v>18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2:17">
      <c r="B23" s="23">
        <v>19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2:17">
      <c r="B24" s="23">
        <v>20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2:17">
      <c r="B25" s="23">
        <v>21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2:17">
      <c r="B26" s="23">
        <v>22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2:17">
      <c r="B27" s="23">
        <v>23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2:17">
      <c r="B28" s="23">
        <v>24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2:17">
      <c r="B29" s="23">
        <v>25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2:17">
      <c r="B30" s="23">
        <v>26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2:17">
      <c r="B31" s="23">
        <v>27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2:17">
      <c r="B32" s="23">
        <v>28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2:17">
      <c r="B33" s="23">
        <v>29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2:17">
      <c r="B34" s="23">
        <v>30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中道 直基</cp:lastModifiedBy>
  <cp:lastPrinted>2020-06-01T14:23:11Z</cp:lastPrinted>
  <dcterms:created xsi:type="dcterms:W3CDTF">2016-05-22T01:51:09Z</dcterms:created>
  <dcterms:modified xsi:type="dcterms:W3CDTF">2020-06-01T14:23:39Z</dcterms:modified>
</cp:coreProperties>
</file>