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y\Desktop\Magdeburg\2021 Winter\Fin Tech and Blockschein\0 前期准备\Excel DCF model Shake shack inc\"/>
    </mc:Choice>
  </mc:AlternateContent>
  <xr:revisionPtr revIDLastSave="0" documentId="13_ncr:1_{15E3D1F2-FD2C-4801-B833-4D7C23980A3A}" xr6:coauthVersionLast="47" xr6:coauthVersionMax="47" xr10:uidLastSave="{00000000-0000-0000-0000-000000000000}"/>
  <bookViews>
    <workbookView xWindow="14460" yWindow="330" windowWidth="14385" windowHeight="7485" firstSheet="1" activeTab="1" xr2:uid="{C3A17C7E-0E92-40B2-8DB6-107884D13C62}"/>
  </bookViews>
  <sheets>
    <sheet name="Guideline " sheetId="1" r:id="rId1"/>
    <sheet name="Revenue &amp; Expense Projection" sheetId="2" r:id="rId2"/>
    <sheet name="WACC" sheetId="7" r:id="rId3"/>
    <sheet name="Beta" sheetId="8" r:id="rId4"/>
    <sheet name="Income Statement" sheetId="3" r:id="rId5"/>
    <sheet name="Balance Sheet" sheetId="4" r:id="rId6"/>
    <sheet name="Cash Flow Statement 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2" l="1"/>
  <c r="J121" i="2"/>
  <c r="N133" i="2"/>
  <c r="M133" i="2"/>
  <c r="P128" i="2"/>
  <c r="Q128" i="2" s="1"/>
  <c r="R128" i="2" s="1"/>
  <c r="S128" i="2" s="1"/>
  <c r="O128" i="2"/>
  <c r="L128" i="2"/>
  <c r="M128" i="2" s="1"/>
  <c r="N128" i="2" s="1"/>
  <c r="K128" i="2"/>
  <c r="J128" i="2"/>
  <c r="L81" i="2"/>
  <c r="M81" i="2" s="1"/>
  <c r="N81" i="2" s="1"/>
  <c r="O81" i="2" s="1"/>
  <c r="P81" i="2" s="1"/>
  <c r="Q81" i="2" s="1"/>
  <c r="R81" i="2" s="1"/>
  <c r="S81" i="2" s="1"/>
  <c r="K81" i="2"/>
  <c r="L72" i="2"/>
  <c r="M72" i="2" s="1"/>
  <c r="N72" i="2" s="1"/>
  <c r="O72" i="2" s="1"/>
  <c r="P72" i="2" s="1"/>
  <c r="Q72" i="2" s="1"/>
  <c r="R72" i="2" s="1"/>
  <c r="S72" i="2" s="1"/>
  <c r="K72" i="2"/>
  <c r="J72" i="2"/>
  <c r="P63" i="2"/>
  <c r="Q63" i="2" s="1"/>
  <c r="R63" i="2" s="1"/>
  <c r="S63" i="2" s="1"/>
  <c r="O63" i="2"/>
  <c r="Q40" i="2"/>
  <c r="R40" i="2" s="1"/>
  <c r="S40" i="2" s="1"/>
  <c r="P40" i="2"/>
  <c r="O40" i="2"/>
  <c r="Q34" i="2"/>
  <c r="R34" i="2" s="1"/>
  <c r="S34" i="2" s="1"/>
  <c r="P34" i="2"/>
  <c r="P19" i="2"/>
  <c r="Q19" i="2" s="1"/>
  <c r="R19" i="2" s="1"/>
  <c r="S19" i="2" s="1"/>
  <c r="O19" i="2"/>
  <c r="I164" i="2" l="1"/>
  <c r="I163" i="2"/>
  <c r="D152" i="2"/>
  <c r="J8" i="7"/>
  <c r="J6" i="7"/>
  <c r="E15" i="7"/>
  <c r="E18" i="7"/>
  <c r="I4" i="8"/>
  <c r="E17" i="7"/>
  <c r="I3" i="8"/>
  <c r="E1260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3" i="8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3" i="8"/>
  <c r="D13" i="7"/>
  <c r="D12" i="7"/>
  <c r="H5" i="7"/>
  <c r="H6" i="7"/>
  <c r="C8" i="7"/>
  <c r="C7" i="7"/>
  <c r="C6" i="7"/>
  <c r="C5" i="7"/>
  <c r="D8" i="7" s="1"/>
  <c r="O56" i="2"/>
  <c r="P56" i="2"/>
  <c r="Q56" i="2"/>
  <c r="R56" i="2"/>
  <c r="S56" i="2"/>
  <c r="J133" i="2"/>
  <c r="K133" i="2" s="1"/>
  <c r="E132" i="2"/>
  <c r="E133" i="2" s="1"/>
  <c r="F132" i="2"/>
  <c r="F133" i="2" s="1"/>
  <c r="G132" i="2"/>
  <c r="G133" i="2" s="1"/>
  <c r="H132" i="2"/>
  <c r="H133" i="2" s="1"/>
  <c r="I132" i="2"/>
  <c r="I133" i="2" s="1"/>
  <c r="D132" i="2"/>
  <c r="D133" i="2" s="1"/>
  <c r="E128" i="2"/>
  <c r="F128" i="2"/>
  <c r="G128" i="2"/>
  <c r="H128" i="2"/>
  <c r="I128" i="2"/>
  <c r="D128" i="2"/>
  <c r="E124" i="2"/>
  <c r="F124" i="2"/>
  <c r="G124" i="2"/>
  <c r="H124" i="2"/>
  <c r="I124" i="2"/>
  <c r="D124" i="2"/>
  <c r="I118" i="2"/>
  <c r="H118" i="2"/>
  <c r="G118" i="2"/>
  <c r="F118" i="2"/>
  <c r="E118" i="2"/>
  <c r="D118" i="2"/>
  <c r="I103" i="2"/>
  <c r="H103" i="2"/>
  <c r="G103" i="2"/>
  <c r="F103" i="2"/>
  <c r="E103" i="2"/>
  <c r="D103" i="2"/>
  <c r="E116" i="2"/>
  <c r="F116" i="2"/>
  <c r="G116" i="2"/>
  <c r="H116" i="2"/>
  <c r="I116" i="2"/>
  <c r="D116" i="2"/>
  <c r="E92" i="2"/>
  <c r="E98" i="2" s="1"/>
  <c r="E108" i="2" s="1"/>
  <c r="F92" i="2"/>
  <c r="F98" i="2" s="1"/>
  <c r="F108" i="2" s="1"/>
  <c r="F110" i="2" s="1"/>
  <c r="F114" i="2" s="1"/>
  <c r="G92" i="2"/>
  <c r="G98" i="2" s="1"/>
  <c r="H92" i="2"/>
  <c r="H98" i="2" s="1"/>
  <c r="H108" i="2" s="1"/>
  <c r="I92" i="2"/>
  <c r="I98" i="2" s="1"/>
  <c r="I108" i="2" s="1"/>
  <c r="I110" i="2" s="1"/>
  <c r="I114" i="2" s="1"/>
  <c r="D92" i="2"/>
  <c r="D98" i="2" s="1"/>
  <c r="D108" i="2" s="1"/>
  <c r="D110" i="2" s="1"/>
  <c r="D114" i="2" s="1"/>
  <c r="L68" i="2"/>
  <c r="M68" i="2" s="1"/>
  <c r="N68" i="2" s="1"/>
  <c r="O68" i="2" s="1"/>
  <c r="P68" i="2" s="1"/>
  <c r="Q68" i="2" s="1"/>
  <c r="R68" i="2" s="1"/>
  <c r="S68" i="2" s="1"/>
  <c r="K86" i="2"/>
  <c r="L86" i="2" s="1"/>
  <c r="M86" i="2" s="1"/>
  <c r="N86" i="2" s="1"/>
  <c r="O86" i="2" s="1"/>
  <c r="D86" i="2"/>
  <c r="E81" i="2"/>
  <c r="F81" i="2"/>
  <c r="G81" i="2"/>
  <c r="H81" i="2"/>
  <c r="I81" i="2"/>
  <c r="D81" i="2"/>
  <c r="K56" i="2"/>
  <c r="L56" i="2"/>
  <c r="M56" i="2"/>
  <c r="N56" i="2"/>
  <c r="J56" i="2"/>
  <c r="I55" i="2"/>
  <c r="I53" i="2" s="1"/>
  <c r="I52" i="2" s="1"/>
  <c r="I67" i="2" s="1"/>
  <c r="J67" i="2" s="1"/>
  <c r="H55" i="2"/>
  <c r="H86" i="2" s="1"/>
  <c r="G55" i="2"/>
  <c r="G53" i="2" s="1"/>
  <c r="G52" i="2" s="1"/>
  <c r="G75" i="2" s="1"/>
  <c r="F55" i="2"/>
  <c r="F53" i="2" s="1"/>
  <c r="F52" i="2" s="1"/>
  <c r="F67" i="2" s="1"/>
  <c r="E55" i="2"/>
  <c r="E53" i="2" s="1"/>
  <c r="E52" i="2" s="1"/>
  <c r="E67" i="2" s="1"/>
  <c r="J53" i="2"/>
  <c r="D53" i="2"/>
  <c r="D52" i="2" s="1"/>
  <c r="D67" i="2" s="1"/>
  <c r="J37" i="2"/>
  <c r="J31" i="2"/>
  <c r="F23" i="2"/>
  <c r="G23" i="2"/>
  <c r="H23" i="2"/>
  <c r="I23" i="2"/>
  <c r="E23" i="2"/>
  <c r="J16" i="2"/>
  <c r="K13" i="2"/>
  <c r="L13" i="2" s="1"/>
  <c r="M13" i="2" s="1"/>
  <c r="N13" i="2" s="1"/>
  <c r="O13" i="2" s="1"/>
  <c r="P13" i="2" s="1"/>
  <c r="Q13" i="2" s="1"/>
  <c r="R13" i="2" s="1"/>
  <c r="S13" i="2" s="1"/>
  <c r="D37" i="2"/>
  <c r="D36" i="2" s="1"/>
  <c r="F37" i="2"/>
  <c r="F36" i="2" s="1"/>
  <c r="G37" i="2"/>
  <c r="G36" i="2" s="1"/>
  <c r="H37" i="2"/>
  <c r="H36" i="2" s="1"/>
  <c r="I37" i="2"/>
  <c r="I36" i="2" s="1"/>
  <c r="J39" i="2" s="1"/>
  <c r="E37" i="2"/>
  <c r="E36" i="2" s="1"/>
  <c r="D31" i="2"/>
  <c r="D30" i="2" s="1"/>
  <c r="F31" i="2"/>
  <c r="F33" i="2" s="1"/>
  <c r="G31" i="2"/>
  <c r="G33" i="2" s="1"/>
  <c r="H31" i="2"/>
  <c r="H33" i="2" s="1"/>
  <c r="I31" i="2"/>
  <c r="I33" i="2" s="1"/>
  <c r="E31" i="2"/>
  <c r="E30" i="2" s="1"/>
  <c r="D16" i="2"/>
  <c r="D15" i="2" s="1"/>
  <c r="D12" i="2" s="1"/>
  <c r="F18" i="2"/>
  <c r="F16" i="2" s="1"/>
  <c r="F15" i="2" s="1"/>
  <c r="F12" i="2" s="1"/>
  <c r="G18" i="2"/>
  <c r="G16" i="2" s="1"/>
  <c r="G15" i="2" s="1"/>
  <c r="G12" i="2" s="1"/>
  <c r="H18" i="2"/>
  <c r="H16" i="2" s="1"/>
  <c r="H15" i="2" s="1"/>
  <c r="H12" i="2" s="1"/>
  <c r="I18" i="2"/>
  <c r="I16" i="2" s="1"/>
  <c r="I15" i="2" s="1"/>
  <c r="I12" i="2" s="1"/>
  <c r="E18" i="2"/>
  <c r="E16" i="2" s="1"/>
  <c r="E15" i="2" s="1"/>
  <c r="E12" i="2" s="1"/>
  <c r="F44" i="2"/>
  <c r="G44" i="2"/>
  <c r="H44" i="2"/>
  <c r="I44" i="2"/>
  <c r="E44" i="2"/>
  <c r="F10" i="2"/>
  <c r="G10" i="2"/>
  <c r="H10" i="2"/>
  <c r="I10" i="2"/>
  <c r="E10" i="2"/>
  <c r="F145" i="2" l="1"/>
  <c r="J103" i="2"/>
  <c r="K103" i="2" s="1"/>
  <c r="D145" i="2"/>
  <c r="J124" i="2"/>
  <c r="I145" i="2"/>
  <c r="I155" i="2" s="1"/>
  <c r="J118" i="2"/>
  <c r="P86" i="2"/>
  <c r="Q86" i="2" s="1"/>
  <c r="R86" i="2" s="1"/>
  <c r="S86" i="2" s="1"/>
  <c r="S87" i="2" s="1"/>
  <c r="O87" i="2"/>
  <c r="K124" i="2"/>
  <c r="K118" i="2"/>
  <c r="L133" i="2"/>
  <c r="N87" i="2"/>
  <c r="M87" i="2"/>
  <c r="L87" i="2"/>
  <c r="K87" i="2"/>
  <c r="H8" i="7"/>
  <c r="I5" i="7" s="1"/>
  <c r="E12" i="7"/>
  <c r="E13" i="7"/>
  <c r="D121" i="2"/>
  <c r="I121" i="2"/>
  <c r="F121" i="2"/>
  <c r="H110" i="2"/>
  <c r="E110" i="2"/>
  <c r="G99" i="2"/>
  <c r="F99" i="2"/>
  <c r="I93" i="2"/>
  <c r="G108" i="2"/>
  <c r="I99" i="2"/>
  <c r="H99" i="2"/>
  <c r="F93" i="2"/>
  <c r="H93" i="2"/>
  <c r="G93" i="2"/>
  <c r="E99" i="2"/>
  <c r="E93" i="2"/>
  <c r="I86" i="2"/>
  <c r="G86" i="2"/>
  <c r="F86" i="2"/>
  <c r="E86" i="2"/>
  <c r="E87" i="2" s="1"/>
  <c r="K67" i="2"/>
  <c r="L67" i="2" s="1"/>
  <c r="E75" i="2"/>
  <c r="F68" i="2"/>
  <c r="G67" i="2"/>
  <c r="G68" i="2" s="1"/>
  <c r="I71" i="2"/>
  <c r="E71" i="2"/>
  <c r="I75" i="2"/>
  <c r="E68" i="2"/>
  <c r="D71" i="2"/>
  <c r="D75" i="2"/>
  <c r="F71" i="2"/>
  <c r="F75" i="2"/>
  <c r="G71" i="2"/>
  <c r="I62" i="2"/>
  <c r="E62" i="2"/>
  <c r="G62" i="2"/>
  <c r="F62" i="2"/>
  <c r="D62" i="2"/>
  <c r="F56" i="2"/>
  <c r="G56" i="2"/>
  <c r="E56" i="2"/>
  <c r="J55" i="2"/>
  <c r="H56" i="2"/>
  <c r="H53" i="2"/>
  <c r="H52" i="2" s="1"/>
  <c r="F13" i="2"/>
  <c r="I13" i="2"/>
  <c r="G13" i="2"/>
  <c r="J12" i="2"/>
  <c r="K12" i="2" s="1"/>
  <c r="F34" i="2"/>
  <c r="G19" i="2"/>
  <c r="F19" i="2"/>
  <c r="H13" i="2"/>
  <c r="E19" i="2"/>
  <c r="E13" i="2"/>
  <c r="I19" i="2"/>
  <c r="J18" i="2"/>
  <c r="J17" i="2" s="1"/>
  <c r="J38" i="2"/>
  <c r="K37" i="2" s="1"/>
  <c r="E28" i="2"/>
  <c r="E25" i="2" s="1"/>
  <c r="H19" i="2"/>
  <c r="D28" i="2"/>
  <c r="D25" i="2" s="1"/>
  <c r="I39" i="2"/>
  <c r="I40" i="2" s="1"/>
  <c r="H39" i="2"/>
  <c r="H40" i="2" s="1"/>
  <c r="G39" i="2"/>
  <c r="G40" i="2" s="1"/>
  <c r="F39" i="2"/>
  <c r="F40" i="2" s="1"/>
  <c r="E39" i="2"/>
  <c r="E40" i="2" s="1"/>
  <c r="I30" i="2"/>
  <c r="I28" i="2" s="1"/>
  <c r="I25" i="2" s="1"/>
  <c r="G30" i="2"/>
  <c r="F30" i="2"/>
  <c r="H30" i="2"/>
  <c r="H28" i="2" s="1"/>
  <c r="H25" i="2" s="1"/>
  <c r="E33" i="2"/>
  <c r="E34" i="2" s="1"/>
  <c r="P87" i="2" l="1"/>
  <c r="R87" i="2"/>
  <c r="L118" i="2"/>
  <c r="I87" i="2"/>
  <c r="J87" i="2"/>
  <c r="Q87" i="2"/>
  <c r="L103" i="2"/>
  <c r="L124" i="2"/>
  <c r="E11" i="7"/>
  <c r="J5" i="7" s="1"/>
  <c r="I8" i="7"/>
  <c r="I7" i="7"/>
  <c r="I6" i="7"/>
  <c r="H114" i="2"/>
  <c r="H145" i="2" s="1"/>
  <c r="H121" i="2"/>
  <c r="E114" i="2"/>
  <c r="E145" i="2" s="1"/>
  <c r="E121" i="2"/>
  <c r="G110" i="2"/>
  <c r="J54" i="2"/>
  <c r="K53" i="2" s="1"/>
  <c r="J85" i="2"/>
  <c r="G87" i="2"/>
  <c r="H87" i="2"/>
  <c r="F87" i="2"/>
  <c r="E72" i="2"/>
  <c r="E76" i="2"/>
  <c r="M67" i="2"/>
  <c r="F72" i="2"/>
  <c r="F76" i="2"/>
  <c r="H67" i="2"/>
  <c r="H75" i="2"/>
  <c r="H71" i="2"/>
  <c r="G72" i="2"/>
  <c r="G76" i="2"/>
  <c r="G63" i="2"/>
  <c r="F63" i="2"/>
  <c r="E63" i="2"/>
  <c r="I56" i="2"/>
  <c r="H62" i="2"/>
  <c r="K16" i="2"/>
  <c r="J15" i="2"/>
  <c r="J36" i="2"/>
  <c r="K39" i="2" s="1"/>
  <c r="K38" i="2" s="1"/>
  <c r="L37" i="2" s="1"/>
  <c r="L12" i="2"/>
  <c r="F28" i="2"/>
  <c r="F25" i="2" s="1"/>
  <c r="F26" i="2" s="1"/>
  <c r="G34" i="2"/>
  <c r="I34" i="2"/>
  <c r="G28" i="2"/>
  <c r="G25" i="2" s="1"/>
  <c r="H34" i="2"/>
  <c r="I26" i="2"/>
  <c r="E26" i="2"/>
  <c r="M124" i="2" l="1"/>
  <c r="M103" i="2"/>
  <c r="M118" i="2"/>
  <c r="G114" i="2"/>
  <c r="G145" i="2" s="1"/>
  <c r="G121" i="2"/>
  <c r="J52" i="2"/>
  <c r="J66" i="2" s="1"/>
  <c r="N67" i="2"/>
  <c r="O67" i="2" s="1"/>
  <c r="H68" i="2"/>
  <c r="I68" i="2"/>
  <c r="H76" i="2"/>
  <c r="I76" i="2"/>
  <c r="H72" i="2"/>
  <c r="I72" i="2"/>
  <c r="I63" i="2"/>
  <c r="H63" i="2"/>
  <c r="G26" i="2"/>
  <c r="J34" i="2"/>
  <c r="K34" i="2" s="1"/>
  <c r="K36" i="2"/>
  <c r="L39" i="2" s="1"/>
  <c r="L38" i="2" s="1"/>
  <c r="H26" i="2"/>
  <c r="K18" i="2"/>
  <c r="K17" i="2" s="1"/>
  <c r="L16" i="2" s="1"/>
  <c r="J9" i="2"/>
  <c r="M12" i="2"/>
  <c r="N103" i="2" l="1"/>
  <c r="P67" i="2"/>
  <c r="K121" i="2"/>
  <c r="O133" i="2"/>
  <c r="P133" i="2" s="1"/>
  <c r="Q133" i="2" s="1"/>
  <c r="R133" i="2" s="1"/>
  <c r="S133" i="2" s="1"/>
  <c r="N118" i="2"/>
  <c r="N124" i="2"/>
  <c r="J76" i="2"/>
  <c r="K76" i="2" s="1"/>
  <c r="L76" i="2" s="1"/>
  <c r="M76" i="2" s="1"/>
  <c r="N76" i="2" s="1"/>
  <c r="O76" i="2" s="1"/>
  <c r="P76" i="2" s="1"/>
  <c r="Q76" i="2" s="1"/>
  <c r="R76" i="2" s="1"/>
  <c r="S76" i="2" s="1"/>
  <c r="K55" i="2"/>
  <c r="K85" i="2" s="1"/>
  <c r="J63" i="2"/>
  <c r="J26" i="2"/>
  <c r="K26" i="2" s="1"/>
  <c r="L26" i="2" s="1"/>
  <c r="M26" i="2" s="1"/>
  <c r="N26" i="2" s="1"/>
  <c r="O26" i="2" s="1"/>
  <c r="P26" i="2" s="1"/>
  <c r="Q26" i="2" s="1"/>
  <c r="R26" i="2" s="1"/>
  <c r="S26" i="2" s="1"/>
  <c r="J10" i="2"/>
  <c r="J33" i="2"/>
  <c r="J32" i="2" s="1"/>
  <c r="K31" i="2" s="1"/>
  <c r="N12" i="2"/>
  <c r="O12" i="2" s="1"/>
  <c r="L34" i="2"/>
  <c r="M34" i="2" s="1"/>
  <c r="N34" i="2" s="1"/>
  <c r="O34" i="2" s="1"/>
  <c r="L36" i="2"/>
  <c r="M39" i="2" s="1"/>
  <c r="M37" i="2"/>
  <c r="K15" i="2"/>
  <c r="L121" i="2" l="1"/>
  <c r="O124" i="2"/>
  <c r="P12" i="2"/>
  <c r="Q67" i="2"/>
  <c r="O118" i="2"/>
  <c r="O103" i="2"/>
  <c r="J75" i="2"/>
  <c r="J74" i="2" s="1"/>
  <c r="K54" i="2"/>
  <c r="L53" i="2" s="1"/>
  <c r="J62" i="2"/>
  <c r="K62" i="2" s="1"/>
  <c r="J71" i="2"/>
  <c r="K71" i="2" s="1"/>
  <c r="J25" i="2"/>
  <c r="K25" i="2" s="1"/>
  <c r="M38" i="2"/>
  <c r="N37" i="2" s="1"/>
  <c r="J30" i="2"/>
  <c r="J28" i="2" s="1"/>
  <c r="L18" i="2"/>
  <c r="L17" i="2" s="1"/>
  <c r="K9" i="2"/>
  <c r="Q12" i="2" l="1"/>
  <c r="R12" i="2" s="1"/>
  <c r="S12" i="2" s="1"/>
  <c r="P124" i="2"/>
  <c r="Q124" i="2" s="1"/>
  <c r="R124" i="2" s="1"/>
  <c r="S124" i="2" s="1"/>
  <c r="P103" i="2"/>
  <c r="Q103" i="2" s="1"/>
  <c r="R103" i="2" s="1"/>
  <c r="S103" i="2" s="1"/>
  <c r="R67" i="2"/>
  <c r="P118" i="2"/>
  <c r="Q118" i="2" s="1"/>
  <c r="R118" i="2" s="1"/>
  <c r="S118" i="2" s="1"/>
  <c r="M121" i="2"/>
  <c r="K75" i="2"/>
  <c r="L75" i="2" s="1"/>
  <c r="K52" i="2"/>
  <c r="K66" i="2" s="1"/>
  <c r="J61" i="2"/>
  <c r="J70" i="2"/>
  <c r="L62" i="2"/>
  <c r="L71" i="2"/>
  <c r="J22" i="2"/>
  <c r="J23" i="2" s="1"/>
  <c r="M36" i="2"/>
  <c r="N39" i="2" s="1"/>
  <c r="N38" i="2" s="1"/>
  <c r="K10" i="2"/>
  <c r="K33" i="2"/>
  <c r="K32" i="2" s="1"/>
  <c r="L31" i="2" s="1"/>
  <c r="M16" i="2"/>
  <c r="L15" i="2"/>
  <c r="L25" i="2"/>
  <c r="N36" i="2" l="1"/>
  <c r="O39" i="2" s="1"/>
  <c r="O37" i="2"/>
  <c r="N121" i="2"/>
  <c r="S67" i="2"/>
  <c r="K70" i="2"/>
  <c r="K61" i="2"/>
  <c r="K74" i="2"/>
  <c r="L55" i="2"/>
  <c r="M71" i="2"/>
  <c r="M62" i="2"/>
  <c r="M75" i="2"/>
  <c r="J43" i="2"/>
  <c r="K30" i="2"/>
  <c r="K28" i="2" s="1"/>
  <c r="K22" i="2" s="1"/>
  <c r="M18" i="2"/>
  <c r="M17" i="2" s="1"/>
  <c r="N16" i="2" s="1"/>
  <c r="L9" i="2"/>
  <c r="M25" i="2"/>
  <c r="O121" i="2" l="1"/>
  <c r="P121" i="2" s="1"/>
  <c r="Q121" i="2" s="1"/>
  <c r="R121" i="2" s="1"/>
  <c r="S121" i="2" s="1"/>
  <c r="J102" i="2"/>
  <c r="J123" i="2"/>
  <c r="J117" i="2"/>
  <c r="J127" i="2"/>
  <c r="J132" i="2"/>
  <c r="O38" i="2"/>
  <c r="P37" i="2" s="1"/>
  <c r="L85" i="2"/>
  <c r="L54" i="2"/>
  <c r="J44" i="2"/>
  <c r="J80" i="2"/>
  <c r="J92" i="2" s="1"/>
  <c r="J93" i="2" s="1"/>
  <c r="N71" i="2"/>
  <c r="O71" i="2" s="1"/>
  <c r="N75" i="2"/>
  <c r="O75" i="2" s="1"/>
  <c r="N62" i="2"/>
  <c r="O62" i="2" s="1"/>
  <c r="K23" i="2"/>
  <c r="K43" i="2"/>
  <c r="L10" i="2"/>
  <c r="L33" i="2"/>
  <c r="L32" i="2" s="1"/>
  <c r="M31" i="2" s="1"/>
  <c r="M15" i="2"/>
  <c r="N25" i="2"/>
  <c r="O25" i="2" s="1"/>
  <c r="P25" i="2" s="1"/>
  <c r="Q25" i="2" s="1"/>
  <c r="R25" i="2" s="1"/>
  <c r="S25" i="2" s="1"/>
  <c r="O36" i="2" l="1"/>
  <c r="P39" i="2" s="1"/>
  <c r="P38" i="2" s="1"/>
  <c r="Q37" i="2" s="1"/>
  <c r="P75" i="2"/>
  <c r="P71" i="2"/>
  <c r="K132" i="2"/>
  <c r="K117" i="2"/>
  <c r="K127" i="2"/>
  <c r="K102" i="2"/>
  <c r="K123" i="2"/>
  <c r="P62" i="2"/>
  <c r="L52" i="2"/>
  <c r="M53" i="2"/>
  <c r="J98" i="2"/>
  <c r="K44" i="2"/>
  <c r="K80" i="2"/>
  <c r="K92" i="2" s="1"/>
  <c r="K93" i="2" s="1"/>
  <c r="L30" i="2"/>
  <c r="M33" i="2" s="1"/>
  <c r="M32" i="2" s="1"/>
  <c r="N18" i="2"/>
  <c r="N17" i="2" s="1"/>
  <c r="M9" i="2"/>
  <c r="Q71" i="2" l="1"/>
  <c r="P36" i="2"/>
  <c r="Q39" i="2" s="1"/>
  <c r="Q38" i="2" s="1"/>
  <c r="J99" i="2"/>
  <c r="J108" i="2"/>
  <c r="J110" i="2" s="1"/>
  <c r="Q62" i="2"/>
  <c r="N15" i="2"/>
  <c r="O16" i="2"/>
  <c r="Q75" i="2"/>
  <c r="M55" i="2"/>
  <c r="M85" i="2" s="1"/>
  <c r="L61" i="2"/>
  <c r="L70" i="2"/>
  <c r="L66" i="2"/>
  <c r="L74" i="2"/>
  <c r="K98" i="2"/>
  <c r="M10" i="2"/>
  <c r="L28" i="2"/>
  <c r="L22" i="2" s="1"/>
  <c r="N31" i="2"/>
  <c r="M30" i="2"/>
  <c r="R37" i="2" l="1"/>
  <c r="Q36" i="2"/>
  <c r="R39" i="2" s="1"/>
  <c r="R62" i="2"/>
  <c r="R75" i="2"/>
  <c r="R71" i="2"/>
  <c r="K99" i="2"/>
  <c r="K108" i="2"/>
  <c r="K110" i="2" s="1"/>
  <c r="N9" i="2"/>
  <c r="N10" i="2" s="1"/>
  <c r="O18" i="2"/>
  <c r="O17" i="2" s="1"/>
  <c r="P16" i="2" s="1"/>
  <c r="J114" i="2"/>
  <c r="J116" i="2"/>
  <c r="M54" i="2"/>
  <c r="L23" i="2"/>
  <c r="L43" i="2"/>
  <c r="N33" i="2"/>
  <c r="N32" i="2" s="1"/>
  <c r="M28" i="2"/>
  <c r="M22" i="2" s="1"/>
  <c r="N30" i="2" l="1"/>
  <c r="O31" i="2"/>
  <c r="L132" i="2"/>
  <c r="L123" i="2"/>
  <c r="L117" i="2"/>
  <c r="L127" i="2"/>
  <c r="L102" i="2"/>
  <c r="S62" i="2"/>
  <c r="O15" i="2"/>
  <c r="J145" i="2"/>
  <c r="J155" i="2" s="1"/>
  <c r="S71" i="2"/>
  <c r="S75" i="2"/>
  <c r="K114" i="2"/>
  <c r="K120" i="2"/>
  <c r="K116" i="2" s="1"/>
  <c r="R38" i="2"/>
  <c r="S37" i="2" s="1"/>
  <c r="N53" i="2"/>
  <c r="M52" i="2"/>
  <c r="L44" i="2"/>
  <c r="L80" i="2"/>
  <c r="L92" i="2" s="1"/>
  <c r="M23" i="2"/>
  <c r="M43" i="2"/>
  <c r="R36" i="2" l="1"/>
  <c r="S39" i="2" s="1"/>
  <c r="S38" i="2" s="1"/>
  <c r="S36" i="2" s="1"/>
  <c r="P18" i="2"/>
  <c r="P17" i="2" s="1"/>
  <c r="O9" i="2"/>
  <c r="K145" i="2"/>
  <c r="K155" i="2" s="1"/>
  <c r="M132" i="2"/>
  <c r="M102" i="2"/>
  <c r="M123" i="2"/>
  <c r="M117" i="2"/>
  <c r="M127" i="2"/>
  <c r="N28" i="2"/>
  <c r="N22" i="2" s="1"/>
  <c r="O33" i="2"/>
  <c r="O32" i="2" s="1"/>
  <c r="P31" i="2" s="1"/>
  <c r="M66" i="2"/>
  <c r="M61" i="2"/>
  <c r="M70" i="2"/>
  <c r="M74" i="2"/>
  <c r="N55" i="2"/>
  <c r="N85" i="2" s="1"/>
  <c r="M44" i="2"/>
  <c r="M80" i="2"/>
  <c r="L98" i="2"/>
  <c r="L93" i="2"/>
  <c r="O30" i="2" l="1"/>
  <c r="O10" i="2"/>
  <c r="Q16" i="2"/>
  <c r="P15" i="2"/>
  <c r="N43" i="2"/>
  <c r="N23" i="2"/>
  <c r="L99" i="2"/>
  <c r="L108" i="2"/>
  <c r="L110" i="2" s="1"/>
  <c r="N54" i="2"/>
  <c r="M92" i="2"/>
  <c r="M93" i="2" s="1"/>
  <c r="L114" i="2" l="1"/>
  <c r="L120" i="2"/>
  <c r="L116" i="2" s="1"/>
  <c r="Q18" i="2"/>
  <c r="Q17" i="2" s="1"/>
  <c r="R16" i="2" s="1"/>
  <c r="P9" i="2"/>
  <c r="N52" i="2"/>
  <c r="O53" i="2"/>
  <c r="Q15" i="2"/>
  <c r="N80" i="2"/>
  <c r="N132" i="2"/>
  <c r="N102" i="2"/>
  <c r="N117" i="2"/>
  <c r="N123" i="2"/>
  <c r="N127" i="2"/>
  <c r="N44" i="2"/>
  <c r="O28" i="2"/>
  <c r="O22" i="2" s="1"/>
  <c r="P33" i="2"/>
  <c r="P32" i="2" s="1"/>
  <c r="M98" i="2"/>
  <c r="Q31" i="2" l="1"/>
  <c r="P30" i="2"/>
  <c r="N74" i="2"/>
  <c r="O55" i="2"/>
  <c r="O85" i="2" s="1"/>
  <c r="O66" i="2"/>
  <c r="P66" i="2"/>
  <c r="Q66" i="2"/>
  <c r="R66" i="2"/>
  <c r="S66" i="2"/>
  <c r="O74" i="2"/>
  <c r="O70" i="2"/>
  <c r="O61" i="2"/>
  <c r="P61" i="2"/>
  <c r="P74" i="2"/>
  <c r="P70" i="2"/>
  <c r="Q74" i="2"/>
  <c r="Q61" i="2"/>
  <c r="Q70" i="2"/>
  <c r="R74" i="2"/>
  <c r="R70" i="2"/>
  <c r="R61" i="2"/>
  <c r="S70" i="2"/>
  <c r="S74" i="2"/>
  <c r="S61" i="2"/>
  <c r="Q9" i="2"/>
  <c r="R18" i="2"/>
  <c r="R17" i="2" s="1"/>
  <c r="S16" i="2" s="1"/>
  <c r="N61" i="2"/>
  <c r="P10" i="2"/>
  <c r="N70" i="2"/>
  <c r="O54" i="2"/>
  <c r="P53" i="2" s="1"/>
  <c r="O23" i="2"/>
  <c r="O43" i="2"/>
  <c r="N66" i="2"/>
  <c r="M99" i="2"/>
  <c r="M108" i="2"/>
  <c r="L145" i="2"/>
  <c r="L155" i="2" s="1"/>
  <c r="R15" i="2" l="1"/>
  <c r="S18" i="2" s="1"/>
  <c r="S17" i="2" s="1"/>
  <c r="S15" i="2" s="1"/>
  <c r="S9" i="2" s="1"/>
  <c r="N92" i="2"/>
  <c r="N98" i="2" s="1"/>
  <c r="O80" i="2"/>
  <c r="O92" i="2" s="1"/>
  <c r="O132" i="2"/>
  <c r="O44" i="2"/>
  <c r="O127" i="2"/>
  <c r="O117" i="2"/>
  <c r="O123" i="2"/>
  <c r="O102" i="2"/>
  <c r="P28" i="2"/>
  <c r="P22" i="2" s="1"/>
  <c r="Q33" i="2"/>
  <c r="Q32" i="2" s="1"/>
  <c r="R31" i="2" s="1"/>
  <c r="M110" i="2"/>
  <c r="M120" i="2" s="1"/>
  <c r="M116" i="2" s="1"/>
  <c r="O52" i="2"/>
  <c r="P55" i="2" s="1"/>
  <c r="P85" i="2" s="1"/>
  <c r="Q10" i="2"/>
  <c r="N93" i="2"/>
  <c r="R9" i="2" l="1"/>
  <c r="S10" i="2" s="1"/>
  <c r="M114" i="2"/>
  <c r="M145" i="2" s="1"/>
  <c r="M155" i="2" s="1"/>
  <c r="O93" i="2"/>
  <c r="O98" i="2"/>
  <c r="N99" i="2"/>
  <c r="N108" i="2"/>
  <c r="P54" i="2"/>
  <c r="Q30" i="2"/>
  <c r="P23" i="2"/>
  <c r="P43" i="2"/>
  <c r="R10" i="2" l="1"/>
  <c r="N110" i="2"/>
  <c r="N120" i="2" s="1"/>
  <c r="N116" i="2" s="1"/>
  <c r="O99" i="2"/>
  <c r="O108" i="2"/>
  <c r="P127" i="2"/>
  <c r="P80" i="2"/>
  <c r="P92" i="2" s="1"/>
  <c r="P93" i="2" s="1"/>
  <c r="P132" i="2"/>
  <c r="P117" i="2"/>
  <c r="P44" i="2"/>
  <c r="P123" i="2"/>
  <c r="P102" i="2"/>
  <c r="Q28" i="2"/>
  <c r="Q22" i="2" s="1"/>
  <c r="R33" i="2"/>
  <c r="R32" i="2" s="1"/>
  <c r="Q53" i="2"/>
  <c r="P52" i="2"/>
  <c r="Q55" i="2" s="1"/>
  <c r="Q85" i="2" s="1"/>
  <c r="N114" i="2" l="1"/>
  <c r="N145" i="2" s="1"/>
  <c r="N155" i="2" s="1"/>
  <c r="Q54" i="2"/>
  <c r="R53" i="2" s="1"/>
  <c r="Q23" i="2"/>
  <c r="Q43" i="2"/>
  <c r="O110" i="2"/>
  <c r="O120" i="2" s="1"/>
  <c r="O116" i="2" s="1"/>
  <c r="S31" i="2"/>
  <c r="R30" i="2"/>
  <c r="P98" i="2"/>
  <c r="Q52" i="2" l="1"/>
  <c r="R55" i="2" s="1"/>
  <c r="R85" i="2" s="1"/>
  <c r="S33" i="2"/>
  <c r="S32" i="2" s="1"/>
  <c r="S30" i="2" s="1"/>
  <c r="S28" i="2" s="1"/>
  <c r="S22" i="2" s="1"/>
  <c r="R28" i="2"/>
  <c r="R22" i="2" s="1"/>
  <c r="O114" i="2"/>
  <c r="O145" i="2" s="1"/>
  <c r="O155" i="2" s="1"/>
  <c r="Q127" i="2"/>
  <c r="Q80" i="2"/>
  <c r="Q92" i="2" s="1"/>
  <c r="Q93" i="2" s="1"/>
  <c r="Q123" i="2"/>
  <c r="Q132" i="2"/>
  <c r="Q117" i="2"/>
  <c r="Q44" i="2"/>
  <c r="Q102" i="2"/>
  <c r="P99" i="2"/>
  <c r="P108" i="2"/>
  <c r="R54" i="2"/>
  <c r="S53" i="2" s="1"/>
  <c r="R52" i="2" l="1"/>
  <c r="S55" i="2" s="1"/>
  <c r="S85" i="2" s="1"/>
  <c r="Q98" i="2"/>
  <c r="Q99" i="2" s="1"/>
  <c r="R23" i="2"/>
  <c r="R43" i="2"/>
  <c r="P110" i="2"/>
  <c r="P120" i="2" s="1"/>
  <c r="P116" i="2" s="1"/>
  <c r="S23" i="2"/>
  <c r="S43" i="2"/>
  <c r="Q108" i="2" l="1"/>
  <c r="Q110" i="2" s="1"/>
  <c r="Q120" i="2" s="1"/>
  <c r="Q116" i="2" s="1"/>
  <c r="S54" i="2"/>
  <c r="S52" i="2" s="1"/>
  <c r="P114" i="2"/>
  <c r="P145" i="2" s="1"/>
  <c r="P155" i="2" s="1"/>
  <c r="R127" i="2"/>
  <c r="R80" i="2"/>
  <c r="R92" i="2" s="1"/>
  <c r="R93" i="2" s="1"/>
  <c r="R123" i="2"/>
  <c r="R44" i="2"/>
  <c r="R102" i="2"/>
  <c r="R132" i="2"/>
  <c r="R117" i="2"/>
  <c r="S127" i="2"/>
  <c r="S80" i="2"/>
  <c r="S92" i="2" s="1"/>
  <c r="S44" i="2"/>
  <c r="S132" i="2"/>
  <c r="S102" i="2"/>
  <c r="S123" i="2"/>
  <c r="S117" i="2"/>
  <c r="S93" i="2" l="1"/>
  <c r="Q114" i="2"/>
  <c r="Q145" i="2" s="1"/>
  <c r="Q155" i="2" s="1"/>
  <c r="R98" i="2"/>
  <c r="R99" i="2" s="1"/>
  <c r="S98" i="2"/>
  <c r="R108" i="2" l="1"/>
  <c r="R110" i="2" s="1"/>
  <c r="R120" i="2" s="1"/>
  <c r="R116" i="2" s="1"/>
  <c r="S99" i="2"/>
  <c r="S108" i="2"/>
  <c r="R114" i="2" l="1"/>
  <c r="R145" i="2" s="1"/>
  <c r="R155" i="2" s="1"/>
  <c r="S110" i="2"/>
  <c r="S120" i="2" s="1"/>
  <c r="S116" i="2" s="1"/>
  <c r="S114" i="2" l="1"/>
  <c r="S145" i="2" s="1"/>
  <c r="S155" i="2" s="1"/>
  <c r="I157" i="2" l="1"/>
  <c r="T155" i="2"/>
  <c r="S159" i="2" s="1"/>
  <c r="I159" i="2" s="1"/>
  <c r="I162" i="2" l="1"/>
  <c r="I165" i="2" s="1"/>
  <c r="I169" i="2" s="1"/>
</calcChain>
</file>

<file path=xl/sharedStrings.xml><?xml version="1.0" encoding="utf-8"?>
<sst xmlns="http://schemas.openxmlformats.org/spreadsheetml/2006/main" count="309" uniqueCount="220">
  <si>
    <t xml:space="preserve">Advanced DCF Model </t>
    <phoneticPr fontId="2" type="noConversion"/>
  </si>
  <si>
    <t xml:space="preserve">Canada SEDAR </t>
    <phoneticPr fontId="2" type="noConversion"/>
  </si>
  <si>
    <t>US: SEC https://www.sec.gov/</t>
    <phoneticPr fontId="2" type="noConversion"/>
  </si>
  <si>
    <t xml:space="preserve">Step 0. Collect all the Data </t>
    <phoneticPr fontId="2" type="noConversion"/>
  </si>
  <si>
    <t xml:space="preserve">Step 1. Unlevred Free Cash Flow Caculation </t>
    <phoneticPr fontId="2" type="noConversion"/>
  </si>
  <si>
    <t xml:space="preserve">1. Revenue Projection </t>
    <phoneticPr fontId="2" type="noConversion"/>
  </si>
  <si>
    <t>2. Expense Projection</t>
    <phoneticPr fontId="2" type="noConversion"/>
  </si>
  <si>
    <t xml:space="preserve">2. Free Cash flow caculation </t>
    <phoneticPr fontId="2" type="noConversion"/>
  </si>
  <si>
    <t xml:space="preserve">Step 2. WACC(Weighted Average Cost of Capital) Calculation </t>
    <phoneticPr fontId="2" type="noConversion"/>
  </si>
  <si>
    <t>1. Cost of Equity</t>
    <phoneticPr fontId="2" type="noConversion"/>
  </si>
  <si>
    <t>2. Cost of Debt</t>
    <phoneticPr fontId="2" type="noConversion"/>
  </si>
  <si>
    <t xml:space="preserve">Step 3. Putting them together </t>
    <phoneticPr fontId="2" type="noConversion"/>
  </si>
  <si>
    <t xml:space="preserve">Discount the cash flow </t>
    <phoneticPr fontId="2" type="noConversion"/>
  </si>
  <si>
    <t xml:space="preserve">Final adjustment </t>
    <phoneticPr fontId="2" type="noConversion"/>
  </si>
  <si>
    <t xml:space="preserve">Sensitivity table </t>
    <phoneticPr fontId="2" type="noConversion"/>
  </si>
  <si>
    <t>Fiscal Year Ended</t>
  </si>
  <si>
    <t>December 31 </t>
  </si>
  <si>
    <t>December 30 </t>
  </si>
  <si>
    <t>December 28 </t>
  </si>
  <si>
    <t>December 27 </t>
  </si>
  <si>
    <t>December 26 </t>
  </si>
  <si>
    <t>December 25</t>
  </si>
  <si>
    <t>Revenue</t>
  </si>
  <si>
    <t>Shack sales</t>
  </si>
  <si>
    <t>Licensing revenue</t>
  </si>
  <si>
    <t>Total Revenue</t>
  </si>
  <si>
    <t>Shack-level operating expenses:</t>
  </si>
  <si>
    <t>Food and paper costs</t>
  </si>
  <si>
    <t>Labor and related expenses</t>
  </si>
  <si>
    <t>Other operating expenses</t>
  </si>
  <si>
    <t>Occupancy and related expenses</t>
  </si>
  <si>
    <t>G&amp;A</t>
  </si>
  <si>
    <t>Depreciation expense</t>
  </si>
  <si>
    <t>Pre-opening costs</t>
  </si>
  <si>
    <t>Loss on disposal of property and equipment</t>
  </si>
  <si>
    <t>Total Expenditure</t>
  </si>
  <si>
    <t>Operating Income</t>
  </si>
  <si>
    <t>Other income, net</t>
  </si>
  <si>
    <t>Interest expense</t>
  </si>
  <si>
    <t>Earning before tax</t>
  </si>
  <si>
    <t>Income tax expense</t>
  </si>
  <si>
    <t>Net Income</t>
  </si>
  <si>
    <t>Less: net income attributable to non-controlling interests</t>
  </si>
  <si>
    <t>NET INCOME (LOSS) ATTRIBUTABLE TO SHAKE SHACK INC.</t>
  </si>
  <si>
    <t>1) Determine the company's revenue driver</t>
    <phoneticPr fontId="2" type="noConversion"/>
  </si>
  <si>
    <t xml:space="preserve">2) Determin the company's expense driver </t>
    <phoneticPr fontId="2" type="noConversion"/>
  </si>
  <si>
    <t xml:space="preserve">3) Forecast with assumption </t>
    <phoneticPr fontId="2" type="noConversion"/>
  </si>
  <si>
    <t xml:space="preserve">Revenue = Unit * Price </t>
    <phoneticPr fontId="2" type="noConversion"/>
  </si>
  <si>
    <t xml:space="preserve">Historical </t>
    <phoneticPr fontId="2" type="noConversion"/>
  </si>
  <si>
    <t xml:space="preserve">Forecast </t>
    <phoneticPr fontId="2" type="noConversion"/>
  </si>
  <si>
    <t>https://www.sec.gov/edgar/browse/?CIK=1620533&amp;owner=exclude</t>
  </si>
  <si>
    <t xml:space="preserve"> % change </t>
    <phoneticPr fontId="2" type="noConversion"/>
  </si>
  <si>
    <t>End domestic company-operated stores</t>
  </si>
  <si>
    <t>Beginning domestic company-operated stores</t>
  </si>
  <si>
    <t>Average # stores</t>
  </si>
  <si>
    <t xml:space="preserve"> Change </t>
    <phoneticPr fontId="2" type="noConversion"/>
  </si>
  <si>
    <t xml:space="preserve">Sales per stores </t>
    <phoneticPr fontId="2" type="noConversion"/>
  </si>
  <si>
    <t>% change</t>
  </si>
  <si>
    <t>Beginning domestic # stores</t>
  </si>
  <si>
    <t>End Domestic # stores</t>
  </si>
  <si>
    <t xml:space="preserve">change </t>
    <phoneticPr fontId="2" type="noConversion"/>
  </si>
  <si>
    <t>Average # international stores</t>
  </si>
  <si>
    <t>Beginning international # stores</t>
  </si>
  <si>
    <t>End International # stores</t>
  </si>
  <si>
    <t>Change</t>
  </si>
  <si>
    <t>Average # domestic stores</t>
    <phoneticPr fontId="2" type="noConversion"/>
  </si>
  <si>
    <t>Licensing revenue per stores</t>
  </si>
  <si>
    <t>Average total # stores</t>
  </si>
  <si>
    <t>change as % average # stores</t>
  </si>
  <si>
    <t>Expense</t>
    <phoneticPr fontId="2" type="noConversion"/>
  </si>
  <si>
    <t>Total Expenditure</t>
    <phoneticPr fontId="2" type="noConversion"/>
  </si>
  <si>
    <t>General expenditure:</t>
    <phoneticPr fontId="2" type="noConversion"/>
  </si>
  <si>
    <t xml:space="preserve">cost per store </t>
    <phoneticPr fontId="2" type="noConversion"/>
  </si>
  <si>
    <t xml:space="preserve">% change </t>
    <phoneticPr fontId="2" type="noConversion"/>
  </si>
  <si>
    <t xml:space="preserve">ToTal variable cost = cost per unit * # number of unit </t>
    <phoneticPr fontId="2" type="noConversion"/>
  </si>
  <si>
    <t xml:space="preserve">EBITDA (Earning before interest, tax, depreciaion and amortization) </t>
    <phoneticPr fontId="2" type="noConversion"/>
  </si>
  <si>
    <t>% revenue</t>
    <phoneticPr fontId="2" type="noConversion"/>
  </si>
  <si>
    <t xml:space="preserve">cost per new store </t>
    <phoneticPr fontId="2" type="noConversion"/>
  </si>
  <si>
    <t>% change</t>
    <phoneticPr fontId="2" type="noConversion"/>
  </si>
  <si>
    <t>UFCF (Unlevered Free Cash Flow)</t>
    <phoneticPr fontId="2" type="noConversion"/>
  </si>
  <si>
    <t xml:space="preserve">1. Recuming cash flow from core business operation </t>
    <phoneticPr fontId="2" type="noConversion"/>
  </si>
  <si>
    <t>2. To all investors (debt and equity)</t>
    <phoneticPr fontId="2" type="noConversion"/>
  </si>
  <si>
    <t>D&amp;A (depriciation &amp; armotization)</t>
    <phoneticPr fontId="2" type="noConversion"/>
  </si>
  <si>
    <t>EBIT (Earning before interest and tax)</t>
    <phoneticPr fontId="2" type="noConversion"/>
  </si>
  <si>
    <t>Dec. 25, 2019</t>
  </si>
  <si>
    <t>OPERATING ACTIVITIES</t>
  </si>
  <si>
    <t>Net income (including amounts attributable to non-controlling interests)</t>
  </si>
  <si>
    <t>Adjustments to reconcile net income to net cash provided by operating activities:</t>
  </si>
  <si>
    <t>Amortization of cloud computing asset</t>
  </si>
  <si>
    <t>Equity-based compensation</t>
  </si>
  <si>
    <t>Non-cash operating lease cost</t>
  </si>
  <si>
    <t>Deferred income taxes</t>
  </si>
  <si>
    <t>Non-cash interest expense</t>
  </si>
  <si>
    <t>Excess tax benefits on equity-based compensation</t>
  </si>
  <si>
    <t>Loss on sale of marketable securities</t>
  </si>
  <si>
    <t>Other non-cash expense (income)</t>
  </si>
  <si>
    <t>Net loss on sublease</t>
  </si>
  <si>
    <t>Unrealized gain on available-for-sale securities</t>
  </si>
  <si>
    <t>Changes in operating assets and liabilities:</t>
  </si>
  <si>
    <t>Accounts receivable</t>
  </si>
  <si>
    <t>Inventories</t>
  </si>
  <si>
    <t>Prepaid expenses and other current assets</t>
  </si>
  <si>
    <t>Other assets</t>
  </si>
  <si>
    <t>Accounts payable</t>
  </si>
  <si>
    <t>Accrued expenses</t>
  </si>
  <si>
    <t>Accrued wages and related liabilities</t>
  </si>
  <si>
    <t>Other current liabilities</t>
  </si>
  <si>
    <t>Deferred rent</t>
  </si>
  <si>
    <t>Long-term operating lease liabilities</t>
  </si>
  <si>
    <t>Other long-term liabilities</t>
  </si>
  <si>
    <t>NET CASH PROVIDED BY OPERATING ACTIVITIES</t>
  </si>
  <si>
    <t>INVESTING ACTIVITIES</t>
  </si>
  <si>
    <t>Purchases of property and equipment</t>
  </si>
  <si>
    <t>Purchases of marketable securities</t>
  </si>
  <si>
    <t>Sales of marketable securities</t>
  </si>
  <si>
    <t>NET CASH USED IN INVESTING ACTIVITIES</t>
  </si>
  <si>
    <t>FINANCING ACTIVITIES</t>
  </si>
  <si>
    <t>Payments on promissory note</t>
  </si>
  <si>
    <t>Proceeds from deemed landlord financing</t>
  </si>
  <si>
    <t>Payments on deemed landlord financing</t>
  </si>
  <si>
    <t>Proceeds from Revolving Credit Favilities</t>
  </si>
  <si>
    <t>Payments on Revolving Credit Facilities</t>
  </si>
  <si>
    <t>Deferred financing costs</t>
  </si>
  <si>
    <t>Payments on principal of finance leases</t>
  </si>
  <si>
    <t>Distributions paid to non-controlling interest holders</t>
  </si>
  <si>
    <t>Payments under tax receivable agreement</t>
  </si>
  <si>
    <t>Proceeds from stock option exercises</t>
  </si>
  <si>
    <t>Employee withholding taxes related to net settled equity awards</t>
  </si>
  <si>
    <t>Excess tax benefits from equity-based compensation</t>
  </si>
  <si>
    <t>NET CASH PROVIDED BY FINANCING ACTIVITIES</t>
  </si>
  <si>
    <t>INCREASE (DECREASE) IN CASH AND CASH EQUIVALENTS</t>
  </si>
  <si>
    <t>CASH AND CASH EQUIVALENTS AT BEGINNING OF PERIOD</t>
  </si>
  <si>
    <t>CASH AND CASH EQUIVALENTS AT END OF PERIOD</t>
  </si>
  <si>
    <t>ASSETS</t>
  </si>
  <si>
    <t>Current assets:</t>
  </si>
  <si>
    <t>Cash and cash equivalents</t>
  </si>
  <si>
    <t>Marketable securities</t>
  </si>
  <si>
    <t>Total current assets</t>
  </si>
  <si>
    <t>Property and equipment, net</t>
  </si>
  <si>
    <t>Operating lease asset</t>
  </si>
  <si>
    <t>Deferred income taxes, net</t>
  </si>
  <si>
    <t>TOTAL ASSETS</t>
  </si>
  <si>
    <t>LIABILITIES AND STOCKHOLDERS' EQUITY</t>
  </si>
  <si>
    <t>Current liabilities:</t>
  </si>
  <si>
    <t>Operating lease liabilities</t>
  </si>
  <si>
    <t>Total current liabilities</t>
  </si>
  <si>
    <t>Note payable</t>
  </si>
  <si>
    <t>Deemed landlord financing</t>
  </si>
  <si>
    <t>Liabilities under tax receivable agreement, net of current portion</t>
  </si>
  <si>
    <t>Total liabilities</t>
  </si>
  <si>
    <t>Commitments and contingencies</t>
  </si>
  <si>
    <t>Stockholders' equity:</t>
  </si>
  <si>
    <t>Preferred stock, no par value—10,000,000 shares authorized; none issued and outstanding as of December 26, 2018 and December 27, 2017, respectively.</t>
  </si>
  <si>
    <t>Additional paid-in capital</t>
  </si>
  <si>
    <t>Retained earnings</t>
  </si>
  <si>
    <t>Accumulated other comprehensive loss</t>
  </si>
  <si>
    <t>Total stockholders' equity attributable to Shake Shack Inc.</t>
  </si>
  <si>
    <t>Non-controlling interests</t>
  </si>
  <si>
    <t>Total equity</t>
  </si>
  <si>
    <t>TOTAL LIABILITIES AND STOCKHOLDERS' EQUITY</t>
  </si>
  <si>
    <t>% Revenue</t>
    <phoneticPr fontId="2" type="noConversion"/>
  </si>
  <si>
    <t>% Capex</t>
    <phoneticPr fontId="2" type="noConversion"/>
  </si>
  <si>
    <t xml:space="preserve">%  PPE </t>
    <phoneticPr fontId="2" type="noConversion"/>
  </si>
  <si>
    <t xml:space="preserve">Depreciation schedule </t>
    <phoneticPr fontId="2" type="noConversion"/>
  </si>
  <si>
    <t>Tax</t>
    <phoneticPr fontId="2" type="noConversion"/>
  </si>
  <si>
    <t xml:space="preserve">Effective tax rate </t>
    <phoneticPr fontId="2" type="noConversion"/>
  </si>
  <si>
    <t>NOPAT(Net operating profit after tax)</t>
    <phoneticPr fontId="2" type="noConversion"/>
  </si>
  <si>
    <t xml:space="preserve">Adjust non-cash items </t>
    <phoneticPr fontId="2" type="noConversion"/>
  </si>
  <si>
    <t>% tax</t>
    <phoneticPr fontId="2" type="noConversion"/>
  </si>
  <si>
    <t xml:space="preserve">CapEx (capital expenditure) </t>
    <phoneticPr fontId="2" type="noConversion"/>
  </si>
  <si>
    <t>% Long-term asset</t>
    <phoneticPr fontId="2" type="noConversion"/>
  </si>
  <si>
    <t xml:space="preserve">% Capex Schedule </t>
    <phoneticPr fontId="2" type="noConversion"/>
  </si>
  <si>
    <t>Changes in NWC (Net working capital= CA- CL)</t>
    <phoneticPr fontId="2" type="noConversion"/>
  </si>
  <si>
    <t>Accounts receivable</t>
    <phoneticPr fontId="2" type="noConversion"/>
  </si>
  <si>
    <t>Growth firm !=   DCF</t>
    <phoneticPr fontId="2" type="noConversion"/>
  </si>
  <si>
    <t xml:space="preserve">Mature value firm = DCF </t>
    <phoneticPr fontId="2" type="noConversion"/>
  </si>
  <si>
    <t xml:space="preserve">WACC (Weighted Average Cost of Capital ) = Cost of Debt * Weight in Debt + Cost of Equity * Weight in Equity + Cost of preferred Share * Weight in Preffered Share </t>
    <phoneticPr fontId="2" type="noConversion"/>
  </si>
  <si>
    <t xml:space="preserve">Example </t>
    <phoneticPr fontId="2" type="noConversion"/>
  </si>
  <si>
    <t>Debt</t>
    <phoneticPr fontId="2" type="noConversion"/>
  </si>
  <si>
    <t>Equity</t>
    <phoneticPr fontId="2" type="noConversion"/>
  </si>
  <si>
    <t>Preferred share</t>
    <phoneticPr fontId="2" type="noConversion"/>
  </si>
  <si>
    <t>Total Capital</t>
    <phoneticPr fontId="2" type="noConversion"/>
  </si>
  <si>
    <t xml:space="preserve">Amount </t>
    <phoneticPr fontId="2" type="noConversion"/>
  </si>
  <si>
    <t>Weight</t>
    <phoneticPr fontId="2" type="noConversion"/>
  </si>
  <si>
    <t>cost of-</t>
    <phoneticPr fontId="2" type="noConversion"/>
  </si>
  <si>
    <t>Shake shack</t>
    <phoneticPr fontId="2" type="noConversion"/>
  </si>
  <si>
    <t xml:space="preserve">Cost of debt </t>
    <phoneticPr fontId="2" type="noConversion"/>
  </si>
  <si>
    <t>https://www.sec.gov/ix?doc=/Archives/edgar/data/0001620533/000162053319000142/shak-2019092510q.htm</t>
  </si>
  <si>
    <t>Finance leases</t>
    <phoneticPr fontId="2" type="noConversion"/>
  </si>
  <si>
    <t>Operating leses</t>
    <phoneticPr fontId="2" type="noConversion"/>
  </si>
  <si>
    <t xml:space="preserve">Cost of Equity </t>
    <phoneticPr fontId="2" type="noConversion"/>
  </si>
  <si>
    <t>CAPM (capital Asset Pricing Model)</t>
    <phoneticPr fontId="2" type="noConversion"/>
  </si>
  <si>
    <t xml:space="preserve">Cost of equity = risk free rate + levered beta * market premium </t>
    <phoneticPr fontId="2" type="noConversion"/>
  </si>
  <si>
    <t xml:space="preserve">risk free rate = 10 US gov. bond yield </t>
    <phoneticPr fontId="2" type="noConversion"/>
  </si>
  <si>
    <t xml:space="preserve">levered beta </t>
    <phoneticPr fontId="2" type="noConversion"/>
  </si>
  <si>
    <t xml:space="preserve">sensitivity of market volativity </t>
    <phoneticPr fontId="2" type="noConversion"/>
  </si>
  <si>
    <t xml:space="preserve">Market risk premium = Market Return - Risk Free Rate </t>
    <phoneticPr fontId="2" type="noConversion"/>
  </si>
  <si>
    <t xml:space="preserve">Risk free rate </t>
    <phoneticPr fontId="2" type="noConversion"/>
  </si>
  <si>
    <t xml:space="preserve">Levered Beta https://finance.yahoo.com/quote/SHAK/history?p=SHAK              </t>
    <phoneticPr fontId="2" type="noConversion"/>
  </si>
  <si>
    <t>Date</t>
  </si>
  <si>
    <t>SHAK</t>
  </si>
  <si>
    <t xml:space="preserve">change Shak </t>
    <phoneticPr fontId="2" type="noConversion"/>
  </si>
  <si>
    <t>S&amp;P</t>
  </si>
  <si>
    <t>change S&amp;P</t>
    <phoneticPr fontId="2" type="noConversion"/>
  </si>
  <si>
    <t>Beta</t>
    <phoneticPr fontId="2" type="noConversion"/>
  </si>
  <si>
    <t>Market Return</t>
    <phoneticPr fontId="2" type="noConversion"/>
  </si>
  <si>
    <t>Market return</t>
    <phoneticPr fontId="2" type="noConversion"/>
  </si>
  <si>
    <t xml:space="preserve">                                                  </t>
    <phoneticPr fontId="2" type="noConversion"/>
  </si>
  <si>
    <t>PV UFCF</t>
    <phoneticPr fontId="2" type="noConversion"/>
  </si>
  <si>
    <t xml:space="preserve">Discount Rate -WACC </t>
    <phoneticPr fontId="2" type="noConversion"/>
  </si>
  <si>
    <t>Sum of PV UFCF</t>
    <phoneticPr fontId="2" type="noConversion"/>
  </si>
  <si>
    <t>PV TV (Terminal Value)</t>
    <phoneticPr fontId="2" type="noConversion"/>
  </si>
  <si>
    <t>TV = CF1/(WACC-growth rate)</t>
    <phoneticPr fontId="2" type="noConversion"/>
  </si>
  <si>
    <t>Growth rate</t>
    <phoneticPr fontId="2" type="noConversion"/>
  </si>
  <si>
    <t xml:space="preserve">Implied Enterprise Value </t>
    <phoneticPr fontId="2" type="noConversion"/>
  </si>
  <si>
    <t>(+cash)</t>
    <phoneticPr fontId="2" type="noConversion"/>
  </si>
  <si>
    <t>(-debt)</t>
    <phoneticPr fontId="2" type="noConversion"/>
  </si>
  <si>
    <t>Implied Equity Value (market Cap)</t>
    <phoneticPr fontId="2" type="noConversion"/>
  </si>
  <si>
    <t xml:space="preserve"># Shares Outstanding </t>
    <phoneticPr fontId="2" type="noConversion"/>
  </si>
  <si>
    <t>Share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</si>
</sst>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* #,##0_);_(* \(#,##0\);_(* &quot;-&quot;??_);_(@_)"/>
    <numFmt numFmtId="177" formatCode="0.0%"/>
    <numFmt numFmtId="178" formatCode="_(&quot;$ &quot;#,##0_);_(&quot;$ &quot;\(#,##0\)"/>
    <numFmt numFmtId="179" formatCode="_(* #,##0.0_);_(* \(#,##0.0\);_(* &quot;-&quot;??_);_(@_)"/>
    <numFmt numFmtId="180" formatCode="0.00_);[Red]\(0.00\)"/>
    <numFmt numFmtId="181" formatCode="0_);[Red]\(0\)"/>
    <numFmt numFmtId="182" formatCode="0.000%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i/>
      <sz val="10"/>
      <color theme="1"/>
      <name val="Arial"/>
      <family val="2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FF0000"/>
      <name val="等线"/>
      <family val="3"/>
      <charset val="134"/>
      <scheme val="minor"/>
    </font>
    <font>
      <sz val="12"/>
      <color rgb="FF000000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theme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theme="1"/>
      </right>
      <top style="thin">
        <color auto="1"/>
      </top>
      <bottom/>
      <diagonal/>
    </border>
    <border>
      <left style="thick">
        <color theme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1" xfId="0" applyFont="1" applyFill="1" applyBorder="1" applyAlignment="1"/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3" fontId="6" fillId="0" borderId="0" xfId="0" applyNumberFormat="1" applyFont="1">
      <alignment vertical="center"/>
    </xf>
    <xf numFmtId="176" fontId="6" fillId="0" borderId="0" xfId="1" applyNumberFormat="1" applyFont="1" applyBorder="1" applyAlignment="1"/>
    <xf numFmtId="0" fontId="5" fillId="0" borderId="0" xfId="0" applyFont="1" applyAlignment="1"/>
    <xf numFmtId="3" fontId="5" fillId="0" borderId="0" xfId="0" applyNumberFormat="1" applyFont="1">
      <alignment vertical="center"/>
    </xf>
    <xf numFmtId="176" fontId="7" fillId="0" borderId="0" xfId="1" applyNumberFormat="1" applyFont="1" applyBorder="1" applyAlignment="1">
      <alignment horizontal="right" vertical="top"/>
    </xf>
    <xf numFmtId="176" fontId="8" fillId="0" borderId="0" xfId="1" applyNumberFormat="1" applyFont="1" applyBorder="1" applyAlignment="1">
      <alignment horizontal="right" vertical="top"/>
    </xf>
    <xf numFmtId="0" fontId="9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0" fillId="4" borderId="0" xfId="0" applyFont="1" applyFill="1">
      <alignment vertical="center"/>
    </xf>
    <xf numFmtId="0" fontId="9" fillId="4" borderId="4" xfId="0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6" fillId="0" borderId="0" xfId="0" applyFont="1" applyBorder="1" applyAlignment="1"/>
    <xf numFmtId="0" fontId="6" fillId="0" borderId="0" xfId="0" applyFont="1" applyBorder="1">
      <alignment vertical="center"/>
    </xf>
    <xf numFmtId="9" fontId="6" fillId="0" borderId="0" xfId="0" applyNumberFormat="1" applyFont="1">
      <alignment vertical="center"/>
    </xf>
    <xf numFmtId="176" fontId="5" fillId="0" borderId="0" xfId="1" applyNumberFormat="1" applyFont="1" applyBorder="1" applyAlignment="1"/>
    <xf numFmtId="0" fontId="13" fillId="0" borderId="2" xfId="0" applyFont="1" applyBorder="1" applyAlignment="1"/>
    <xf numFmtId="0" fontId="6" fillId="0" borderId="7" xfId="0" applyFont="1" applyBorder="1">
      <alignment vertical="center"/>
    </xf>
    <xf numFmtId="0" fontId="13" fillId="0" borderId="0" xfId="0" applyFont="1" applyBorder="1" applyAlignment="1"/>
    <xf numFmtId="0" fontId="6" fillId="0" borderId="7" xfId="0" applyFont="1" applyBorder="1" applyAlignment="1"/>
    <xf numFmtId="0" fontId="6" fillId="0" borderId="8" xfId="0" applyFont="1" applyBorder="1">
      <alignment vertical="center"/>
    </xf>
    <xf numFmtId="0" fontId="5" fillId="0" borderId="0" xfId="0" applyFont="1" applyBorder="1">
      <alignment vertical="center"/>
    </xf>
    <xf numFmtId="3" fontId="5" fillId="0" borderId="0" xfId="0" applyNumberFormat="1" applyFont="1" applyBorder="1">
      <alignment vertical="center"/>
    </xf>
    <xf numFmtId="0" fontId="6" fillId="0" borderId="2" xfId="0" applyFont="1" applyBorder="1">
      <alignment vertical="center"/>
    </xf>
    <xf numFmtId="3" fontId="6" fillId="0" borderId="2" xfId="0" applyNumberFormat="1" applyFont="1" applyBorder="1">
      <alignment vertical="center"/>
    </xf>
    <xf numFmtId="0" fontId="5" fillId="0" borderId="8" xfId="0" applyFont="1" applyBorder="1">
      <alignment vertical="center"/>
    </xf>
    <xf numFmtId="0" fontId="13" fillId="0" borderId="10" xfId="0" applyFont="1" applyBorder="1" applyAlignment="1"/>
    <xf numFmtId="3" fontId="6" fillId="0" borderId="0" xfId="0" applyNumberFormat="1" applyFont="1" applyBorder="1">
      <alignment vertical="center"/>
    </xf>
    <xf numFmtId="0" fontId="6" fillId="0" borderId="8" xfId="0" applyFont="1" applyBorder="1" applyAlignment="1"/>
    <xf numFmtId="0" fontId="6" fillId="0" borderId="4" xfId="0" applyFont="1" applyBorder="1" applyAlignment="1"/>
    <xf numFmtId="3" fontId="6" fillId="0" borderId="4" xfId="0" applyNumberFormat="1" applyFont="1" applyBorder="1">
      <alignment vertical="center"/>
    </xf>
    <xf numFmtId="3" fontId="6" fillId="0" borderId="9" xfId="0" applyNumberFormat="1" applyFont="1" applyBorder="1">
      <alignment vertical="center"/>
    </xf>
    <xf numFmtId="3" fontId="6" fillId="5" borderId="0" xfId="0" applyNumberFormat="1" applyFont="1" applyFill="1" applyBorder="1">
      <alignment vertical="center"/>
    </xf>
    <xf numFmtId="0" fontId="6" fillId="0" borderId="4" xfId="0" applyFont="1" applyBorder="1">
      <alignment vertical="center"/>
    </xf>
    <xf numFmtId="9" fontId="6" fillId="0" borderId="2" xfId="0" applyNumberFormat="1" applyFont="1" applyBorder="1">
      <alignment vertical="center"/>
    </xf>
    <xf numFmtId="9" fontId="6" fillId="0" borderId="11" xfId="0" applyNumberFormat="1" applyFont="1" applyBorder="1">
      <alignment vertical="center"/>
    </xf>
    <xf numFmtId="10" fontId="0" fillId="5" borderId="0" xfId="0" applyNumberFormat="1" applyFill="1">
      <alignment vertical="center"/>
    </xf>
    <xf numFmtId="10" fontId="0" fillId="0" borderId="0" xfId="0" applyNumberFormat="1">
      <alignment vertical="center"/>
    </xf>
    <xf numFmtId="177" fontId="0" fillId="5" borderId="0" xfId="0" applyNumberFormat="1" applyFill="1">
      <alignment vertical="center"/>
    </xf>
    <xf numFmtId="3" fontId="6" fillId="0" borderId="0" xfId="0" applyNumberFormat="1" applyFont="1" applyFill="1" applyBorder="1">
      <alignment vertical="center"/>
    </xf>
    <xf numFmtId="3" fontId="0" fillId="0" borderId="8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9" xfId="0" applyNumberFormat="1" applyBorder="1">
      <alignment vertical="center"/>
    </xf>
    <xf numFmtId="10" fontId="0" fillId="5" borderId="10" xfId="0" applyNumberFormat="1" applyFill="1" applyBorder="1">
      <alignment vertical="center"/>
    </xf>
    <xf numFmtId="10" fontId="6" fillId="5" borderId="2" xfId="0" applyNumberFormat="1" applyFont="1" applyFill="1" applyBorder="1">
      <alignment vertical="center"/>
    </xf>
    <xf numFmtId="10" fontId="6" fillId="5" borderId="11" xfId="0" applyNumberFormat="1" applyFont="1" applyFill="1" applyBorder="1">
      <alignment vertical="center"/>
    </xf>
    <xf numFmtId="3" fontId="6" fillId="0" borderId="8" xfId="0" applyNumberFormat="1" applyFont="1" applyFill="1" applyBorder="1">
      <alignment vertical="center"/>
    </xf>
    <xf numFmtId="3" fontId="6" fillId="0" borderId="4" xfId="0" applyNumberFormat="1" applyFont="1" applyFill="1" applyBorder="1">
      <alignment vertical="center"/>
    </xf>
    <xf numFmtId="3" fontId="6" fillId="0" borderId="9" xfId="0" applyNumberFormat="1" applyFont="1" applyFill="1" applyBorder="1">
      <alignment vertical="center"/>
    </xf>
    <xf numFmtId="3" fontId="0" fillId="0" borderId="7" xfId="0" applyNumberFormat="1" applyBorder="1">
      <alignment vertical="center"/>
    </xf>
    <xf numFmtId="3" fontId="0" fillId="0" borderId="0" xfId="0" applyNumberFormat="1" applyBorder="1">
      <alignment vertical="center"/>
    </xf>
    <xf numFmtId="3" fontId="0" fillId="0" borderId="12" xfId="0" applyNumberFormat="1" applyBorder="1">
      <alignment vertical="center"/>
    </xf>
    <xf numFmtId="3" fontId="6" fillId="0" borderId="7" xfId="0" applyNumberFormat="1" applyFont="1" applyFill="1" applyBorder="1">
      <alignment vertical="center"/>
    </xf>
    <xf numFmtId="3" fontId="6" fillId="0" borderId="12" xfId="0" applyNumberFormat="1" applyFont="1" applyFill="1" applyBorder="1">
      <alignment vertical="center"/>
    </xf>
    <xf numFmtId="177" fontId="0" fillId="5" borderId="10" xfId="0" applyNumberFormat="1" applyFill="1" applyBorder="1">
      <alignment vertical="center"/>
    </xf>
    <xf numFmtId="177" fontId="0" fillId="5" borderId="2" xfId="0" applyNumberFormat="1" applyFill="1" applyBorder="1">
      <alignment vertical="center"/>
    </xf>
    <xf numFmtId="177" fontId="0" fillId="5" borderId="11" xfId="0" applyNumberFormat="1" applyFill="1" applyBorder="1">
      <alignment vertical="center"/>
    </xf>
    <xf numFmtId="0" fontId="4" fillId="0" borderId="0" xfId="0" applyFont="1">
      <alignment vertical="center"/>
    </xf>
    <xf numFmtId="4" fontId="6" fillId="0" borderId="0" xfId="0" applyNumberFormat="1" applyFont="1" applyBorder="1">
      <alignment vertical="center"/>
    </xf>
    <xf numFmtId="9" fontId="6" fillId="0" borderId="0" xfId="0" applyNumberFormat="1" applyFont="1" applyBorder="1">
      <alignment vertical="center"/>
    </xf>
    <xf numFmtId="0" fontId="13" fillId="0" borderId="7" xfId="0" applyFont="1" applyBorder="1" applyAlignment="1"/>
    <xf numFmtId="9" fontId="6" fillId="0" borderId="0" xfId="2" applyFont="1" applyBorder="1">
      <alignment vertical="center"/>
    </xf>
    <xf numFmtId="9" fontId="6" fillId="0" borderId="2" xfId="2" applyFont="1" applyBorder="1">
      <alignment vertical="center"/>
    </xf>
    <xf numFmtId="9" fontId="0" fillId="0" borderId="0" xfId="0" applyNumberFormat="1">
      <alignment vertical="center"/>
    </xf>
    <xf numFmtId="9" fontId="0" fillId="5" borderId="0" xfId="0" applyNumberFormat="1" applyFill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177" fontId="6" fillId="5" borderId="7" xfId="2" applyNumberFormat="1" applyFont="1" applyFill="1" applyBorder="1">
      <alignment vertical="center"/>
    </xf>
    <xf numFmtId="177" fontId="0" fillId="5" borderId="0" xfId="0" applyNumberFormat="1" applyFill="1" applyBorder="1">
      <alignment vertical="center"/>
    </xf>
    <xf numFmtId="177" fontId="0" fillId="5" borderId="12" xfId="0" applyNumberFormat="1" applyFill="1" applyBorder="1">
      <alignment vertical="center"/>
    </xf>
    <xf numFmtId="9" fontId="0" fillId="5" borderId="2" xfId="0" applyNumberFormat="1" applyFill="1" applyBorder="1">
      <alignment vertical="center"/>
    </xf>
    <xf numFmtId="9" fontId="0" fillId="5" borderId="11" xfId="0" applyNumberFormat="1" applyFill="1" applyBorder="1">
      <alignment vertical="center"/>
    </xf>
    <xf numFmtId="0" fontId="0" fillId="6" borderId="0" xfId="0" applyFill="1">
      <alignment vertical="center"/>
    </xf>
    <xf numFmtId="0" fontId="11" fillId="6" borderId="0" xfId="0" applyFont="1" applyFill="1">
      <alignment vertical="center"/>
    </xf>
    <xf numFmtId="0" fontId="9" fillId="6" borderId="0" xfId="0" applyFont="1" applyFill="1">
      <alignment vertical="center"/>
    </xf>
    <xf numFmtId="0" fontId="10" fillId="6" borderId="0" xfId="0" applyFont="1" applyFill="1">
      <alignment vertical="center"/>
    </xf>
    <xf numFmtId="0" fontId="12" fillId="6" borderId="0" xfId="0" applyFont="1" applyFill="1">
      <alignment vertical="center"/>
    </xf>
    <xf numFmtId="3" fontId="4" fillId="0" borderId="0" xfId="0" applyNumberFormat="1" applyFont="1">
      <alignment vertical="center"/>
    </xf>
    <xf numFmtId="176" fontId="6" fillId="0" borderId="4" xfId="1" applyNumberFormat="1" applyFont="1" applyBorder="1" applyAlignment="1"/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5" fillId="0" borderId="7" xfId="0" applyFont="1" applyBorder="1">
      <alignment vertical="center"/>
    </xf>
    <xf numFmtId="0" fontId="0" fillId="5" borderId="0" xfId="0" applyFill="1" applyBorder="1">
      <alignment vertical="center"/>
    </xf>
    <xf numFmtId="3" fontId="6" fillId="5" borderId="12" xfId="0" applyNumberFormat="1" applyFont="1" applyFill="1" applyBorder="1">
      <alignment vertical="center"/>
    </xf>
    <xf numFmtId="0" fontId="6" fillId="0" borderId="10" xfId="0" applyFont="1" applyBorder="1" applyAlignment="1"/>
    <xf numFmtId="176" fontId="8" fillId="0" borderId="2" xfId="1" applyNumberFormat="1" applyFont="1" applyBorder="1" applyAlignment="1">
      <alignment horizontal="right" vertical="top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9" fontId="0" fillId="0" borderId="0" xfId="2" applyFont="1">
      <alignment vertical="center"/>
    </xf>
    <xf numFmtId="0" fontId="15" fillId="0" borderId="0" xfId="0" applyFont="1">
      <alignment vertical="center"/>
    </xf>
    <xf numFmtId="176" fontId="6" fillId="0" borderId="0" xfId="1" applyNumberFormat="1" applyFont="1" applyFill="1" applyAlignment="1"/>
    <xf numFmtId="176" fontId="6" fillId="0" borderId="0" xfId="1" applyNumberFormat="1" applyFont="1" applyFill="1" applyAlignment="1">
      <alignment vertical="center"/>
    </xf>
    <xf numFmtId="176" fontId="5" fillId="0" borderId="0" xfId="1" applyNumberFormat="1" applyFont="1" applyFill="1" applyAlignment="1">
      <alignment vertical="center"/>
    </xf>
    <xf numFmtId="176" fontId="5" fillId="0" borderId="13" xfId="1" applyNumberFormat="1" applyFont="1" applyFill="1" applyBorder="1" applyAlignment="1">
      <alignment vertical="center"/>
    </xf>
    <xf numFmtId="176" fontId="6" fillId="0" borderId="13" xfId="1" applyNumberFormat="1" applyFont="1" applyFill="1" applyBorder="1" applyAlignment="1">
      <alignment vertical="center"/>
    </xf>
    <xf numFmtId="176" fontId="6" fillId="0" borderId="14" xfId="1" applyNumberFormat="1" applyFont="1" applyFill="1" applyBorder="1" applyAlignment="1">
      <alignment vertical="center"/>
    </xf>
    <xf numFmtId="176" fontId="5" fillId="0" borderId="14" xfId="1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78" fontId="16" fillId="0" borderId="0" xfId="0" applyNumberFormat="1" applyFont="1" applyAlignment="1">
      <alignment horizontal="right" vertical="top"/>
    </xf>
    <xf numFmtId="176" fontId="17" fillId="0" borderId="0" xfId="1" applyNumberFormat="1" applyFont="1" applyFill="1" applyAlignment="1">
      <alignment vertical="center"/>
    </xf>
    <xf numFmtId="37" fontId="16" fillId="0" borderId="0" xfId="0" applyNumberFormat="1" applyFont="1" applyAlignment="1">
      <alignment horizontal="right" vertical="top"/>
    </xf>
    <xf numFmtId="0" fontId="16" fillId="0" borderId="0" xfId="0" applyFont="1" applyAlignment="1">
      <alignment vertical="top"/>
    </xf>
    <xf numFmtId="176" fontId="17" fillId="0" borderId="13" xfId="1" applyNumberFormat="1" applyFont="1" applyFill="1" applyBorder="1" applyAlignment="1">
      <alignment vertical="center"/>
    </xf>
    <xf numFmtId="176" fontId="6" fillId="0" borderId="14" xfId="1" applyNumberFormat="1" applyFont="1" applyFill="1" applyBorder="1" applyAlignment="1"/>
    <xf numFmtId="179" fontId="6" fillId="0" borderId="0" xfId="1" applyNumberFormat="1" applyFont="1" applyFill="1" applyAlignment="1">
      <alignment vertical="center"/>
    </xf>
    <xf numFmtId="179" fontId="16" fillId="0" borderId="0" xfId="1" applyNumberFormat="1" applyFont="1" applyAlignment="1">
      <alignment horizontal="right" vertical="top"/>
    </xf>
    <xf numFmtId="176" fontId="5" fillId="0" borderId="15" xfId="1" applyNumberFormat="1" applyFont="1" applyFill="1" applyBorder="1" applyAlignment="1">
      <alignment vertical="center"/>
    </xf>
    <xf numFmtId="176" fontId="5" fillId="0" borderId="15" xfId="1" applyNumberFormat="1" applyFont="1" applyFill="1" applyBorder="1" applyAlignment="1">
      <alignment horizontal="left" vertical="center"/>
    </xf>
    <xf numFmtId="176" fontId="6" fillId="0" borderId="0" xfId="1" applyNumberFormat="1" applyFont="1" applyFill="1" applyAlignment="1">
      <alignment horizontal="left" vertical="center"/>
    </xf>
    <xf numFmtId="176" fontId="6" fillId="0" borderId="13" xfId="1" applyNumberFormat="1" applyFont="1" applyFill="1" applyBorder="1" applyAlignment="1"/>
    <xf numFmtId="176" fontId="5" fillId="0" borderId="16" xfId="1" applyNumberFormat="1" applyFont="1" applyFill="1" applyBorder="1" applyAlignment="1">
      <alignment vertical="center"/>
    </xf>
    <xf numFmtId="176" fontId="6" fillId="0" borderId="16" xfId="1" applyNumberFormat="1" applyFont="1" applyFill="1" applyBorder="1" applyAlignment="1"/>
    <xf numFmtId="43" fontId="6" fillId="0" borderId="0" xfId="1" applyFont="1" applyFill="1" applyAlignment="1">
      <alignment vertical="center"/>
    </xf>
    <xf numFmtId="43" fontId="5" fillId="0" borderId="0" xfId="1" applyFont="1" applyFill="1" applyAlignment="1">
      <alignment vertical="center"/>
    </xf>
    <xf numFmtId="43" fontId="6" fillId="0" borderId="0" xfId="1" applyFont="1" applyFill="1" applyAlignment="1"/>
    <xf numFmtId="43" fontId="6" fillId="0" borderId="13" xfId="1" applyFont="1" applyFill="1" applyBorder="1" applyAlignment="1">
      <alignment vertical="center"/>
    </xf>
    <xf numFmtId="43" fontId="5" fillId="0" borderId="13" xfId="1" applyFont="1" applyFill="1" applyBorder="1" applyAlignment="1">
      <alignment vertical="center"/>
    </xf>
    <xf numFmtId="0" fontId="5" fillId="0" borderId="13" xfId="1" applyNumberFormat="1" applyFont="1" applyFill="1" applyBorder="1" applyAlignment="1">
      <alignment vertical="center"/>
    </xf>
    <xf numFmtId="43" fontId="5" fillId="0" borderId="14" xfId="1" applyFont="1" applyFill="1" applyBorder="1" applyAlignment="1">
      <alignment vertical="center"/>
    </xf>
    <xf numFmtId="43" fontId="6" fillId="0" borderId="14" xfId="1" applyFont="1" applyFill="1" applyBorder="1" applyAlignment="1">
      <alignment vertical="center"/>
    </xf>
    <xf numFmtId="43" fontId="17" fillId="0" borderId="0" xfId="1" applyFont="1" applyFill="1" applyAlignment="1">
      <alignment vertical="center"/>
    </xf>
    <xf numFmtId="178" fontId="8" fillId="0" borderId="0" xfId="0" applyNumberFormat="1" applyFont="1" applyAlignment="1">
      <alignment horizontal="right" vertical="top"/>
    </xf>
    <xf numFmtId="37" fontId="8" fillId="0" borderId="0" xfId="0" applyNumberFormat="1" applyFont="1" applyAlignment="1">
      <alignment horizontal="right" vertical="top"/>
    </xf>
    <xf numFmtId="43" fontId="17" fillId="0" borderId="13" xfId="1" applyFont="1" applyFill="1" applyBorder="1" applyAlignment="1">
      <alignment vertical="center"/>
    </xf>
    <xf numFmtId="43" fontId="5" fillId="0" borderId="16" xfId="1" applyFont="1" applyFill="1" applyBorder="1" applyAlignment="1">
      <alignment vertical="center"/>
    </xf>
    <xf numFmtId="43" fontId="6" fillId="0" borderId="16" xfId="1" applyFont="1" applyFill="1" applyBorder="1" applyAlignment="1">
      <alignment vertical="center"/>
    </xf>
    <xf numFmtId="43" fontId="6" fillId="0" borderId="16" xfId="1" applyFont="1" applyFill="1" applyBorder="1" applyAlignment="1"/>
    <xf numFmtId="43" fontId="5" fillId="0" borderId="17" xfId="1" applyFont="1" applyFill="1" applyBorder="1" applyAlignment="1">
      <alignment vertical="center"/>
    </xf>
    <xf numFmtId="43" fontId="6" fillId="0" borderId="17" xfId="1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43" fontId="6" fillId="0" borderId="13" xfId="1" applyFont="1" applyFill="1" applyBorder="1" applyAlignment="1"/>
    <xf numFmtId="43" fontId="6" fillId="0" borderId="14" xfId="1" applyFont="1" applyFill="1" applyBorder="1" applyAlignment="1"/>
    <xf numFmtId="43" fontId="17" fillId="0" borderId="14" xfId="1" applyFont="1" applyFill="1" applyBorder="1" applyAlignment="1">
      <alignment vertical="center"/>
    </xf>
    <xf numFmtId="43" fontId="6" fillId="0" borderId="0" xfId="1" applyFont="1" applyFill="1" applyBorder="1" applyAlignment="1"/>
    <xf numFmtId="43" fontId="17" fillId="0" borderId="0" xfId="1" applyFont="1" applyFill="1" applyBorder="1" applyAlignment="1">
      <alignment vertical="center"/>
    </xf>
    <xf numFmtId="43" fontId="18" fillId="0" borderId="14" xfId="1" applyFont="1" applyFill="1" applyBorder="1" applyAlignment="1">
      <alignment vertical="center"/>
    </xf>
    <xf numFmtId="176" fontId="0" fillId="0" borderId="0" xfId="0" applyNumberFormat="1">
      <alignment vertical="center"/>
    </xf>
    <xf numFmtId="177" fontId="6" fillId="0" borderId="0" xfId="2" applyNumberFormat="1" applyFont="1" applyFill="1" applyAlignmen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6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49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179" fontId="5" fillId="0" borderId="0" xfId="1" applyNumberFormat="1" applyFont="1" applyFill="1" applyAlignment="1">
      <alignment vertical="center"/>
    </xf>
    <xf numFmtId="179" fontId="19" fillId="0" borderId="0" xfId="1" applyNumberFormat="1" applyFont="1" applyAlignment="1">
      <alignment horizontal="right" vertical="top"/>
    </xf>
    <xf numFmtId="177" fontId="0" fillId="5" borderId="0" xfId="2" applyNumberFormat="1" applyFont="1" applyFill="1">
      <alignment vertical="center"/>
    </xf>
    <xf numFmtId="182" fontId="0" fillId="7" borderId="0" xfId="0" applyNumberFormat="1" applyFill="1">
      <alignment vertical="center"/>
    </xf>
    <xf numFmtId="43" fontId="6" fillId="7" borderId="0" xfId="1" applyFont="1" applyFill="1" applyAlignment="1">
      <alignment vertical="center"/>
    </xf>
    <xf numFmtId="37" fontId="8" fillId="7" borderId="0" xfId="0" applyNumberFormat="1" applyFont="1" applyFill="1" applyAlignment="1">
      <alignment horizontal="right" vertical="top"/>
    </xf>
    <xf numFmtId="43" fontId="6" fillId="7" borderId="0" xfId="1" applyFont="1" applyFill="1" applyAlignment="1"/>
    <xf numFmtId="176" fontId="6" fillId="7" borderId="0" xfId="1" applyNumberFormat="1" applyFont="1" applyFill="1" applyAlignment="1">
      <alignment vertical="center"/>
    </xf>
    <xf numFmtId="176" fontId="17" fillId="7" borderId="0" xfId="1" applyNumberFormat="1" applyFont="1" applyFill="1" applyAlignment="1">
      <alignment vertical="center"/>
    </xf>
    <xf numFmtId="37" fontId="16" fillId="7" borderId="0" xfId="0" applyNumberFormat="1" applyFont="1" applyFill="1" applyAlignment="1">
      <alignment horizontal="right" vertical="top"/>
    </xf>
    <xf numFmtId="0" fontId="6" fillId="7" borderId="0" xfId="0" applyFont="1" applyFill="1">
      <alignment vertical="center"/>
    </xf>
    <xf numFmtId="3" fontId="6" fillId="7" borderId="0" xfId="0" applyNumberFormat="1" applyFont="1" applyFill="1">
      <alignment vertical="center"/>
    </xf>
    <xf numFmtId="176" fontId="8" fillId="7" borderId="0" xfId="1" applyNumberFormat="1" applyFont="1" applyFill="1" applyBorder="1" applyAlignment="1">
      <alignment horizontal="right" vertical="top"/>
    </xf>
    <xf numFmtId="37" fontId="0" fillId="0" borderId="0" xfId="0" applyNumberFormat="1">
      <alignment vertical="center"/>
    </xf>
    <xf numFmtId="0" fontId="11" fillId="4" borderId="8" xfId="0" applyFont="1" applyFill="1" applyBorder="1">
      <alignment vertical="center"/>
    </xf>
    <xf numFmtId="0" fontId="14" fillId="4" borderId="4" xfId="0" applyFont="1" applyFill="1" applyBorder="1">
      <alignment vertical="center"/>
    </xf>
    <xf numFmtId="10" fontId="11" fillId="4" borderId="9" xfId="2" applyNumberFormat="1" applyFont="1" applyFill="1" applyBorder="1">
      <alignment vertical="center"/>
    </xf>
    <xf numFmtId="10" fontId="0" fillId="0" borderId="0" xfId="0" applyNumberFormat="1" applyBorder="1">
      <alignment vertical="center"/>
    </xf>
    <xf numFmtId="37" fontId="0" fillId="0" borderId="0" xfId="0" applyNumberFormat="1" applyBorder="1">
      <alignment vertical="center"/>
    </xf>
    <xf numFmtId="9" fontId="0" fillId="0" borderId="12" xfId="2" applyFont="1" applyBorder="1">
      <alignment vertical="center"/>
    </xf>
    <xf numFmtId="0" fontId="0" fillId="0" borderId="10" xfId="0" applyBorder="1">
      <alignment vertical="center"/>
    </xf>
    <xf numFmtId="10" fontId="0" fillId="0" borderId="2" xfId="0" applyNumberFormat="1" applyBorder="1">
      <alignment vertical="center"/>
    </xf>
    <xf numFmtId="37" fontId="0" fillId="0" borderId="2" xfId="0" applyNumberFormat="1" applyBorder="1">
      <alignment vertical="center"/>
    </xf>
    <xf numFmtId="9" fontId="0" fillId="0" borderId="11" xfId="2" applyFont="1" applyBorder="1">
      <alignment vertical="center"/>
    </xf>
    <xf numFmtId="0" fontId="20" fillId="0" borderId="0" xfId="0" applyFont="1">
      <alignment vertical="center"/>
    </xf>
    <xf numFmtId="182" fontId="0" fillId="0" borderId="0" xfId="2" applyNumberFormat="1" applyFont="1">
      <alignment vertical="center"/>
    </xf>
    <xf numFmtId="0" fontId="21" fillId="0" borderId="0" xfId="0" applyFont="1" applyAlignment="1"/>
    <xf numFmtId="0" fontId="0" fillId="0" borderId="0" xfId="0" applyAlignment="1"/>
    <xf numFmtId="14" fontId="21" fillId="0" borderId="0" xfId="0" applyNumberFormat="1" applyFont="1" applyAlignment="1"/>
    <xf numFmtId="10" fontId="14" fillId="4" borderId="9" xfId="0" applyNumberFormat="1" applyFont="1" applyFill="1" applyBorder="1">
      <alignment vertical="center"/>
    </xf>
    <xf numFmtId="10" fontId="0" fillId="0" borderId="12" xfId="0" applyNumberFormat="1" applyBorder="1">
      <alignment vertical="center"/>
    </xf>
    <xf numFmtId="177" fontId="0" fillId="0" borderId="11" xfId="2" applyNumberFormat="1" applyFont="1" applyBorder="1">
      <alignment vertical="center"/>
    </xf>
    <xf numFmtId="10" fontId="0" fillId="7" borderId="0" xfId="2" applyNumberFormat="1" applyFont="1" applyFill="1">
      <alignment vertical="center"/>
    </xf>
    <xf numFmtId="49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0" fontId="4" fillId="5" borderId="0" xfId="0" applyNumberFormat="1" applyFont="1" applyFill="1">
      <alignment vertical="center"/>
    </xf>
    <xf numFmtId="0" fontId="0" fillId="8" borderId="0" xfId="0" applyFill="1">
      <alignment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FB39-CE91-459E-9FD3-7EE0524A12A3}">
  <dimension ref="A1:C20"/>
  <sheetViews>
    <sheetView workbookViewId="0">
      <selection activeCell="B25" sqref="B25"/>
    </sheetView>
  </sheetViews>
  <sheetFormatPr defaultRowHeight="14.25" x14ac:dyDescent="0.2"/>
  <cols>
    <col min="2" max="2" width="54.875" customWidth="1"/>
  </cols>
  <sheetData>
    <row r="1" spans="1:3" x14ac:dyDescent="0.2">
      <c r="A1" t="s">
        <v>0</v>
      </c>
    </row>
    <row r="4" spans="1:3" x14ac:dyDescent="0.2">
      <c r="B4" s="2" t="s">
        <v>3</v>
      </c>
    </row>
    <row r="5" spans="1:3" x14ac:dyDescent="0.2">
      <c r="B5" t="s">
        <v>2</v>
      </c>
      <c r="C5" t="s">
        <v>50</v>
      </c>
    </row>
    <row r="6" spans="1:3" x14ac:dyDescent="0.2">
      <c r="B6" t="s">
        <v>1</v>
      </c>
    </row>
    <row r="8" spans="1:3" x14ac:dyDescent="0.2">
      <c r="B8" s="2" t="s">
        <v>4</v>
      </c>
      <c r="C8" s="1"/>
    </row>
    <row r="9" spans="1:3" x14ac:dyDescent="0.2">
      <c r="B9" t="s">
        <v>5</v>
      </c>
    </row>
    <row r="10" spans="1:3" x14ac:dyDescent="0.2">
      <c r="B10" t="s">
        <v>6</v>
      </c>
    </row>
    <row r="11" spans="1:3" x14ac:dyDescent="0.2">
      <c r="B11" t="s">
        <v>7</v>
      </c>
    </row>
    <row r="13" spans="1:3" x14ac:dyDescent="0.2">
      <c r="B13" s="3" t="s">
        <v>8</v>
      </c>
    </row>
    <row r="14" spans="1:3" x14ac:dyDescent="0.2">
      <c r="B14" t="s">
        <v>9</v>
      </c>
    </row>
    <row r="15" spans="1:3" x14ac:dyDescent="0.2">
      <c r="B15" t="s">
        <v>10</v>
      </c>
    </row>
    <row r="17" spans="2:2" x14ac:dyDescent="0.2">
      <c r="B17" s="2" t="s">
        <v>11</v>
      </c>
    </row>
    <row r="18" spans="2:2" x14ac:dyDescent="0.2">
      <c r="B18" t="s">
        <v>12</v>
      </c>
    </row>
    <row r="19" spans="2:2" x14ac:dyDescent="0.2">
      <c r="B19" t="s">
        <v>13</v>
      </c>
    </row>
    <row r="20" spans="2:2" x14ac:dyDescent="0.2">
      <c r="B20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48E9-E179-4442-9E14-5D9F7CB29BE8}">
  <sheetPr>
    <tabColor theme="5"/>
  </sheetPr>
  <dimension ref="A1:T169"/>
  <sheetViews>
    <sheetView tabSelected="1" topLeftCell="D145" workbookViewId="0">
      <selection activeCell="I168" sqref="I168"/>
    </sheetView>
  </sheetViews>
  <sheetFormatPr defaultRowHeight="14.25" x14ac:dyDescent="0.2"/>
  <cols>
    <col min="2" max="2" width="22.375" customWidth="1"/>
    <col min="3" max="3" width="16.75" customWidth="1"/>
    <col min="4" max="4" width="12.5" bestFit="1" customWidth="1"/>
    <col min="5" max="8" width="9.875" customWidth="1"/>
    <col min="9" max="9" width="17.125" customWidth="1"/>
    <col min="10" max="10" width="9.875" bestFit="1" customWidth="1"/>
    <col min="11" max="11" width="21.125" bestFit="1" customWidth="1"/>
    <col min="12" max="12" width="19.875" bestFit="1" customWidth="1"/>
    <col min="13" max="14" width="18.75" bestFit="1" customWidth="1"/>
    <col min="15" max="16" width="11.75" customWidth="1"/>
    <col min="17" max="17" width="14.25" customWidth="1"/>
    <col min="18" max="18" width="12.625" customWidth="1"/>
    <col min="19" max="19" width="15.25" customWidth="1"/>
    <col min="20" max="20" width="13.125" bestFit="1" customWidth="1"/>
  </cols>
  <sheetData>
    <row r="1" spans="1:19" x14ac:dyDescent="0.2">
      <c r="A1" t="s">
        <v>44</v>
      </c>
      <c r="F1" t="s">
        <v>47</v>
      </c>
    </row>
    <row r="2" spans="1:19" x14ac:dyDescent="0.2">
      <c r="A2" t="s">
        <v>45</v>
      </c>
    </row>
    <row r="3" spans="1:19" x14ac:dyDescent="0.2">
      <c r="A3" t="s">
        <v>46</v>
      </c>
    </row>
    <row r="6" spans="1:19" x14ac:dyDescent="0.2">
      <c r="A6" s="13" t="s">
        <v>15</v>
      </c>
      <c r="B6" s="15"/>
      <c r="C6" s="15"/>
      <c r="D6" s="190" t="s">
        <v>48</v>
      </c>
      <c r="E6" s="190"/>
      <c r="F6" s="190"/>
      <c r="G6" s="190"/>
      <c r="H6" s="190"/>
      <c r="I6" s="191"/>
      <c r="J6" s="192" t="s">
        <v>49</v>
      </c>
      <c r="K6" s="193"/>
      <c r="L6" s="193"/>
      <c r="M6" s="193"/>
      <c r="N6" s="193"/>
    </row>
    <row r="7" spans="1:19" x14ac:dyDescent="0.2">
      <c r="A7" s="14"/>
      <c r="B7" s="14"/>
      <c r="C7" s="14"/>
      <c r="D7" s="16">
        <v>2014</v>
      </c>
      <c r="E7" s="16">
        <v>2015</v>
      </c>
      <c r="F7" s="16">
        <v>2016</v>
      </c>
      <c r="G7" s="16">
        <v>2017</v>
      </c>
      <c r="H7" s="16">
        <v>2018</v>
      </c>
      <c r="I7" s="17">
        <v>2019</v>
      </c>
      <c r="J7" s="16">
        <v>2020</v>
      </c>
      <c r="K7" s="16">
        <v>2021</v>
      </c>
      <c r="L7" s="16">
        <v>2022</v>
      </c>
      <c r="M7" s="16">
        <v>2023</v>
      </c>
      <c r="N7" s="16">
        <v>2024</v>
      </c>
      <c r="O7" s="16">
        <v>2025</v>
      </c>
      <c r="P7" s="16">
        <v>2026</v>
      </c>
      <c r="Q7" s="16">
        <v>2027</v>
      </c>
      <c r="R7" s="16">
        <v>2028</v>
      </c>
      <c r="S7" s="16">
        <v>2029</v>
      </c>
    </row>
    <row r="8" spans="1:19" x14ac:dyDescent="0.2">
      <c r="A8" s="81" t="s">
        <v>22</v>
      </c>
      <c r="B8" s="82"/>
      <c r="C8" s="82"/>
      <c r="D8" s="81"/>
      <c r="E8" s="81"/>
      <c r="F8" s="81"/>
      <c r="G8" s="81"/>
      <c r="H8" s="81"/>
      <c r="I8" s="81"/>
      <c r="J8" s="83"/>
      <c r="K8" s="83"/>
      <c r="L8" s="83"/>
      <c r="M8" s="83"/>
      <c r="N8" s="83"/>
    </row>
    <row r="9" spans="1:19" x14ac:dyDescent="0.2">
      <c r="A9" s="6"/>
      <c r="B9" s="4" t="s">
        <v>23</v>
      </c>
      <c r="C9" s="4"/>
      <c r="D9" s="10">
        <v>112042</v>
      </c>
      <c r="E9" s="10">
        <v>183219</v>
      </c>
      <c r="F9" s="10">
        <v>259350</v>
      </c>
      <c r="G9" s="10">
        <v>346388</v>
      </c>
      <c r="H9" s="10">
        <v>445589</v>
      </c>
      <c r="I9" s="21">
        <v>574625</v>
      </c>
      <c r="J9" s="63">
        <f>J12*J15</f>
        <v>701958.49629790941</v>
      </c>
      <c r="K9" s="63">
        <f t="shared" ref="K9:N9" si="0">K12*K15</f>
        <v>840216.20273633499</v>
      </c>
      <c r="L9" s="63">
        <f t="shared" si="0"/>
        <v>992101.17084951664</v>
      </c>
      <c r="M9" s="63">
        <f t="shared" si="0"/>
        <v>1155217.6360741593</v>
      </c>
      <c r="N9" s="63">
        <f t="shared" si="0"/>
        <v>1324782.8542624731</v>
      </c>
      <c r="O9" s="63">
        <f t="shared" ref="O9:S9" si="1">O12*O15</f>
        <v>1493417.1628083007</v>
      </c>
      <c r="P9" s="63">
        <f t="shared" si="1"/>
        <v>1656900.1808154192</v>
      </c>
      <c r="Q9" s="63">
        <f t="shared" si="1"/>
        <v>1807814.8777232079</v>
      </c>
      <c r="R9" s="63">
        <f t="shared" si="1"/>
        <v>1938444.4152855093</v>
      </c>
      <c r="S9" s="63">
        <f t="shared" si="1"/>
        <v>2041097.6871115135</v>
      </c>
    </row>
    <row r="10" spans="1:19" x14ac:dyDescent="0.2">
      <c r="A10" s="6"/>
      <c r="B10" s="5" t="s">
        <v>51</v>
      </c>
      <c r="C10" s="5"/>
      <c r="D10" s="7"/>
      <c r="E10" s="20">
        <f>E9/D9-1</f>
        <v>0.63527070205815672</v>
      </c>
      <c r="F10" s="20">
        <f t="shared" ref="F10:I10" si="2">F9/E9-1</f>
        <v>0.41551913284102637</v>
      </c>
      <c r="G10" s="20">
        <f t="shared" si="2"/>
        <v>0.33560053981106619</v>
      </c>
      <c r="H10" s="20">
        <f t="shared" si="2"/>
        <v>0.28638694181091728</v>
      </c>
      <c r="I10" s="20">
        <f t="shared" si="2"/>
        <v>0.28958524559627818</v>
      </c>
      <c r="J10" s="20">
        <f t="shared" ref="J10" si="3">J9/I9-1</f>
        <v>0.22159407665505237</v>
      </c>
      <c r="K10" s="20">
        <f t="shared" ref="K10" si="4">K9/J9-1</f>
        <v>0.1969599444519714</v>
      </c>
      <c r="L10" s="20">
        <f t="shared" ref="L10" si="5">L9/K9-1</f>
        <v>0.18076891116659888</v>
      </c>
      <c r="M10" s="20">
        <f t="shared" ref="M10" si="6">M9/L9-1</f>
        <v>0.16441515242338567</v>
      </c>
      <c r="N10" s="20">
        <f t="shared" ref="N10" si="7">N9/M9-1</f>
        <v>0.1467820546477776</v>
      </c>
      <c r="O10" s="20">
        <f t="shared" ref="O10" si="8">O9/N9-1</f>
        <v>0.12729203733521222</v>
      </c>
      <c r="P10" s="20">
        <f t="shared" ref="P10" si="9">P9/O9-1</f>
        <v>0.10946909013667439</v>
      </c>
      <c r="Q10" s="20">
        <f t="shared" ref="Q10" si="10">Q9/P9-1</f>
        <v>9.1082552018020957E-2</v>
      </c>
      <c r="R10" s="20">
        <f t="shared" ref="R10" si="11">R9/Q9-1</f>
        <v>7.2258248989973017E-2</v>
      </c>
      <c r="S10" s="20">
        <f t="shared" ref="S10" si="12">S9/R9-1</f>
        <v>5.2956520711420429E-2</v>
      </c>
    </row>
    <row r="11" spans="1:19" x14ac:dyDescent="0.2">
      <c r="A11" s="6"/>
      <c r="B11" s="5"/>
      <c r="C11" s="5"/>
      <c r="D11" s="7"/>
      <c r="E11" s="20"/>
      <c r="F11" s="20"/>
      <c r="G11" s="20"/>
      <c r="H11" s="20"/>
      <c r="I11" s="20"/>
    </row>
    <row r="12" spans="1:19" x14ac:dyDescent="0.2">
      <c r="A12" s="6"/>
      <c r="B12" s="26" t="s">
        <v>56</v>
      </c>
      <c r="C12" s="39"/>
      <c r="D12" s="36">
        <f>D9/D15</f>
        <v>4309.3076923076924</v>
      </c>
      <c r="E12" s="36">
        <f t="shared" ref="E12:I12" si="13">E9/E15</f>
        <v>4885.84</v>
      </c>
      <c r="F12" s="36">
        <f t="shared" si="13"/>
        <v>4802.7777777777774</v>
      </c>
      <c r="G12" s="36">
        <f t="shared" si="13"/>
        <v>4498.545454545455</v>
      </c>
      <c r="H12" s="36">
        <f t="shared" si="13"/>
        <v>4164.3831775700937</v>
      </c>
      <c r="I12" s="37">
        <f t="shared" si="13"/>
        <v>4004.3554006968643</v>
      </c>
      <c r="J12" s="46">
        <f>I12*(1+J13)</f>
        <v>3804.1376306620209</v>
      </c>
      <c r="K12" s="47">
        <f t="shared" ref="K12:N12" si="14">J12*(1+K13)</f>
        <v>3623.4410932055748</v>
      </c>
      <c r="L12" s="47">
        <f t="shared" si="14"/>
        <v>3460.3862440113239</v>
      </c>
      <c r="M12" s="47">
        <f t="shared" si="14"/>
        <v>3313.3198286408428</v>
      </c>
      <c r="N12" s="48">
        <f t="shared" si="14"/>
        <v>3180.7870354952092</v>
      </c>
      <c r="O12" s="48">
        <f t="shared" ref="O12" si="15">N12*(1+O13)</f>
        <v>3061.5075216641389</v>
      </c>
      <c r="P12" s="48">
        <f t="shared" ref="P12" si="16">O12*(1+P13)</f>
        <v>2954.3547584058938</v>
      </c>
      <c r="Q12" s="48">
        <f t="shared" ref="Q12" si="17">P12*(1+Q13)</f>
        <v>2858.3382287577024</v>
      </c>
      <c r="R12" s="48">
        <f t="shared" ref="R12" si="18">Q12*(1+R13)</f>
        <v>2772.5880818949713</v>
      </c>
      <c r="S12" s="48">
        <f t="shared" ref="S12" si="19">R12*(1+S13)</f>
        <v>2696.3419096428597</v>
      </c>
    </row>
    <row r="13" spans="1:19" x14ac:dyDescent="0.2">
      <c r="A13" s="6"/>
      <c r="B13" s="32" t="s">
        <v>57</v>
      </c>
      <c r="C13" s="29"/>
      <c r="D13" s="30"/>
      <c r="E13" s="40">
        <f>E12/D12-1</f>
        <v>0.13378768676032204</v>
      </c>
      <c r="F13" s="40">
        <f t="shared" ref="F13:I13" si="20">F12/E12-1</f>
        <v>-1.7000602193731784E-2</v>
      </c>
      <c r="G13" s="40">
        <f t="shared" si="20"/>
        <v>-6.334507597665473E-2</v>
      </c>
      <c r="H13" s="40">
        <f t="shared" si="20"/>
        <v>-7.428229421083532E-2</v>
      </c>
      <c r="I13" s="41">
        <f t="shared" si="20"/>
        <v>-3.8427726280127028E-2</v>
      </c>
      <c r="J13" s="49">
        <v>-0.05</v>
      </c>
      <c r="K13" s="50">
        <f>J13+0.0025</f>
        <v>-4.7500000000000001E-2</v>
      </c>
      <c r="L13" s="50">
        <f t="shared" ref="L13:N13" si="21">K13+0.0025</f>
        <v>-4.4999999999999998E-2</v>
      </c>
      <c r="M13" s="50">
        <f t="shared" si="21"/>
        <v>-4.2499999999999996E-2</v>
      </c>
      <c r="N13" s="51">
        <f t="shared" si="21"/>
        <v>-3.9999999999999994E-2</v>
      </c>
      <c r="O13" s="51">
        <f t="shared" ref="O13:S13" si="22">N13+0.0025</f>
        <v>-3.7499999999999992E-2</v>
      </c>
      <c r="P13" s="51">
        <f t="shared" si="22"/>
        <v>-3.4999999999999989E-2</v>
      </c>
      <c r="Q13" s="51">
        <f t="shared" si="22"/>
        <v>-3.2499999999999987E-2</v>
      </c>
      <c r="R13" s="51">
        <f t="shared" si="22"/>
        <v>-2.9999999999999988E-2</v>
      </c>
      <c r="S13" s="51">
        <f t="shared" si="22"/>
        <v>-2.749999999999999E-2</v>
      </c>
    </row>
    <row r="14" spans="1:19" x14ac:dyDescent="0.2">
      <c r="A14" s="6"/>
      <c r="B14" s="5"/>
      <c r="C14" s="5"/>
      <c r="D14" s="7"/>
      <c r="E14" s="7"/>
      <c r="F14" s="7"/>
      <c r="G14" s="7"/>
      <c r="H14" s="7"/>
      <c r="I14" s="8"/>
    </row>
    <row r="15" spans="1:19" x14ac:dyDescent="0.2">
      <c r="A15" s="6"/>
      <c r="B15" s="34" t="s">
        <v>54</v>
      </c>
      <c r="C15" s="35"/>
      <c r="D15" s="36">
        <f>(D16+D17)/2</f>
        <v>26</v>
      </c>
      <c r="E15" s="36">
        <f t="shared" ref="E15:I15" si="23">(E16+E17)/2</f>
        <v>37.5</v>
      </c>
      <c r="F15" s="36">
        <f t="shared" si="23"/>
        <v>54</v>
      </c>
      <c r="G15" s="36">
        <f t="shared" si="23"/>
        <v>77</v>
      </c>
      <c r="H15" s="36">
        <f t="shared" si="23"/>
        <v>107</v>
      </c>
      <c r="I15" s="36">
        <f t="shared" si="23"/>
        <v>143.5</v>
      </c>
      <c r="J15" s="52">
        <f>(J16+J17)/2</f>
        <v>184.52500000000001</v>
      </c>
      <c r="K15" s="53">
        <f t="shared" ref="K15:N15" si="24">(K16+K17)/2</f>
        <v>231.88350000000003</v>
      </c>
      <c r="L15" s="53">
        <f t="shared" si="24"/>
        <v>286.70243750000009</v>
      </c>
      <c r="M15" s="53">
        <f t="shared" si="24"/>
        <v>348.65865531250006</v>
      </c>
      <c r="N15" s="54">
        <f t="shared" si="24"/>
        <v>416.49530115625009</v>
      </c>
      <c r="O15" s="54">
        <f t="shared" ref="O15" si="25">(O16+O17)/2</f>
        <v>487.80450553867206</v>
      </c>
      <c r="P15" s="54">
        <f t="shared" ref="P15" si="26">(P16+P17)/2</f>
        <v>560.83318230524446</v>
      </c>
      <c r="Q15" s="54">
        <f t="shared" ref="Q15" si="27">(Q16+Q17)/2</f>
        <v>632.47059411472264</v>
      </c>
      <c r="R15" s="54">
        <f t="shared" ref="R15" si="28">(R16+R17)/2</f>
        <v>699.14619771453658</v>
      </c>
      <c r="S15" s="54">
        <f t="shared" ref="S15" si="29">(S16+S17)/2</f>
        <v>756.9877098345678</v>
      </c>
    </row>
    <row r="16" spans="1:19" x14ac:dyDescent="0.2">
      <c r="A16" s="6"/>
      <c r="B16" s="25" t="s">
        <v>53</v>
      </c>
      <c r="C16" s="18"/>
      <c r="D16" s="33">
        <f>D17-D18</f>
        <v>21</v>
      </c>
      <c r="E16" s="33">
        <f t="shared" ref="E16:I16" si="30">E17-E18</f>
        <v>31</v>
      </c>
      <c r="F16" s="33">
        <f t="shared" si="30"/>
        <v>44</v>
      </c>
      <c r="G16" s="33">
        <f t="shared" si="30"/>
        <v>64</v>
      </c>
      <c r="H16" s="33">
        <f t="shared" si="30"/>
        <v>90</v>
      </c>
      <c r="I16" s="33">
        <f t="shared" si="30"/>
        <v>124</v>
      </c>
      <c r="J16" s="55">
        <f>I17</f>
        <v>163</v>
      </c>
      <c r="K16" s="56">
        <f t="shared" ref="K16:S16" si="31">J17</f>
        <v>206.05</v>
      </c>
      <c r="L16" s="56">
        <f t="shared" si="31"/>
        <v>257.71700000000004</v>
      </c>
      <c r="M16" s="56">
        <f t="shared" si="31"/>
        <v>315.68787500000008</v>
      </c>
      <c r="N16" s="57">
        <f t="shared" si="31"/>
        <v>381.6294356250001</v>
      </c>
      <c r="O16" s="57">
        <f t="shared" si="31"/>
        <v>451.36116668750014</v>
      </c>
      <c r="P16" s="57">
        <f t="shared" si="31"/>
        <v>524.24784438984398</v>
      </c>
      <c r="Q16" s="57">
        <f t="shared" si="31"/>
        <v>597.41852022064484</v>
      </c>
      <c r="R16" s="57">
        <f t="shared" si="31"/>
        <v>667.52266800880045</v>
      </c>
      <c r="S16" s="57">
        <f t="shared" si="31"/>
        <v>730.76972742027272</v>
      </c>
    </row>
    <row r="17" spans="1:19" x14ac:dyDescent="0.2">
      <c r="A17" s="6"/>
      <c r="B17" s="23" t="s">
        <v>52</v>
      </c>
      <c r="C17" s="19"/>
      <c r="D17" s="33">
        <v>31</v>
      </c>
      <c r="E17" s="33">
        <v>44</v>
      </c>
      <c r="F17" s="33">
        <v>64</v>
      </c>
      <c r="G17" s="33">
        <v>90</v>
      </c>
      <c r="H17" s="33">
        <v>124</v>
      </c>
      <c r="I17" s="33">
        <v>163</v>
      </c>
      <c r="J17" s="55">
        <f>J16+J18</f>
        <v>206.05</v>
      </c>
      <c r="K17" s="56">
        <f t="shared" ref="K17:N17" si="32">K16+K18</f>
        <v>257.71700000000004</v>
      </c>
      <c r="L17" s="56">
        <f t="shared" si="32"/>
        <v>315.68787500000008</v>
      </c>
      <c r="M17" s="56">
        <f t="shared" si="32"/>
        <v>381.6294356250001</v>
      </c>
      <c r="N17" s="57">
        <f t="shared" si="32"/>
        <v>451.36116668750014</v>
      </c>
      <c r="O17" s="57">
        <f t="shared" ref="O17" si="33">O16+O18</f>
        <v>524.24784438984398</v>
      </c>
      <c r="P17" s="57">
        <f t="shared" ref="P17" si="34">P16+P18</f>
        <v>597.41852022064484</v>
      </c>
      <c r="Q17" s="57">
        <f t="shared" ref="Q17" si="35">Q16+Q18</f>
        <v>667.52266800880045</v>
      </c>
      <c r="R17" s="57">
        <f t="shared" ref="R17" si="36">R16+R18</f>
        <v>730.76972742027272</v>
      </c>
      <c r="S17" s="57">
        <f t="shared" ref="S17" si="37">S16+S18</f>
        <v>783.20569224886299</v>
      </c>
    </row>
    <row r="18" spans="1:19" x14ac:dyDescent="0.2">
      <c r="A18" s="6"/>
      <c r="B18" s="23" t="s">
        <v>55</v>
      </c>
      <c r="C18" s="19"/>
      <c r="D18" s="38">
        <v>10</v>
      </c>
      <c r="E18" s="33">
        <f>E17-D17</f>
        <v>13</v>
      </c>
      <c r="F18" s="33">
        <f t="shared" ref="F18:I18" si="38">F17-E17</f>
        <v>20</v>
      </c>
      <c r="G18" s="33">
        <f t="shared" si="38"/>
        <v>26</v>
      </c>
      <c r="H18" s="33">
        <f t="shared" si="38"/>
        <v>34</v>
      </c>
      <c r="I18" s="33">
        <f t="shared" si="38"/>
        <v>39</v>
      </c>
      <c r="J18" s="58">
        <f>J19*I15</f>
        <v>43.05</v>
      </c>
      <c r="K18" s="45">
        <f t="shared" ref="K18:N18" si="39">K19*J15</f>
        <v>51.667000000000009</v>
      </c>
      <c r="L18" s="45">
        <f t="shared" si="39"/>
        <v>57.970875000000007</v>
      </c>
      <c r="M18" s="45">
        <f t="shared" si="39"/>
        <v>65.941560625000022</v>
      </c>
      <c r="N18" s="59">
        <f t="shared" si="39"/>
        <v>69.731731062500018</v>
      </c>
      <c r="O18" s="59">
        <f t="shared" ref="O18" si="40">O19*N15</f>
        <v>72.886677702343775</v>
      </c>
      <c r="P18" s="59">
        <f t="shared" ref="P18" si="41">P19*O15</f>
        <v>73.170675830800818</v>
      </c>
      <c r="Q18" s="59">
        <f t="shared" ref="Q18" si="42">Q19*P15</f>
        <v>70.104147788155572</v>
      </c>
      <c r="R18" s="59">
        <f t="shared" ref="R18" si="43">R19*Q15</f>
        <v>63.247059411472286</v>
      </c>
      <c r="S18" s="59">
        <f t="shared" ref="S18" si="44">S19*R15</f>
        <v>52.435964828590272</v>
      </c>
    </row>
    <row r="19" spans="1:19" x14ac:dyDescent="0.2">
      <c r="A19" s="6"/>
      <c r="B19" s="32" t="s">
        <v>68</v>
      </c>
      <c r="C19" s="29"/>
      <c r="D19" s="30"/>
      <c r="E19" s="40">
        <f>E18/D15</f>
        <v>0.5</v>
      </c>
      <c r="F19" s="40">
        <f t="shared" ref="F19:I19" si="45">F18/E15</f>
        <v>0.53333333333333333</v>
      </c>
      <c r="G19" s="40">
        <f t="shared" si="45"/>
        <v>0.48148148148148145</v>
      </c>
      <c r="H19" s="40">
        <f t="shared" si="45"/>
        <v>0.44155844155844154</v>
      </c>
      <c r="I19" s="40">
        <f t="shared" si="45"/>
        <v>0.3644859813084112</v>
      </c>
      <c r="J19" s="60">
        <v>0.3</v>
      </c>
      <c r="K19" s="61">
        <v>0.28000000000000003</v>
      </c>
      <c r="L19" s="61">
        <v>0.25</v>
      </c>
      <c r="M19" s="61">
        <v>0.23</v>
      </c>
      <c r="N19" s="62">
        <v>0.2</v>
      </c>
      <c r="O19" s="62">
        <f>N19-2.5%</f>
        <v>0.17500000000000002</v>
      </c>
      <c r="P19" s="62">
        <f t="shared" ref="P19:S19" si="46">O19-2.5%</f>
        <v>0.15000000000000002</v>
      </c>
      <c r="Q19" s="62">
        <f t="shared" si="46"/>
        <v>0.12500000000000003</v>
      </c>
      <c r="R19" s="62">
        <f t="shared" si="46"/>
        <v>0.10000000000000003</v>
      </c>
      <c r="S19" s="62">
        <f t="shared" si="46"/>
        <v>7.5000000000000039E-2</v>
      </c>
    </row>
    <row r="20" spans="1:19" x14ac:dyDescent="0.2">
      <c r="A20" s="6"/>
      <c r="B20" s="5"/>
      <c r="C20" s="5"/>
      <c r="D20" s="7"/>
      <c r="E20" s="7"/>
      <c r="F20" s="7"/>
      <c r="G20" s="7"/>
      <c r="H20" s="7"/>
      <c r="I20" s="8"/>
    </row>
    <row r="21" spans="1:19" x14ac:dyDescent="0.2">
      <c r="A21" s="6"/>
      <c r="B21" s="5"/>
      <c r="C21" s="5"/>
      <c r="D21" s="7"/>
      <c r="E21" s="7"/>
      <c r="F21" s="7"/>
      <c r="G21" s="7"/>
      <c r="H21" s="7"/>
      <c r="I21" s="8"/>
    </row>
    <row r="22" spans="1:19" x14ac:dyDescent="0.2">
      <c r="A22" s="6"/>
      <c r="B22" s="27" t="s">
        <v>24</v>
      </c>
      <c r="C22" s="27"/>
      <c r="D22" s="28">
        <v>6488</v>
      </c>
      <c r="E22" s="28">
        <v>7373</v>
      </c>
      <c r="F22" s="28">
        <v>9125</v>
      </c>
      <c r="G22" s="28">
        <v>12422</v>
      </c>
      <c r="H22" s="28">
        <v>13721</v>
      </c>
      <c r="I22" s="21">
        <v>19894</v>
      </c>
      <c r="J22" s="63">
        <f>J25*J28</f>
        <v>25119.641082550719</v>
      </c>
      <c r="K22" s="63">
        <f>K25*K28</f>
        <v>30821.373544468042</v>
      </c>
      <c r="L22" s="63">
        <f>L25*L28</f>
        <v>37793.818345658525</v>
      </c>
      <c r="M22" s="63">
        <f>M25*M28</f>
        <v>46192.226053659542</v>
      </c>
      <c r="N22" s="63">
        <f>N25*N28</f>
        <v>56323.983281185945</v>
      </c>
      <c r="O22" s="63">
        <f t="shared" ref="O22:S22" si="47">O25*O28</f>
        <v>68755.607074914515</v>
      </c>
      <c r="P22" s="63">
        <f t="shared" si="47"/>
        <v>82482.780954933085</v>
      </c>
      <c r="Q22" s="63">
        <f t="shared" si="47"/>
        <v>95501.568615093012</v>
      </c>
      <c r="R22" s="63">
        <f t="shared" si="47"/>
        <v>106343.5064530993</v>
      </c>
      <c r="S22" s="63">
        <f t="shared" si="47"/>
        <v>113378.51003607803</v>
      </c>
    </row>
    <row r="23" spans="1:19" x14ac:dyDescent="0.2">
      <c r="A23" s="6"/>
      <c r="B23" s="24" t="s">
        <v>57</v>
      </c>
      <c r="C23" s="19"/>
      <c r="D23" s="33"/>
      <c r="E23" s="65">
        <f>E22/D22-1</f>
        <v>0.13640567200986431</v>
      </c>
      <c r="F23" s="65">
        <f t="shared" ref="F23:I23" si="48">F22/E22-1</f>
        <v>0.23762376237623761</v>
      </c>
      <c r="G23" s="65">
        <f t="shared" si="48"/>
        <v>0.36131506849315076</v>
      </c>
      <c r="H23" s="65">
        <f t="shared" si="48"/>
        <v>0.10457253260344546</v>
      </c>
      <c r="I23" s="65">
        <f t="shared" si="48"/>
        <v>0.44989432257124107</v>
      </c>
      <c r="J23" s="65">
        <f t="shared" ref="J23" si="49">J22/I22-1</f>
        <v>0.26267422753346326</v>
      </c>
      <c r="K23" s="65">
        <f t="shared" ref="K23" si="50">K22/J22-1</f>
        <v>0.22698303861825542</v>
      </c>
      <c r="L23" s="65">
        <f t="shared" ref="L23" si="51">L22/K22-1</f>
        <v>0.22622109268202717</v>
      </c>
      <c r="M23" s="65">
        <f t="shared" ref="M23" si="52">M22/L22-1</f>
        <v>0.22221643844477446</v>
      </c>
      <c r="N23" s="65">
        <f t="shared" ref="N23" si="53">N22/M22-1</f>
        <v>0.21933901206139694</v>
      </c>
      <c r="O23" s="65">
        <f t="shared" ref="O23" si="54">O22/N22-1</f>
        <v>0.22071634620843894</v>
      </c>
      <c r="P23" s="65">
        <f t="shared" ref="P23" si="55">P22/O22-1</f>
        <v>0.19965170062511062</v>
      </c>
      <c r="Q23" s="65">
        <f t="shared" ref="Q23" si="56">Q22/P22-1</f>
        <v>0.15783642973038381</v>
      </c>
      <c r="R23" s="65">
        <f t="shared" ref="R23" si="57">R22/Q22-1</f>
        <v>0.11352628019863564</v>
      </c>
      <c r="S23" s="65">
        <f t="shared" ref="S23" si="58">S22/R22-1</f>
        <v>6.615357926044485E-2</v>
      </c>
    </row>
    <row r="24" spans="1:19" x14ac:dyDescent="0.2">
      <c r="A24" s="6"/>
      <c r="B24" s="24"/>
      <c r="C24" s="5"/>
      <c r="D24" s="7"/>
      <c r="E24" s="7"/>
      <c r="F24" s="7"/>
      <c r="G24" s="7"/>
      <c r="H24" s="7"/>
      <c r="I24" s="8"/>
    </row>
    <row r="25" spans="1:19" x14ac:dyDescent="0.2">
      <c r="A25" s="6"/>
      <c r="B25" s="26" t="s">
        <v>66</v>
      </c>
      <c r="C25" s="35"/>
      <c r="D25" s="36">
        <f t="shared" ref="D25:I25" si="59">D22/D28</f>
        <v>223.72413793103448</v>
      </c>
      <c r="E25" s="36">
        <f t="shared" si="59"/>
        <v>204.80555555555554</v>
      </c>
      <c r="F25" s="36">
        <f t="shared" si="59"/>
        <v>202.77777777777777</v>
      </c>
      <c r="G25" s="36">
        <f t="shared" si="59"/>
        <v>208.77310924369749</v>
      </c>
      <c r="H25" s="36">
        <f t="shared" si="59"/>
        <v>179.359477124183</v>
      </c>
      <c r="I25" s="37">
        <f t="shared" si="59"/>
        <v>203</v>
      </c>
      <c r="J25" s="52">
        <f>I25*(J26+1)</f>
        <v>199.99641859146277</v>
      </c>
      <c r="K25" s="53">
        <f t="shared" ref="K25:N25" si="60">J25*(K26+1)</f>
        <v>197.0372780759192</v>
      </c>
      <c r="L25" s="53">
        <f t="shared" si="60"/>
        <v>194.12192090735957</v>
      </c>
      <c r="M25" s="53">
        <f t="shared" si="60"/>
        <v>191.24969926880351</v>
      </c>
      <c r="N25" s="54">
        <f t="shared" si="60"/>
        <v>188.41997492834975</v>
      </c>
      <c r="O25" s="54">
        <f t="shared" ref="O25" si="61">N25*(O26+1)</f>
        <v>185.63211909735546</v>
      </c>
      <c r="P25" s="54">
        <f t="shared" ref="P25" si="62">O25*(P26+1)</f>
        <v>182.88551229071416</v>
      </c>
      <c r="Q25" s="54">
        <f t="shared" ref="Q25" si="63">P25*(Q26+1)</f>
        <v>180.1795441892009</v>
      </c>
      <c r="R25" s="54">
        <f t="shared" ref="R25" si="64">Q25*(R26+1)</f>
        <v>177.51361350385412</v>
      </c>
      <c r="S25" s="54">
        <f t="shared" ref="S25" si="65">R25*(S26+1)</f>
        <v>174.88712784236427</v>
      </c>
    </row>
    <row r="26" spans="1:19" x14ac:dyDescent="0.2">
      <c r="A26" s="6"/>
      <c r="B26" s="32" t="s">
        <v>57</v>
      </c>
      <c r="C26" s="22"/>
      <c r="D26" s="30"/>
      <c r="E26" s="40">
        <f>E25/D25-1</f>
        <v>-8.4562097547609238E-2</v>
      </c>
      <c r="F26" s="40">
        <f t="shared" ref="F26:I26" si="66">F25/E25-1</f>
        <v>-9.9009900990099098E-3</v>
      </c>
      <c r="G26" s="40">
        <f t="shared" si="66"/>
        <v>2.9566018188097232E-2</v>
      </c>
      <c r="H26" s="40">
        <f t="shared" si="66"/>
        <v>-0.14088803019732021</v>
      </c>
      <c r="I26" s="41">
        <f t="shared" si="66"/>
        <v>0.13180526200714238</v>
      </c>
      <c r="J26" s="60">
        <f>AVERAGE(E26:I26)</f>
        <v>-1.479596752973995E-2</v>
      </c>
      <c r="K26" s="61">
        <f>J26</f>
        <v>-1.479596752973995E-2</v>
      </c>
      <c r="L26" s="61">
        <f t="shared" ref="L26:N26" si="67">K26</f>
        <v>-1.479596752973995E-2</v>
      </c>
      <c r="M26" s="61">
        <f t="shared" si="67"/>
        <v>-1.479596752973995E-2</v>
      </c>
      <c r="N26" s="62">
        <f t="shared" si="67"/>
        <v>-1.479596752973995E-2</v>
      </c>
      <c r="O26" s="62">
        <f t="shared" ref="O26:S26" si="68">N26</f>
        <v>-1.479596752973995E-2</v>
      </c>
      <c r="P26" s="62">
        <f t="shared" si="68"/>
        <v>-1.479596752973995E-2</v>
      </c>
      <c r="Q26" s="62">
        <f t="shared" si="68"/>
        <v>-1.479596752973995E-2</v>
      </c>
      <c r="R26" s="62">
        <f t="shared" si="68"/>
        <v>-1.479596752973995E-2</v>
      </c>
      <c r="S26" s="62">
        <f t="shared" si="68"/>
        <v>-1.479596752973995E-2</v>
      </c>
    </row>
    <row r="27" spans="1:19" x14ac:dyDescent="0.2">
      <c r="A27" s="6"/>
      <c r="B27" s="24"/>
      <c r="C27" s="5"/>
      <c r="D27" s="7"/>
      <c r="E27" s="7"/>
      <c r="F27" s="7"/>
      <c r="G27" s="7"/>
      <c r="H27" s="7"/>
      <c r="I27" s="8"/>
    </row>
    <row r="28" spans="1:19" x14ac:dyDescent="0.2">
      <c r="A28" s="6"/>
      <c r="B28" s="26" t="s">
        <v>67</v>
      </c>
      <c r="C28" s="39"/>
      <c r="D28" s="36">
        <f t="shared" ref="D28:J28" si="69">D30+D36</f>
        <v>29</v>
      </c>
      <c r="E28" s="36">
        <f t="shared" si="69"/>
        <v>36</v>
      </c>
      <c r="F28" s="36">
        <f t="shared" si="69"/>
        <v>45</v>
      </c>
      <c r="G28" s="36">
        <f t="shared" si="69"/>
        <v>59.5</v>
      </c>
      <c r="H28" s="36">
        <f t="shared" si="69"/>
        <v>76.5</v>
      </c>
      <c r="I28" s="36">
        <f t="shared" si="69"/>
        <v>98</v>
      </c>
      <c r="J28" s="46">
        <f t="shared" si="69"/>
        <v>125.60045454545454</v>
      </c>
      <c r="K28" s="47">
        <f t="shared" ref="K28:N28" si="70">K30+K36</f>
        <v>156.42407287311619</v>
      </c>
      <c r="L28" s="47">
        <f t="shared" si="70"/>
        <v>194.69114136622827</v>
      </c>
      <c r="M28" s="47">
        <f t="shared" si="70"/>
        <v>241.52835915697767</v>
      </c>
      <c r="N28" s="48">
        <f t="shared" si="70"/>
        <v>298.92787801614031</v>
      </c>
      <c r="O28" s="48">
        <f t="shared" ref="O28:S28" si="71">O30+O36</f>
        <v>370.38637176174984</v>
      </c>
      <c r="P28" s="48">
        <f t="shared" si="71"/>
        <v>451.00773659872385</v>
      </c>
      <c r="Q28" s="48">
        <f t="shared" si="71"/>
        <v>530.03557670680868</v>
      </c>
      <c r="R28" s="48">
        <f t="shared" si="71"/>
        <v>599.07239987985713</v>
      </c>
      <c r="S28" s="48">
        <f t="shared" si="71"/>
        <v>648.29534017090464</v>
      </c>
    </row>
    <row r="29" spans="1:19" x14ac:dyDescent="0.2">
      <c r="A29" s="6"/>
      <c r="B29" s="66"/>
      <c r="C29" s="19"/>
      <c r="D29" s="33"/>
      <c r="E29" s="33"/>
      <c r="F29" s="33"/>
      <c r="G29" s="33"/>
      <c r="H29" s="33"/>
      <c r="I29" s="8"/>
      <c r="J29" s="71"/>
      <c r="K29" s="72"/>
      <c r="L29" s="72"/>
      <c r="M29" s="72"/>
      <c r="N29" s="73"/>
      <c r="O29" s="73"/>
      <c r="P29" s="73"/>
      <c r="Q29" s="73"/>
      <c r="R29" s="73"/>
      <c r="S29" s="73"/>
    </row>
    <row r="30" spans="1:19" x14ac:dyDescent="0.2">
      <c r="A30" s="6"/>
      <c r="B30" s="66" t="s">
        <v>65</v>
      </c>
      <c r="C30" s="19"/>
      <c r="D30" s="33">
        <f>(D31+D32)/2</f>
        <v>4.5</v>
      </c>
      <c r="E30" s="33">
        <f>(E31+E32)/2</f>
        <v>5</v>
      </c>
      <c r="F30" s="33">
        <f t="shared" ref="F30:I30" si="72">(F31+F32)/2</f>
        <v>6</v>
      </c>
      <c r="G30" s="33">
        <f t="shared" si="72"/>
        <v>8.5</v>
      </c>
      <c r="H30" s="33">
        <f t="shared" si="72"/>
        <v>11</v>
      </c>
      <c r="I30" s="33">
        <f t="shared" si="72"/>
        <v>17</v>
      </c>
      <c r="J30" s="58">
        <f>(J31+J32)/2</f>
        <v>25.475454545454546</v>
      </c>
      <c r="K30" s="45">
        <f t="shared" ref="K30:N30" si="73">(K31+K32)/2</f>
        <v>34.159072873116187</v>
      </c>
      <c r="L30" s="45">
        <f t="shared" si="73"/>
        <v>46.350666366228268</v>
      </c>
      <c r="M30" s="45">
        <f t="shared" si="73"/>
        <v>62.809956906977675</v>
      </c>
      <c r="N30" s="59">
        <f t="shared" si="73"/>
        <v>85.126591279890306</v>
      </c>
      <c r="O30" s="59">
        <f t="shared" ref="O30" si="74">(O31+O32)/2</f>
        <v>115.3705176819436</v>
      </c>
      <c r="P30" s="59">
        <f t="shared" ref="P30" si="75">(P31+P32)/2</f>
        <v>150.59132054442881</v>
      </c>
      <c r="Q30" s="59">
        <f t="shared" ref="Q30" si="76">(Q31+Q32)/2</f>
        <v>184.13650258125892</v>
      </c>
      <c r="R30" s="59">
        <f t="shared" ref="R30" si="77">(R31+R32)/2</f>
        <v>209.8881501027023</v>
      </c>
      <c r="S30" s="59">
        <f t="shared" ref="S30" si="78">(S31+S32)/2</f>
        <v>220.84385470624483</v>
      </c>
    </row>
    <row r="31" spans="1:19" x14ac:dyDescent="0.2">
      <c r="A31" s="6"/>
      <c r="B31" s="23" t="s">
        <v>58</v>
      </c>
      <c r="C31" s="19"/>
      <c r="D31" s="33">
        <f>D32-D33</f>
        <v>4</v>
      </c>
      <c r="E31" s="33">
        <f>D32</f>
        <v>5</v>
      </c>
      <c r="F31" s="33">
        <f t="shared" ref="F31:I31" si="79">E32</f>
        <v>5</v>
      </c>
      <c r="G31" s="33">
        <f t="shared" si="79"/>
        <v>7</v>
      </c>
      <c r="H31" s="33">
        <f t="shared" si="79"/>
        <v>10</v>
      </c>
      <c r="I31" s="33">
        <f t="shared" si="79"/>
        <v>12</v>
      </c>
      <c r="J31" s="55">
        <f>I32</f>
        <v>22</v>
      </c>
      <c r="K31" s="56">
        <f t="shared" ref="K31:S31" si="80">J32</f>
        <v>28.950909090909093</v>
      </c>
      <c r="L31" s="56">
        <f t="shared" si="80"/>
        <v>39.367236655323289</v>
      </c>
      <c r="M31" s="56">
        <f t="shared" si="80"/>
        <v>53.334096077133253</v>
      </c>
      <c r="N31" s="57">
        <f t="shared" si="80"/>
        <v>72.285817736822096</v>
      </c>
      <c r="O31" s="57">
        <f t="shared" si="80"/>
        <v>97.96736482295853</v>
      </c>
      <c r="P31" s="57">
        <f t="shared" si="80"/>
        <v>132.77367054092866</v>
      </c>
      <c r="Q31" s="57">
        <f t="shared" si="80"/>
        <v>168.40897054792899</v>
      </c>
      <c r="R31" s="57">
        <f t="shared" si="80"/>
        <v>199.86403461458883</v>
      </c>
      <c r="S31" s="57">
        <f t="shared" si="80"/>
        <v>219.91226559081574</v>
      </c>
    </row>
    <row r="32" spans="1:19" x14ac:dyDescent="0.2">
      <c r="A32" s="6"/>
      <c r="B32" s="23" t="s">
        <v>59</v>
      </c>
      <c r="C32" s="18"/>
      <c r="D32" s="33">
        <v>5</v>
      </c>
      <c r="E32" s="33">
        <v>5</v>
      </c>
      <c r="F32" s="33">
        <v>7</v>
      </c>
      <c r="G32" s="33">
        <v>10</v>
      </c>
      <c r="H32" s="33">
        <v>12</v>
      </c>
      <c r="I32" s="33">
        <v>22</v>
      </c>
      <c r="J32" s="55">
        <f>J31+J33</f>
        <v>28.950909090909093</v>
      </c>
      <c r="K32" s="56">
        <f t="shared" ref="K32:N32" si="81">K31+K33</f>
        <v>39.367236655323289</v>
      </c>
      <c r="L32" s="56">
        <f t="shared" si="81"/>
        <v>53.334096077133253</v>
      </c>
      <c r="M32" s="56">
        <f t="shared" si="81"/>
        <v>72.285817736822096</v>
      </c>
      <c r="N32" s="57">
        <f t="shared" si="81"/>
        <v>97.96736482295853</v>
      </c>
      <c r="O32" s="57">
        <f t="shared" ref="O32" si="82">O31+O33</f>
        <v>132.77367054092866</v>
      </c>
      <c r="P32" s="57">
        <f t="shared" ref="P32" si="83">P31+P33</f>
        <v>168.40897054792899</v>
      </c>
      <c r="Q32" s="57">
        <f t="shared" ref="Q32" si="84">Q31+Q33</f>
        <v>199.86403461458883</v>
      </c>
      <c r="R32" s="57">
        <f t="shared" ref="R32" si="85">R31+R33</f>
        <v>219.91226559081574</v>
      </c>
      <c r="S32" s="57">
        <f t="shared" ref="S32" si="86">S31+S33</f>
        <v>221.77544382167395</v>
      </c>
    </row>
    <row r="33" spans="1:19" x14ac:dyDescent="0.2">
      <c r="A33" s="6"/>
      <c r="B33" s="23" t="s">
        <v>60</v>
      </c>
      <c r="C33" s="19"/>
      <c r="D33" s="38">
        <v>1</v>
      </c>
      <c r="E33" s="33">
        <f>E32-E31</f>
        <v>0</v>
      </c>
      <c r="F33" s="33">
        <f t="shared" ref="F33:I33" si="87">F32-F31</f>
        <v>2</v>
      </c>
      <c r="G33" s="33">
        <f t="shared" si="87"/>
        <v>3</v>
      </c>
      <c r="H33" s="33">
        <f t="shared" si="87"/>
        <v>2</v>
      </c>
      <c r="I33" s="33">
        <f t="shared" si="87"/>
        <v>10</v>
      </c>
      <c r="J33" s="58">
        <f>J34*I30</f>
        <v>6.9509090909090911</v>
      </c>
      <c r="K33" s="45">
        <f t="shared" ref="K33:N33" si="88">K34*J30</f>
        <v>10.416327564414196</v>
      </c>
      <c r="L33" s="45">
        <f t="shared" si="88"/>
        <v>13.966859421809966</v>
      </c>
      <c r="M33" s="45">
        <f t="shared" si="88"/>
        <v>18.95172165968884</v>
      </c>
      <c r="N33" s="59">
        <f t="shared" si="88"/>
        <v>25.681547086136433</v>
      </c>
      <c r="O33" s="59">
        <f t="shared" ref="O33" si="89">O34*N30</f>
        <v>34.806305717970119</v>
      </c>
      <c r="P33" s="59">
        <f t="shared" ref="P33" si="90">P34*O30</f>
        <v>35.635300007000325</v>
      </c>
      <c r="Q33" s="59">
        <f t="shared" ref="Q33" si="91">Q34*P30</f>
        <v>31.45506406665983</v>
      </c>
      <c r="R33" s="59">
        <f t="shared" ref="R33" si="92">R34*Q30</f>
        <v>20.0482309762269</v>
      </c>
      <c r="S33" s="59">
        <f t="shared" ref="S33" si="93">S34*R30</f>
        <v>1.8631782308582019</v>
      </c>
    </row>
    <row r="34" spans="1:19" x14ac:dyDescent="0.2">
      <c r="A34" s="6"/>
      <c r="B34" s="66" t="s">
        <v>68</v>
      </c>
      <c r="C34" s="19"/>
      <c r="D34" s="33"/>
      <c r="E34" s="67">
        <f>E33/D30</f>
        <v>0</v>
      </c>
      <c r="F34" s="67">
        <f t="shared" ref="F34:I34" si="94">F33/E30</f>
        <v>0.4</v>
      </c>
      <c r="G34" s="67">
        <f t="shared" si="94"/>
        <v>0.5</v>
      </c>
      <c r="H34" s="67">
        <f t="shared" si="94"/>
        <v>0.23529411764705882</v>
      </c>
      <c r="I34" s="67">
        <f t="shared" si="94"/>
        <v>0.90909090909090906</v>
      </c>
      <c r="J34" s="74">
        <f>AVERAGEA(E34:I34)</f>
        <v>0.40887700534759358</v>
      </c>
      <c r="K34" s="75">
        <f>J34</f>
        <v>0.40887700534759358</v>
      </c>
      <c r="L34" s="75">
        <f t="shared" ref="L34:N34" si="95">K34</f>
        <v>0.40887700534759358</v>
      </c>
      <c r="M34" s="75">
        <f t="shared" si="95"/>
        <v>0.40887700534759358</v>
      </c>
      <c r="N34" s="76">
        <f t="shared" si="95"/>
        <v>0.40887700534759358</v>
      </c>
      <c r="O34" s="76">
        <f t="shared" ref="O34:S34" si="96">N34</f>
        <v>0.40887700534759358</v>
      </c>
      <c r="P34" s="76">
        <f>O34-10%</f>
        <v>0.30887700534759355</v>
      </c>
      <c r="Q34" s="76">
        <f t="shared" ref="Q34:S34" si="97">P34-10%</f>
        <v>0.20887700534759354</v>
      </c>
      <c r="R34" s="76">
        <f t="shared" si="97"/>
        <v>0.10887700534759354</v>
      </c>
      <c r="S34" s="76">
        <f t="shared" si="97"/>
        <v>8.8770053475935307E-3</v>
      </c>
    </row>
    <row r="35" spans="1:19" x14ac:dyDescent="0.2">
      <c r="A35" s="6"/>
      <c r="B35" s="23"/>
      <c r="C35" s="19"/>
      <c r="D35" s="33"/>
      <c r="E35" s="33"/>
      <c r="F35" s="33"/>
      <c r="G35" s="33"/>
      <c r="H35" s="33"/>
      <c r="I35" s="8"/>
      <c r="J35" s="71"/>
      <c r="K35" s="72"/>
      <c r="L35" s="72"/>
      <c r="M35" s="72"/>
      <c r="N35" s="73"/>
      <c r="O35" s="73"/>
      <c r="P35" s="73"/>
      <c r="Q35" s="73"/>
      <c r="R35" s="73"/>
      <c r="S35" s="73"/>
    </row>
    <row r="36" spans="1:19" x14ac:dyDescent="0.2">
      <c r="A36" s="6"/>
      <c r="B36" s="23" t="s">
        <v>61</v>
      </c>
      <c r="C36" s="19"/>
      <c r="D36" s="33">
        <f>(D37+D38)/2</f>
        <v>24.5</v>
      </c>
      <c r="E36" s="33">
        <f t="shared" ref="E36:I36" si="98">(E37+E38)/2</f>
        <v>31</v>
      </c>
      <c r="F36" s="33">
        <f t="shared" si="98"/>
        <v>39</v>
      </c>
      <c r="G36" s="33">
        <f t="shared" si="98"/>
        <v>51</v>
      </c>
      <c r="H36" s="33">
        <f t="shared" si="98"/>
        <v>65.5</v>
      </c>
      <c r="I36" s="33">
        <f t="shared" si="98"/>
        <v>81</v>
      </c>
      <c r="J36" s="58">
        <f>(J37+J38)/2</f>
        <v>100.125</v>
      </c>
      <c r="K36" s="45">
        <f t="shared" ref="K36:N36" si="99">(K37+K38)/2</f>
        <v>122.265</v>
      </c>
      <c r="L36" s="45">
        <f t="shared" si="99"/>
        <v>148.340475</v>
      </c>
      <c r="M36" s="45">
        <f t="shared" si="99"/>
        <v>178.71840225</v>
      </c>
      <c r="N36" s="59">
        <f t="shared" si="99"/>
        <v>213.80128673625001</v>
      </c>
      <c r="O36" s="59">
        <f t="shared" ref="O36" si="100">(O37+O38)/2</f>
        <v>255.01585407980625</v>
      </c>
      <c r="P36" s="59">
        <f t="shared" ref="P36" si="101">(P37+P38)/2</f>
        <v>300.41641605429504</v>
      </c>
      <c r="Q36" s="59">
        <f t="shared" ref="Q36" si="102">(Q37+Q38)/2</f>
        <v>345.89907412554976</v>
      </c>
      <c r="R36" s="59">
        <f t="shared" ref="R36" si="103">(R37+R38)/2</f>
        <v>389.18424977715483</v>
      </c>
      <c r="S36" s="59">
        <f t="shared" ref="S36" si="104">(S37+S38)/2</f>
        <v>427.45148546465981</v>
      </c>
    </row>
    <row r="37" spans="1:19" x14ac:dyDescent="0.2">
      <c r="A37" s="6"/>
      <c r="B37" s="25" t="s">
        <v>62</v>
      </c>
      <c r="C37" s="19"/>
      <c r="D37" s="33">
        <f>D38-D39</f>
        <v>22</v>
      </c>
      <c r="E37" s="33">
        <f>D38</f>
        <v>27</v>
      </c>
      <c r="F37" s="33">
        <f t="shared" ref="F37:I37" si="105">E38</f>
        <v>35</v>
      </c>
      <c r="G37" s="33">
        <f t="shared" si="105"/>
        <v>43</v>
      </c>
      <c r="H37" s="33">
        <f t="shared" si="105"/>
        <v>59</v>
      </c>
      <c r="I37" s="33">
        <f t="shared" si="105"/>
        <v>72</v>
      </c>
      <c r="J37" s="55">
        <f>I38</f>
        <v>90</v>
      </c>
      <c r="K37" s="56">
        <f t="shared" ref="K37:S37" si="106">J38</f>
        <v>110.25</v>
      </c>
      <c r="L37" s="56">
        <f t="shared" si="106"/>
        <v>134.28</v>
      </c>
      <c r="M37" s="56">
        <f t="shared" si="106"/>
        <v>162.40094999999999</v>
      </c>
      <c r="N37" s="57">
        <f t="shared" si="106"/>
        <v>195.0358545</v>
      </c>
      <c r="O37" s="57">
        <f t="shared" si="106"/>
        <v>232.56671897249998</v>
      </c>
      <c r="P37" s="57">
        <f t="shared" si="106"/>
        <v>277.46498918711251</v>
      </c>
      <c r="Q37" s="57">
        <f t="shared" si="106"/>
        <v>323.36784292147763</v>
      </c>
      <c r="R37" s="57">
        <f t="shared" si="106"/>
        <v>368.43030532962189</v>
      </c>
      <c r="S37" s="57">
        <f t="shared" si="106"/>
        <v>409.93819422468783</v>
      </c>
    </row>
    <row r="38" spans="1:19" x14ac:dyDescent="0.2">
      <c r="A38" s="6"/>
      <c r="B38" s="23" t="s">
        <v>63</v>
      </c>
      <c r="C38" s="19"/>
      <c r="D38" s="33">
        <v>27</v>
      </c>
      <c r="E38" s="33">
        <v>35</v>
      </c>
      <c r="F38" s="33">
        <v>43</v>
      </c>
      <c r="G38" s="33">
        <v>59</v>
      </c>
      <c r="H38" s="33">
        <v>72</v>
      </c>
      <c r="I38" s="33">
        <v>90</v>
      </c>
      <c r="J38" s="55">
        <f>J37+J39</f>
        <v>110.25</v>
      </c>
      <c r="K38" s="56">
        <f t="shared" ref="K38:N38" si="107">K37+K39</f>
        <v>134.28</v>
      </c>
      <c r="L38" s="56">
        <f t="shared" si="107"/>
        <v>162.40094999999999</v>
      </c>
      <c r="M38" s="56">
        <f t="shared" si="107"/>
        <v>195.0358545</v>
      </c>
      <c r="N38" s="57">
        <f t="shared" si="107"/>
        <v>232.56671897249998</v>
      </c>
      <c r="O38" s="57">
        <f t="shared" ref="O38" si="108">O37+O39</f>
        <v>277.46498918711251</v>
      </c>
      <c r="P38" s="57">
        <f t="shared" ref="P38" si="109">P37+P39</f>
        <v>323.36784292147763</v>
      </c>
      <c r="Q38" s="57">
        <f t="shared" ref="Q38" si="110">Q37+Q39</f>
        <v>368.43030532962189</v>
      </c>
      <c r="R38" s="57">
        <f t="shared" ref="R38" si="111">R37+R39</f>
        <v>409.93819422468783</v>
      </c>
      <c r="S38" s="57">
        <f t="shared" ref="S38" si="112">S37+S39</f>
        <v>444.96477670463179</v>
      </c>
    </row>
    <row r="39" spans="1:19" x14ac:dyDescent="0.2">
      <c r="A39" s="6"/>
      <c r="B39" s="23" t="s">
        <v>64</v>
      </c>
      <c r="C39" s="19"/>
      <c r="D39" s="38">
        <v>5</v>
      </c>
      <c r="E39" s="33">
        <f>E38-E37</f>
        <v>8</v>
      </c>
      <c r="F39" s="33">
        <f t="shared" ref="F39:I39" si="113">F38-F37</f>
        <v>8</v>
      </c>
      <c r="G39" s="33">
        <f t="shared" si="113"/>
        <v>16</v>
      </c>
      <c r="H39" s="33">
        <f t="shared" si="113"/>
        <v>13</v>
      </c>
      <c r="I39" s="33">
        <f t="shared" si="113"/>
        <v>18</v>
      </c>
      <c r="J39" s="58">
        <f>J40*I36</f>
        <v>20.25</v>
      </c>
      <c r="K39" s="45">
        <f t="shared" ref="K39:N39" si="114">K40*J36</f>
        <v>24.029999999999998</v>
      </c>
      <c r="L39" s="45">
        <f t="shared" si="114"/>
        <v>28.120950000000001</v>
      </c>
      <c r="M39" s="45">
        <f t="shared" si="114"/>
        <v>32.634904499999998</v>
      </c>
      <c r="N39" s="59">
        <f t="shared" si="114"/>
        <v>37.530864472499999</v>
      </c>
      <c r="O39" s="59">
        <f t="shared" ref="O39" si="115">O40*N36</f>
        <v>44.898270214612502</v>
      </c>
      <c r="P39" s="59">
        <f t="shared" ref="P39" si="116">P40*O36</f>
        <v>45.902853734365124</v>
      </c>
      <c r="Q39" s="59">
        <f t="shared" ref="Q39" si="117">Q40*P36</f>
        <v>45.062462408144256</v>
      </c>
      <c r="R39" s="59">
        <f t="shared" ref="R39" si="118">R40*Q36</f>
        <v>41.507888895065967</v>
      </c>
      <c r="S39" s="59">
        <f t="shared" ref="S39" si="119">S40*R36</f>
        <v>35.026582479943933</v>
      </c>
    </row>
    <row r="40" spans="1:19" x14ac:dyDescent="0.2">
      <c r="A40" s="6"/>
      <c r="B40" s="32" t="s">
        <v>68</v>
      </c>
      <c r="C40" s="29"/>
      <c r="D40" s="30"/>
      <c r="E40" s="68">
        <f>E39/D36</f>
        <v>0.32653061224489793</v>
      </c>
      <c r="F40" s="68">
        <f t="shared" ref="F40:I40" si="120">F39/E36</f>
        <v>0.25806451612903225</v>
      </c>
      <c r="G40" s="68">
        <f t="shared" si="120"/>
        <v>0.41025641025641024</v>
      </c>
      <c r="H40" s="68">
        <f t="shared" si="120"/>
        <v>0.25490196078431371</v>
      </c>
      <c r="I40" s="68">
        <f t="shared" si="120"/>
        <v>0.27480916030534353</v>
      </c>
      <c r="J40" s="60">
        <v>0.25</v>
      </c>
      <c r="K40" s="77">
        <v>0.24</v>
      </c>
      <c r="L40" s="77">
        <v>0.23</v>
      </c>
      <c r="M40" s="77">
        <v>0.22</v>
      </c>
      <c r="N40" s="78">
        <v>0.21</v>
      </c>
      <c r="O40" s="78">
        <f>N40</f>
        <v>0.21</v>
      </c>
      <c r="P40" s="78">
        <f>O40-3%</f>
        <v>0.18</v>
      </c>
      <c r="Q40" s="78">
        <f t="shared" ref="Q40:S40" si="121">P40-3%</f>
        <v>0.15</v>
      </c>
      <c r="R40" s="78">
        <f t="shared" si="121"/>
        <v>0.12</v>
      </c>
      <c r="S40" s="78">
        <f t="shared" si="121"/>
        <v>0.09</v>
      </c>
    </row>
    <row r="41" spans="1:19" x14ac:dyDescent="0.2">
      <c r="A41" s="6"/>
      <c r="B41" s="19"/>
      <c r="C41" s="5"/>
      <c r="D41" s="7"/>
      <c r="E41" s="7"/>
      <c r="F41" s="7"/>
      <c r="G41" s="7"/>
      <c r="H41" s="7"/>
      <c r="I41" s="8"/>
    </row>
    <row r="42" spans="1:19" x14ac:dyDescent="0.2">
      <c r="A42" s="6"/>
      <c r="B42" s="19"/>
      <c r="C42" s="5"/>
      <c r="D42" s="7"/>
      <c r="E42" s="7"/>
      <c r="F42" s="7"/>
      <c r="G42" s="7"/>
      <c r="H42" s="7"/>
      <c r="I42" s="8"/>
    </row>
    <row r="43" spans="1:19" ht="15" x14ac:dyDescent="0.2">
      <c r="A43" s="4" t="s">
        <v>25</v>
      </c>
      <c r="B43" s="9"/>
      <c r="C43" s="9"/>
      <c r="D43" s="10">
        <v>118530</v>
      </c>
      <c r="E43" s="10">
        <v>190592</v>
      </c>
      <c r="F43" s="10">
        <v>268475</v>
      </c>
      <c r="G43" s="10">
        <v>358810</v>
      </c>
      <c r="H43" s="10">
        <v>459310</v>
      </c>
      <c r="I43" s="11">
        <v>594519</v>
      </c>
      <c r="J43" s="63">
        <f>J9+J22</f>
        <v>727078.13738046016</v>
      </c>
      <c r="K43" s="63">
        <f t="shared" ref="K43:N43" si="122">K9+K22</f>
        <v>871037.57628080307</v>
      </c>
      <c r="L43" s="63">
        <f t="shared" si="122"/>
        <v>1029894.9891951751</v>
      </c>
      <c r="M43" s="63">
        <f t="shared" si="122"/>
        <v>1201409.8621278189</v>
      </c>
      <c r="N43" s="63">
        <f t="shared" si="122"/>
        <v>1381106.8375436589</v>
      </c>
      <c r="O43" s="63">
        <f t="shared" ref="O43:S43" si="123">O9+O22</f>
        <v>1562172.7698832152</v>
      </c>
      <c r="P43" s="63">
        <f t="shared" si="123"/>
        <v>1739382.9617703522</v>
      </c>
      <c r="Q43" s="63">
        <f t="shared" si="123"/>
        <v>1903316.4463383011</v>
      </c>
      <c r="R43" s="63">
        <f t="shared" si="123"/>
        <v>2044787.9217386085</v>
      </c>
      <c r="S43" s="63">
        <f t="shared" si="123"/>
        <v>2154476.1971475915</v>
      </c>
    </row>
    <row r="44" spans="1:19" x14ac:dyDescent="0.2">
      <c r="E44" s="95">
        <f>E43/D43-1</f>
        <v>0.60796422846536746</v>
      </c>
      <c r="F44" s="95">
        <f t="shared" ref="F44:I44" si="124">F43/E43-1</f>
        <v>0.40863729852249842</v>
      </c>
      <c r="G44" s="95">
        <f t="shared" si="124"/>
        <v>0.33647453207933697</v>
      </c>
      <c r="H44" s="95">
        <f t="shared" si="124"/>
        <v>0.28009252807892748</v>
      </c>
      <c r="I44" s="95">
        <f t="shared" si="124"/>
        <v>0.29437416995057797</v>
      </c>
      <c r="J44" s="95">
        <f t="shared" ref="J44" si="125">J43/I43-1</f>
        <v>0.22296871484420211</v>
      </c>
      <c r="K44" s="95">
        <f t="shared" ref="K44" si="126">K43/J43-1</f>
        <v>0.19799720483826477</v>
      </c>
      <c r="L44" s="95">
        <f t="shared" ref="L44" si="127">L43/K43-1</f>
        <v>0.18237722141984825</v>
      </c>
      <c r="M44" s="95">
        <f t="shared" ref="M44" si="128">M43/L43-1</f>
        <v>0.16653627285503769</v>
      </c>
      <c r="N44" s="95">
        <f t="shared" ref="N44" si="129">N43/M43-1</f>
        <v>0.14957174989189648</v>
      </c>
      <c r="O44" s="95">
        <f t="shared" ref="O44" si="130">O43/N43-1</f>
        <v>0.13110204613973786</v>
      </c>
      <c r="P44" s="95">
        <f t="shared" ref="P44" si="131">P43/O43-1</f>
        <v>0.11343827987757393</v>
      </c>
      <c r="Q44" s="95">
        <f t="shared" ref="Q44" si="132">Q43/P43-1</f>
        <v>9.4248068522584827E-2</v>
      </c>
      <c r="R44" s="95">
        <f t="shared" ref="R44" si="133">R43/Q43-1</f>
        <v>7.4328930258800385E-2</v>
      </c>
      <c r="S44" s="95">
        <f t="shared" ref="S44" si="134">S43/R43-1</f>
        <v>5.3642861561759903E-2</v>
      </c>
    </row>
    <row r="46" spans="1:19" x14ac:dyDescent="0.2">
      <c r="A46" s="13" t="s">
        <v>15</v>
      </c>
      <c r="B46" s="15"/>
      <c r="C46" s="15"/>
      <c r="D46" s="190" t="s">
        <v>48</v>
      </c>
      <c r="E46" s="190"/>
      <c r="F46" s="190"/>
      <c r="G46" s="190"/>
      <c r="H46" s="190"/>
      <c r="I46" s="191"/>
      <c r="J46" s="192" t="s">
        <v>49</v>
      </c>
      <c r="K46" s="193"/>
      <c r="L46" s="193"/>
      <c r="M46" s="193"/>
      <c r="N46" s="193"/>
    </row>
    <row r="47" spans="1:19" x14ac:dyDescent="0.2">
      <c r="A47" s="14"/>
      <c r="B47" s="14"/>
      <c r="C47" s="14"/>
      <c r="D47" s="16">
        <v>2014</v>
      </c>
      <c r="E47" s="16">
        <v>2015</v>
      </c>
      <c r="F47" s="16">
        <v>2016</v>
      </c>
      <c r="G47" s="16">
        <v>2017</v>
      </c>
      <c r="H47" s="16">
        <v>2018</v>
      </c>
      <c r="I47" s="17">
        <v>2019</v>
      </c>
      <c r="J47" s="16">
        <v>2020</v>
      </c>
      <c r="K47" s="16">
        <v>2021</v>
      </c>
      <c r="L47" s="16">
        <v>2022</v>
      </c>
      <c r="M47" s="16">
        <v>2023</v>
      </c>
      <c r="N47" s="16">
        <v>2024</v>
      </c>
      <c r="O47" s="16">
        <v>2025</v>
      </c>
      <c r="P47" s="16">
        <v>2026</v>
      </c>
      <c r="Q47" s="16">
        <v>2027</v>
      </c>
      <c r="R47" s="16">
        <v>2028</v>
      </c>
      <c r="S47" s="16">
        <v>2029</v>
      </c>
    </row>
    <row r="48" spans="1:19" x14ac:dyDescent="0.2">
      <c r="A48" s="80" t="s">
        <v>69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1:19" x14ac:dyDescent="0.2">
      <c r="B49" s="5"/>
      <c r="C49" s="5"/>
      <c r="D49" s="5"/>
      <c r="E49" s="5"/>
      <c r="F49" s="5"/>
      <c r="G49" s="5"/>
      <c r="H49" s="5"/>
      <c r="I49" s="8" t="s">
        <v>74</v>
      </c>
    </row>
    <row r="50" spans="1:19" x14ac:dyDescent="0.2">
      <c r="A50" s="4"/>
      <c r="B50" s="5"/>
      <c r="C50" s="5"/>
      <c r="D50" s="5"/>
      <c r="E50" s="5"/>
      <c r="F50" s="5"/>
      <c r="G50" s="5"/>
      <c r="H50" s="5"/>
      <c r="I50" s="8"/>
    </row>
    <row r="51" spans="1:19" x14ac:dyDescent="0.2">
      <c r="A51" s="4"/>
      <c r="B51" s="5"/>
      <c r="C51" s="5"/>
      <c r="D51" s="5"/>
      <c r="E51" s="5"/>
      <c r="F51" s="5"/>
      <c r="G51" s="5"/>
      <c r="H51" s="5"/>
      <c r="I51" s="8"/>
    </row>
    <row r="52" spans="1:19" x14ac:dyDescent="0.2">
      <c r="A52" s="4"/>
      <c r="B52" s="34" t="s">
        <v>54</v>
      </c>
      <c r="C52" s="35"/>
      <c r="D52" s="36">
        <f>(D53+D54)/2</f>
        <v>26</v>
      </c>
      <c r="E52" s="36">
        <f t="shared" ref="E52:I52" si="135">(E53+E54)/2</f>
        <v>37.5</v>
      </c>
      <c r="F52" s="36">
        <f t="shared" si="135"/>
        <v>54</v>
      </c>
      <c r="G52" s="36">
        <f t="shared" si="135"/>
        <v>77</v>
      </c>
      <c r="H52" s="36">
        <f t="shared" si="135"/>
        <v>107</v>
      </c>
      <c r="I52" s="36">
        <f t="shared" si="135"/>
        <v>143.5</v>
      </c>
      <c r="J52" s="52">
        <f>(J53+J54)/2</f>
        <v>184.52500000000001</v>
      </c>
      <c r="K52" s="53">
        <f t="shared" ref="K52" si="136">(K53+K54)/2</f>
        <v>231.88350000000003</v>
      </c>
      <c r="L52" s="53">
        <f t="shared" ref="L52" si="137">(L53+L54)/2</f>
        <v>286.70243750000009</v>
      </c>
      <c r="M52" s="53">
        <f t="shared" ref="M52" si="138">(M53+M54)/2</f>
        <v>348.65865531250006</v>
      </c>
      <c r="N52" s="54">
        <f t="shared" ref="N52" si="139">(N53+N54)/2</f>
        <v>416.49530115625009</v>
      </c>
      <c r="O52" s="54">
        <f t="shared" ref="O52" si="140">(O53+O54)/2</f>
        <v>487.80450553867206</v>
      </c>
      <c r="P52" s="54">
        <f t="shared" ref="P52" si="141">(P53+P54)/2</f>
        <v>560.83318230524446</v>
      </c>
      <c r="Q52" s="54">
        <f t="shared" ref="Q52" si="142">(Q53+Q54)/2</f>
        <v>632.47059411472264</v>
      </c>
      <c r="R52" s="54">
        <f t="shared" ref="R52" si="143">(R53+R54)/2</f>
        <v>699.14619771453658</v>
      </c>
      <c r="S52" s="54">
        <f t="shared" ref="S52" si="144">(S53+S54)/2</f>
        <v>756.9877098345678</v>
      </c>
    </row>
    <row r="53" spans="1:19" x14ac:dyDescent="0.2">
      <c r="A53" s="4"/>
      <c r="B53" s="25" t="s">
        <v>53</v>
      </c>
      <c r="C53" s="18"/>
      <c r="D53" s="33">
        <f>D54-D55</f>
        <v>21</v>
      </c>
      <c r="E53" s="33">
        <f t="shared" ref="E53:I53" si="145">E54-E55</f>
        <v>31</v>
      </c>
      <c r="F53" s="33">
        <f t="shared" si="145"/>
        <v>44</v>
      </c>
      <c r="G53" s="33">
        <f t="shared" si="145"/>
        <v>64</v>
      </c>
      <c r="H53" s="33">
        <f t="shared" si="145"/>
        <v>90</v>
      </c>
      <c r="I53" s="33">
        <f t="shared" si="145"/>
        <v>124</v>
      </c>
      <c r="J53" s="55">
        <f>I54</f>
        <v>163</v>
      </c>
      <c r="K53" s="56">
        <f t="shared" ref="K53:S53" si="146">J54</f>
        <v>206.05</v>
      </c>
      <c r="L53" s="56">
        <f t="shared" si="146"/>
        <v>257.71700000000004</v>
      </c>
      <c r="M53" s="56">
        <f t="shared" si="146"/>
        <v>315.68787500000008</v>
      </c>
      <c r="N53" s="57">
        <f t="shared" si="146"/>
        <v>381.6294356250001</v>
      </c>
      <c r="O53" s="57">
        <f t="shared" si="146"/>
        <v>451.36116668750014</v>
      </c>
      <c r="P53" s="57">
        <f t="shared" si="146"/>
        <v>524.24784438984398</v>
      </c>
      <c r="Q53" s="57">
        <f t="shared" si="146"/>
        <v>597.41852022064484</v>
      </c>
      <c r="R53" s="57">
        <f t="shared" si="146"/>
        <v>667.52266800880045</v>
      </c>
      <c r="S53" s="57">
        <f t="shared" si="146"/>
        <v>730.76972742027272</v>
      </c>
    </row>
    <row r="54" spans="1:19" x14ac:dyDescent="0.2">
      <c r="A54" s="4"/>
      <c r="B54" s="23" t="s">
        <v>52</v>
      </c>
      <c r="C54" s="19"/>
      <c r="D54" s="33">
        <v>31</v>
      </c>
      <c r="E54" s="33">
        <v>44</v>
      </c>
      <c r="F54" s="33">
        <v>64</v>
      </c>
      <c r="G54" s="33">
        <v>90</v>
      </c>
      <c r="H54" s="33">
        <v>124</v>
      </c>
      <c r="I54" s="33">
        <v>163</v>
      </c>
      <c r="J54" s="55">
        <f>J53+J55</f>
        <v>206.05</v>
      </c>
      <c r="K54" s="56">
        <f t="shared" ref="K54" si="147">K53+K55</f>
        <v>257.71700000000004</v>
      </c>
      <c r="L54" s="56">
        <f t="shared" ref="L54" si="148">L53+L55</f>
        <v>315.68787500000008</v>
      </c>
      <c r="M54" s="56">
        <f t="shared" ref="M54" si="149">M53+M55</f>
        <v>381.6294356250001</v>
      </c>
      <c r="N54" s="57">
        <f t="shared" ref="N54" si="150">N53+N55</f>
        <v>451.36116668750014</v>
      </c>
      <c r="O54" s="57">
        <f t="shared" ref="O54" si="151">O53+O55</f>
        <v>524.24784438984398</v>
      </c>
      <c r="P54" s="57">
        <f t="shared" ref="P54" si="152">P53+P55</f>
        <v>597.41852022064484</v>
      </c>
      <c r="Q54" s="57">
        <f t="shared" ref="Q54" si="153">Q53+Q55</f>
        <v>667.52266800880045</v>
      </c>
      <c r="R54" s="57">
        <f t="shared" ref="R54" si="154">R53+R55</f>
        <v>730.76972742027272</v>
      </c>
      <c r="S54" s="57">
        <f t="shared" ref="S54" si="155">S53+S55</f>
        <v>783.20569224886299</v>
      </c>
    </row>
    <row r="55" spans="1:19" x14ac:dyDescent="0.2">
      <c r="A55" s="4"/>
      <c r="B55" s="23" t="s">
        <v>55</v>
      </c>
      <c r="C55" s="19"/>
      <c r="D55" s="38">
        <v>10</v>
      </c>
      <c r="E55" s="33">
        <f>E54-D54</f>
        <v>13</v>
      </c>
      <c r="F55" s="33">
        <f t="shared" ref="F55" si="156">F54-E54</f>
        <v>20</v>
      </c>
      <c r="G55" s="33">
        <f t="shared" ref="G55" si="157">G54-F54</f>
        <v>26</v>
      </c>
      <c r="H55" s="33">
        <f t="shared" ref="H55" si="158">H54-G54</f>
        <v>34</v>
      </c>
      <c r="I55" s="33">
        <f t="shared" ref="I55" si="159">I54-H54</f>
        <v>39</v>
      </c>
      <c r="J55" s="58">
        <f>J56*I52</f>
        <v>43.05</v>
      </c>
      <c r="K55" s="45">
        <f t="shared" ref="K55" si="160">K56*J52</f>
        <v>51.667000000000009</v>
      </c>
      <c r="L55" s="45">
        <f t="shared" ref="L55" si="161">L56*K52</f>
        <v>57.970875000000007</v>
      </c>
      <c r="M55" s="45">
        <f t="shared" ref="M55" si="162">M56*L52</f>
        <v>65.941560625000022</v>
      </c>
      <c r="N55" s="59">
        <f t="shared" ref="N55" si="163">N56*M52</f>
        <v>69.731731062500018</v>
      </c>
      <c r="O55" s="59">
        <f t="shared" ref="O55" si="164">O56*N52</f>
        <v>72.886677702343775</v>
      </c>
      <c r="P55" s="59">
        <f t="shared" ref="P55" si="165">P56*O52</f>
        <v>73.170675830800818</v>
      </c>
      <c r="Q55" s="59">
        <f t="shared" ref="Q55" si="166">Q56*P52</f>
        <v>70.104147788155572</v>
      </c>
      <c r="R55" s="59">
        <f t="shared" ref="R55" si="167">R56*Q52</f>
        <v>63.247059411472286</v>
      </c>
      <c r="S55" s="59">
        <f t="shared" ref="S55" si="168">S56*R52</f>
        <v>52.435964828590272</v>
      </c>
    </row>
    <row r="56" spans="1:19" x14ac:dyDescent="0.2">
      <c r="A56" s="4"/>
      <c r="B56" s="32" t="s">
        <v>68</v>
      </c>
      <c r="C56" s="29"/>
      <c r="D56" s="30"/>
      <c r="E56" s="40">
        <f>E55/D52</f>
        <v>0.5</v>
      </c>
      <c r="F56" s="40">
        <f t="shared" ref="F56" si="169">F55/E52</f>
        <v>0.53333333333333333</v>
      </c>
      <c r="G56" s="40">
        <f t="shared" ref="G56" si="170">G55/F52</f>
        <v>0.48148148148148145</v>
      </c>
      <c r="H56" s="40">
        <f t="shared" ref="H56" si="171">H55/G52</f>
        <v>0.44155844155844154</v>
      </c>
      <c r="I56" s="40">
        <f t="shared" ref="I56" si="172">I55/H52</f>
        <v>0.3644859813084112</v>
      </c>
      <c r="J56" s="60">
        <f>J19</f>
        <v>0.3</v>
      </c>
      <c r="K56" s="60">
        <f t="shared" ref="K56:N56" si="173">K19</f>
        <v>0.28000000000000003</v>
      </c>
      <c r="L56" s="60">
        <f t="shared" si="173"/>
        <v>0.25</v>
      </c>
      <c r="M56" s="60">
        <f t="shared" si="173"/>
        <v>0.23</v>
      </c>
      <c r="N56" s="60">
        <f t="shared" si="173"/>
        <v>0.2</v>
      </c>
      <c r="O56" s="60">
        <f t="shared" ref="O56:S56" si="174">O19</f>
        <v>0.17500000000000002</v>
      </c>
      <c r="P56" s="60">
        <f t="shared" si="174"/>
        <v>0.15000000000000002</v>
      </c>
      <c r="Q56" s="60">
        <f t="shared" si="174"/>
        <v>0.12500000000000003</v>
      </c>
      <c r="R56" s="60">
        <f t="shared" si="174"/>
        <v>0.10000000000000003</v>
      </c>
      <c r="S56" s="60">
        <f t="shared" si="174"/>
        <v>7.5000000000000039E-2</v>
      </c>
    </row>
    <row r="57" spans="1:19" x14ac:dyDescent="0.2">
      <c r="A57" s="4"/>
      <c r="B57" s="5"/>
      <c r="C57" s="5"/>
      <c r="D57" s="5"/>
      <c r="E57" s="5"/>
      <c r="F57" s="5"/>
      <c r="G57" s="5"/>
      <c r="H57" s="5"/>
      <c r="I57" s="8"/>
    </row>
    <row r="58" spans="1:19" x14ac:dyDescent="0.2">
      <c r="A58" s="4"/>
      <c r="B58" s="5"/>
      <c r="C58" s="5"/>
      <c r="D58" s="5"/>
      <c r="E58" s="5"/>
      <c r="F58" s="5"/>
      <c r="G58" s="5"/>
      <c r="H58" s="5"/>
      <c r="I58" s="8"/>
    </row>
    <row r="59" spans="1:19" x14ac:dyDescent="0.2">
      <c r="A59" s="4"/>
      <c r="B59" s="5"/>
      <c r="C59" s="5"/>
      <c r="D59" s="5"/>
      <c r="E59" s="5"/>
      <c r="F59" s="5"/>
      <c r="G59" s="5"/>
      <c r="H59" s="5"/>
      <c r="I59" s="8"/>
    </row>
    <row r="60" spans="1:19" x14ac:dyDescent="0.2">
      <c r="A60" s="31" t="s">
        <v>26</v>
      </c>
      <c r="B60" s="39"/>
      <c r="C60" s="39"/>
      <c r="D60" s="39"/>
      <c r="E60" s="39"/>
      <c r="F60" s="39"/>
      <c r="G60" s="39"/>
      <c r="H60" s="39"/>
      <c r="I60" s="85"/>
      <c r="J60" s="86"/>
      <c r="K60" s="86"/>
      <c r="L60" s="86"/>
      <c r="M60" s="86"/>
      <c r="N60" s="87"/>
      <c r="O60" s="87"/>
      <c r="P60" s="87"/>
      <c r="Q60" s="87"/>
      <c r="R60" s="87"/>
      <c r="S60" s="87"/>
    </row>
    <row r="61" spans="1:19" ht="15" x14ac:dyDescent="0.2">
      <c r="A61" s="23"/>
      <c r="B61" s="19" t="s">
        <v>27</v>
      </c>
      <c r="C61" s="19"/>
      <c r="D61" s="33">
        <v>34925</v>
      </c>
      <c r="E61" s="33">
        <v>54079</v>
      </c>
      <c r="F61" s="33">
        <v>73752</v>
      </c>
      <c r="G61" s="33">
        <v>98337</v>
      </c>
      <c r="H61" s="33">
        <v>126096</v>
      </c>
      <c r="I61" s="12">
        <v>168176</v>
      </c>
      <c r="J61" s="72">
        <f>J62*$J$52</f>
        <v>210761.28757521539</v>
      </c>
      <c r="K61" s="72">
        <f>K62*$K$52</f>
        <v>257437.45945903769</v>
      </c>
      <c r="L61" s="72">
        <f>L62*$L$52</f>
        <v>308748.61176751321</v>
      </c>
      <c r="M61" s="72">
        <f>M62*$M$52</f>
        <v>363078.51727553934</v>
      </c>
      <c r="N61" s="73">
        <f>N62*$N$52</f>
        <v>418540.5318315851</v>
      </c>
      <c r="O61" s="73">
        <f t="shared" ref="O61:S61" si="175">O62*$N$52</f>
        <v>402845.26188790065</v>
      </c>
      <c r="P61" s="73">
        <f t="shared" si="175"/>
        <v>386731.45141238457</v>
      </c>
      <c r="Q61" s="73">
        <f t="shared" si="175"/>
        <v>370295.36472735828</v>
      </c>
      <c r="R61" s="73">
        <f t="shared" si="175"/>
        <v>353632.07331462711</v>
      </c>
      <c r="S61" s="73">
        <f t="shared" si="175"/>
        <v>336834.5498321823</v>
      </c>
    </row>
    <row r="62" spans="1:19" x14ac:dyDescent="0.2">
      <c r="A62" s="23"/>
      <c r="B62" s="19" t="s">
        <v>72</v>
      </c>
      <c r="C62" s="19"/>
      <c r="D62" s="33">
        <f>D61/$D$52</f>
        <v>1343.2692307692307</v>
      </c>
      <c r="E62" s="33">
        <f>E61/$E$52</f>
        <v>1442.1066666666666</v>
      </c>
      <c r="F62" s="33">
        <f>F61/$F$52</f>
        <v>1365.7777777777778</v>
      </c>
      <c r="G62" s="33">
        <f>G61/$G$52</f>
        <v>1277.1038961038962</v>
      </c>
      <c r="H62" s="33">
        <f>H61/$H$52</f>
        <v>1178.4672897196263</v>
      </c>
      <c r="I62" s="33">
        <f>I61/$I$52</f>
        <v>1171.9581881533102</v>
      </c>
      <c r="J62" s="72">
        <f>I62*(1+J63)</f>
        <v>1142.182834711911</v>
      </c>
      <c r="K62" s="72">
        <f t="shared" ref="K62:N62" si="176">J62*(1+K63)</f>
        <v>1110.2017153399775</v>
      </c>
      <c r="L62" s="72">
        <f t="shared" si="176"/>
        <v>1076.8956638797781</v>
      </c>
      <c r="M62" s="72">
        <f t="shared" si="176"/>
        <v>1041.3581069717454</v>
      </c>
      <c r="N62" s="73">
        <f t="shared" si="176"/>
        <v>1004.9105732277343</v>
      </c>
      <c r="O62" s="73">
        <f t="shared" ref="O62" si="177">N62*(1+O63)</f>
        <v>967.22642673169423</v>
      </c>
      <c r="P62" s="73">
        <f t="shared" ref="P62" si="178">O62*(1+P63)</f>
        <v>928.53736966242639</v>
      </c>
      <c r="Q62" s="73">
        <f t="shared" ref="Q62" si="179">P62*(1+Q63)</f>
        <v>889.07453145177328</v>
      </c>
      <c r="R62" s="73">
        <f t="shared" ref="R62" si="180">Q62*(1+R63)</f>
        <v>849.06617753644343</v>
      </c>
      <c r="S62" s="73">
        <f t="shared" ref="S62" si="181">R62*(1+S63)</f>
        <v>808.73553410346233</v>
      </c>
    </row>
    <row r="63" spans="1:19" x14ac:dyDescent="0.2">
      <c r="A63" s="23"/>
      <c r="B63" s="19" t="s">
        <v>73</v>
      </c>
      <c r="C63" s="19"/>
      <c r="D63" s="33"/>
      <c r="E63" s="67">
        <f>E62/D62-1</f>
        <v>7.3579766165592808E-2</v>
      </c>
      <c r="F63" s="67">
        <f t="shared" ref="F63:I63" si="182">F62/E62-1</f>
        <v>-5.2928740053132084E-2</v>
      </c>
      <c r="G63" s="67">
        <f t="shared" si="182"/>
        <v>-6.4925556057999878E-2</v>
      </c>
      <c r="H63" s="67">
        <f t="shared" si="182"/>
        <v>-7.7234598285373601E-2</v>
      </c>
      <c r="I63" s="67">
        <f t="shared" si="182"/>
        <v>-5.523362101857443E-3</v>
      </c>
      <c r="J63" s="74">
        <f>AVERAGEA(E63:I63)</f>
        <v>-2.540649806655404E-2</v>
      </c>
      <c r="K63" s="75">
        <v>-2.8000000000000001E-2</v>
      </c>
      <c r="L63" s="75">
        <v>-0.03</v>
      </c>
      <c r="M63" s="75">
        <v>-3.3000000000000002E-2</v>
      </c>
      <c r="N63" s="76">
        <v>-3.5000000000000003E-2</v>
      </c>
      <c r="O63" s="76">
        <f>N63-0.25%</f>
        <v>-3.7500000000000006E-2</v>
      </c>
      <c r="P63" s="76">
        <f t="shared" ref="P63:S63" si="183">O63-0.25%</f>
        <v>-4.0000000000000008E-2</v>
      </c>
      <c r="Q63" s="76">
        <f t="shared" si="183"/>
        <v>-4.250000000000001E-2</v>
      </c>
      <c r="R63" s="76">
        <f t="shared" si="183"/>
        <v>-4.5000000000000012E-2</v>
      </c>
      <c r="S63" s="76">
        <f t="shared" si="183"/>
        <v>-4.7500000000000014E-2</v>
      </c>
    </row>
    <row r="64" spans="1:19" ht="15" x14ac:dyDescent="0.2">
      <c r="A64" s="23"/>
      <c r="B64" s="19"/>
      <c r="C64" s="19"/>
      <c r="D64" s="33"/>
      <c r="E64" s="33"/>
      <c r="F64" s="33"/>
      <c r="G64" s="33"/>
      <c r="H64" s="33"/>
      <c r="I64" s="12"/>
      <c r="J64" s="72"/>
      <c r="K64" s="72"/>
      <c r="L64" s="72"/>
      <c r="M64" s="72"/>
      <c r="N64" s="73"/>
      <c r="O64" s="73"/>
      <c r="P64" s="73"/>
      <c r="Q64" s="73"/>
      <c r="R64" s="73"/>
      <c r="S64" s="73"/>
    </row>
    <row r="65" spans="1:19" ht="15" x14ac:dyDescent="0.2">
      <c r="A65" s="23"/>
      <c r="B65" s="19"/>
      <c r="C65" s="19"/>
      <c r="D65" s="33"/>
      <c r="E65" s="33"/>
      <c r="F65" s="33"/>
      <c r="G65" s="33"/>
      <c r="H65" s="33"/>
      <c r="I65" s="12"/>
      <c r="J65" s="72"/>
      <c r="K65" s="72"/>
      <c r="L65" s="72"/>
      <c r="M65" s="72"/>
      <c r="N65" s="73"/>
      <c r="O65" s="73"/>
      <c r="P65" s="73"/>
      <c r="Q65" s="73"/>
      <c r="R65" s="73"/>
      <c r="S65" s="73"/>
    </row>
    <row r="66" spans="1:19" ht="15" x14ac:dyDescent="0.2">
      <c r="A66" s="23"/>
      <c r="B66" s="19" t="s">
        <v>28</v>
      </c>
      <c r="C66" s="19"/>
      <c r="D66" s="33">
        <v>29312</v>
      </c>
      <c r="E66" s="33">
        <v>44752</v>
      </c>
      <c r="F66" s="33">
        <v>65540</v>
      </c>
      <c r="G66" s="33">
        <v>91740</v>
      </c>
      <c r="H66" s="33">
        <v>122094</v>
      </c>
      <c r="I66" s="12">
        <v>160811</v>
      </c>
      <c r="J66" s="72">
        <f>J67*$J$52</f>
        <v>206578.23083780491</v>
      </c>
      <c r="K66" s="72">
        <f>K67*$K$52</f>
        <v>254404.77727499566</v>
      </c>
      <c r="L66" s="72">
        <f>L67*$L$52</f>
        <v>308256.94955121062</v>
      </c>
      <c r="M66" s="72">
        <f>M67*$M$52</f>
        <v>367373.66228647099</v>
      </c>
      <c r="N66" s="73">
        <f>N67*$N$52</f>
        <v>430074.55499494873</v>
      </c>
      <c r="O66" s="73">
        <f t="shared" ref="O66:S66" si="184">O67*$N$52</f>
        <v>421473.06389504974</v>
      </c>
      <c r="P66" s="73">
        <f t="shared" si="184"/>
        <v>413043.60261714872</v>
      </c>
      <c r="Q66" s="73">
        <f t="shared" si="184"/>
        <v>404782.73056480574</v>
      </c>
      <c r="R66" s="73">
        <f t="shared" si="184"/>
        <v>396687.07595350966</v>
      </c>
      <c r="S66" s="73">
        <f t="shared" si="184"/>
        <v>388753.33443443943</v>
      </c>
    </row>
    <row r="67" spans="1:19" x14ac:dyDescent="0.2">
      <c r="A67" s="23"/>
      <c r="B67" s="19" t="s">
        <v>72</v>
      </c>
      <c r="C67" s="19"/>
      <c r="D67" s="33">
        <f>D66/$D$52</f>
        <v>1127.3846153846155</v>
      </c>
      <c r="E67" s="33">
        <f>E66/$E$52</f>
        <v>1193.3866666666668</v>
      </c>
      <c r="F67" s="33">
        <f>F66/$F$52</f>
        <v>1213.7037037037037</v>
      </c>
      <c r="G67" s="33">
        <f>G66/$G$52</f>
        <v>1191.4285714285713</v>
      </c>
      <c r="H67" s="33">
        <f>H66/$H$52</f>
        <v>1141.0654205607477</v>
      </c>
      <c r="I67" s="33">
        <f>I66/$I$52</f>
        <v>1120.6341463414635</v>
      </c>
      <c r="J67" s="72">
        <f>I67*(1+J68)</f>
        <v>1119.5135121951221</v>
      </c>
      <c r="K67" s="72">
        <f t="shared" ref="K67" si="185">J67*(1+K68)</f>
        <v>1097.1232419512196</v>
      </c>
      <c r="L67" s="72">
        <f t="shared" ref="L67" si="186">K67*(1+L68)</f>
        <v>1075.1807771121951</v>
      </c>
      <c r="M67" s="72">
        <f t="shared" ref="M67" si="187">L67*(1+M68)</f>
        <v>1053.6771615699511</v>
      </c>
      <c r="N67" s="73">
        <f t="shared" ref="N67" si="188">M67*(1+N68)</f>
        <v>1032.603618338552</v>
      </c>
      <c r="O67" s="73">
        <f t="shared" ref="O67" si="189">N67*(1+O68)</f>
        <v>1011.9515459717809</v>
      </c>
      <c r="P67" s="73">
        <f t="shared" ref="P67" si="190">O67*(1+P68)</f>
        <v>991.71251505234522</v>
      </c>
      <c r="Q67" s="73">
        <f t="shared" ref="Q67" si="191">P67*(1+Q68)</f>
        <v>971.87826475129827</v>
      </c>
      <c r="R67" s="73">
        <f t="shared" ref="R67" si="192">Q67*(1+R68)</f>
        <v>952.44069945627234</v>
      </c>
      <c r="S67" s="73">
        <f t="shared" ref="S67" si="193">R67*(1+S68)</f>
        <v>933.39188546714684</v>
      </c>
    </row>
    <row r="68" spans="1:19" x14ac:dyDescent="0.2">
      <c r="A68" s="23"/>
      <c r="B68" s="19" t="s">
        <v>73</v>
      </c>
      <c r="C68" s="19"/>
      <c r="D68" s="33"/>
      <c r="E68" s="67">
        <f>E67/D67-1</f>
        <v>5.8544395924308601E-2</v>
      </c>
      <c r="F68" s="67">
        <f t="shared" ref="F68" si="194">F67/E67-1</f>
        <v>1.7024689151074579E-2</v>
      </c>
      <c r="G68" s="67">
        <f t="shared" ref="G68" si="195">G67/F67-1</f>
        <v>-1.835302323553778E-2</v>
      </c>
      <c r="H68" s="67">
        <f t="shared" ref="H68" si="196">H67/G67-1</f>
        <v>-4.227122974517572E-2</v>
      </c>
      <c r="I68" s="67">
        <f t="shared" ref="I68" si="197">I67/H67-1</f>
        <v>-1.7905436315162171E-2</v>
      </c>
      <c r="J68" s="74">
        <v>-1E-3</v>
      </c>
      <c r="K68" s="75">
        <v>-0.02</v>
      </c>
      <c r="L68" s="75">
        <f>K68</f>
        <v>-0.02</v>
      </c>
      <c r="M68" s="75">
        <f t="shared" ref="M68:N68" si="198">L68</f>
        <v>-0.02</v>
      </c>
      <c r="N68" s="75">
        <f t="shared" si="198"/>
        <v>-0.02</v>
      </c>
      <c r="O68" s="75">
        <f t="shared" ref="O68:S68" si="199">N68</f>
        <v>-0.02</v>
      </c>
      <c r="P68" s="75">
        <f t="shared" si="199"/>
        <v>-0.02</v>
      </c>
      <c r="Q68" s="75">
        <f t="shared" si="199"/>
        <v>-0.02</v>
      </c>
      <c r="R68" s="75">
        <f t="shared" si="199"/>
        <v>-0.02</v>
      </c>
      <c r="S68" s="75">
        <f t="shared" si="199"/>
        <v>-0.02</v>
      </c>
    </row>
    <row r="69" spans="1:19" ht="15" x14ac:dyDescent="0.2">
      <c r="A69" s="23"/>
      <c r="B69" s="19"/>
      <c r="C69" s="19"/>
      <c r="D69" s="33"/>
      <c r="E69" s="33"/>
      <c r="F69" s="33"/>
      <c r="G69" s="33"/>
      <c r="H69" s="33"/>
      <c r="I69" s="12"/>
      <c r="J69" s="72"/>
      <c r="K69" s="72"/>
      <c r="L69" s="72"/>
      <c r="M69" s="72"/>
      <c r="N69" s="73"/>
      <c r="O69" s="73"/>
      <c r="P69" s="73"/>
      <c r="Q69" s="73"/>
      <c r="R69" s="73"/>
      <c r="S69" s="73"/>
    </row>
    <row r="70" spans="1:19" ht="15" x14ac:dyDescent="0.2">
      <c r="A70" s="23"/>
      <c r="B70" s="19" t="s">
        <v>29</v>
      </c>
      <c r="C70" s="19"/>
      <c r="D70" s="33">
        <v>11191</v>
      </c>
      <c r="E70" s="33">
        <v>16307</v>
      </c>
      <c r="F70" s="33">
        <v>24946</v>
      </c>
      <c r="G70" s="33">
        <v>35805</v>
      </c>
      <c r="H70" s="33">
        <v>51783</v>
      </c>
      <c r="I70" s="12">
        <v>69169</v>
      </c>
      <c r="J70" s="72">
        <f>J71*$J$52</f>
        <v>91006.428048751666</v>
      </c>
      <c r="K70" s="72">
        <f>K71*$K$52</f>
        <v>116729.74479943489</v>
      </c>
      <c r="L70" s="72">
        <f>L71*$L$52</f>
        <v>146951.1125982324</v>
      </c>
      <c r="M70" s="72">
        <f>M71*$M$52</f>
        <v>181511.48084412009</v>
      </c>
      <c r="N70" s="73">
        <f>N71*$N$52</f>
        <v>219687.64408207132</v>
      </c>
      <c r="O70" s="73">
        <f t="shared" ref="O70:S70" si="200">O71*$N$52</f>
        <v>222036.6080865722</v>
      </c>
      <c r="P70" s="73">
        <f t="shared" si="200"/>
        <v>223855.59637524103</v>
      </c>
      <c r="Q70" s="73">
        <f t="shared" si="200"/>
        <v>225129.84735257688</v>
      </c>
      <c r="R70" s="73">
        <f t="shared" si="200"/>
        <v>225848.52711765352</v>
      </c>
      <c r="S70" s="73">
        <f t="shared" si="200"/>
        <v>226004.87979917819</v>
      </c>
    </row>
    <row r="71" spans="1:19" x14ac:dyDescent="0.2">
      <c r="A71" s="23"/>
      <c r="B71" s="19" t="s">
        <v>72</v>
      </c>
      <c r="C71" s="19"/>
      <c r="D71" s="33">
        <f>D70/$D$52</f>
        <v>430.42307692307691</v>
      </c>
      <c r="E71" s="33">
        <f>E70/$E$52</f>
        <v>434.85333333333335</v>
      </c>
      <c r="F71" s="33">
        <f>F70/$F$52</f>
        <v>461.96296296296299</v>
      </c>
      <c r="G71" s="33">
        <f>G70/$G$52</f>
        <v>465</v>
      </c>
      <c r="H71" s="33">
        <f>H70/$H$52</f>
        <v>483.95327102803736</v>
      </c>
      <c r="I71" s="33">
        <f>I70/$I$52</f>
        <v>482.01393728222996</v>
      </c>
      <c r="J71" s="72">
        <f>I71*(1+J72)</f>
        <v>493.19294430972315</v>
      </c>
      <c r="K71" s="72">
        <f t="shared" ref="K71" si="201">J71*(1+K72)</f>
        <v>503.39823574956768</v>
      </c>
      <c r="L71" s="72">
        <f t="shared" ref="L71" si="202">K71*(1+L72)</f>
        <v>512.55620245025773</v>
      </c>
      <c r="M71" s="72">
        <f t="shared" ref="M71" si="203">L71*(1+M72)</f>
        <v>520.5993830310415</v>
      </c>
      <c r="N71" s="73">
        <f t="shared" ref="N71" si="204">M71*(1+N72)</f>
        <v>527.46728107661056</v>
      </c>
      <c r="O71" s="73">
        <f t="shared" ref="O71" si="205">N71*(1+O72)</f>
        <v>533.10711422233828</v>
      </c>
      <c r="P71" s="73">
        <f t="shared" ref="P71" si="206">O71*(1+P72)</f>
        <v>537.47448231417286</v>
      </c>
      <c r="Q71" s="73">
        <f t="shared" ref="Q71" si="207">P71*(1+Q72)</f>
        <v>540.53394294625764</v>
      </c>
      <c r="R71" s="73">
        <f t="shared" ref="R71" si="208">Q71*(1+R72)</f>
        <v>542.25948405820168</v>
      </c>
      <c r="S71" s="73">
        <f t="shared" ref="S71" si="209">R71*(1+S72)</f>
        <v>542.63488488767234</v>
      </c>
    </row>
    <row r="72" spans="1:19" x14ac:dyDescent="0.2">
      <c r="A72" s="23"/>
      <c r="B72" s="19" t="s">
        <v>73</v>
      </c>
      <c r="C72" s="19"/>
      <c r="D72" s="33"/>
      <c r="E72" s="67">
        <f>E71/D71-1</f>
        <v>1.0292794805349725E-2</v>
      </c>
      <c r="F72" s="67">
        <f t="shared" ref="F72" si="210">F71/E71-1</f>
        <v>6.2342007181646508E-2</v>
      </c>
      <c r="G72" s="67">
        <f t="shared" ref="G72" si="211">G71/F71-1</f>
        <v>6.5742002725888149E-3</v>
      </c>
      <c r="H72" s="67">
        <f t="shared" ref="H72" si="212">H71/G71-1</f>
        <v>4.0759722640940632E-2</v>
      </c>
      <c r="I72" s="67">
        <f t="shared" ref="I72" si="213">I71/H71-1</f>
        <v>-4.0072747967748734E-3</v>
      </c>
      <c r="J72" s="74">
        <f>AVERAGE(E72:I72)</f>
        <v>2.3192290020750163E-2</v>
      </c>
      <c r="K72" s="75">
        <f>J72-0.25%</f>
        <v>2.0692290020750164E-2</v>
      </c>
      <c r="L72" s="75">
        <f t="shared" ref="L72:S72" si="214">K72-0.25%</f>
        <v>1.8192290020750165E-2</v>
      </c>
      <c r="M72" s="75">
        <f t="shared" si="214"/>
        <v>1.5692290020750167E-2</v>
      </c>
      <c r="N72" s="75">
        <f t="shared" si="214"/>
        <v>1.3192290020750166E-2</v>
      </c>
      <c r="O72" s="75">
        <f t="shared" si="214"/>
        <v>1.0692290020750166E-2</v>
      </c>
      <c r="P72" s="75">
        <f t="shared" si="214"/>
        <v>8.1922900207501651E-3</v>
      </c>
      <c r="Q72" s="75">
        <f t="shared" si="214"/>
        <v>5.6922900207501646E-3</v>
      </c>
      <c r="R72" s="75">
        <f t="shared" si="214"/>
        <v>3.1922900207501646E-3</v>
      </c>
      <c r="S72" s="75">
        <f t="shared" si="214"/>
        <v>6.9229002075016453E-4</v>
      </c>
    </row>
    <row r="73" spans="1:19" ht="15" x14ac:dyDescent="0.2">
      <c r="A73" s="23"/>
      <c r="B73" s="19"/>
      <c r="C73" s="19"/>
      <c r="D73" s="33"/>
      <c r="E73" s="33"/>
      <c r="F73" s="33"/>
      <c r="G73" s="33"/>
      <c r="H73" s="33"/>
      <c r="I73" s="12"/>
      <c r="J73" s="72"/>
      <c r="K73" s="72"/>
      <c r="L73" s="72"/>
      <c r="M73" s="72"/>
      <c r="N73" s="73"/>
      <c r="O73" s="73"/>
      <c r="P73" s="73"/>
      <c r="Q73" s="73"/>
      <c r="R73" s="73"/>
      <c r="S73" s="73"/>
    </row>
    <row r="74" spans="1:19" ht="15" x14ac:dyDescent="0.2">
      <c r="A74" s="23"/>
      <c r="B74" s="19" t="s">
        <v>30</v>
      </c>
      <c r="C74" s="19"/>
      <c r="D74" s="33">
        <v>9753</v>
      </c>
      <c r="E74" s="33">
        <v>15207</v>
      </c>
      <c r="F74" s="33">
        <v>21820</v>
      </c>
      <c r="G74" s="33">
        <v>28197</v>
      </c>
      <c r="H74" s="33">
        <v>32710</v>
      </c>
      <c r="I74" s="12">
        <v>48451</v>
      </c>
      <c r="J74" s="72">
        <f>J75*$J$52</f>
        <v>61343.367787808966</v>
      </c>
      <c r="K74" s="72">
        <f>K75*$K$52</f>
        <v>75900.354718643561</v>
      </c>
      <c r="L74" s="72">
        <f>L75*$L$52</f>
        <v>92398.921330789744</v>
      </c>
      <c r="M74" s="72">
        <f>M75*$M$52</f>
        <v>110636.2696692967</v>
      </c>
      <c r="N74" s="73">
        <f>N75*$N$52</f>
        <v>130127.39530175603</v>
      </c>
      <c r="O74" s="73">
        <f t="shared" ref="O74:S74" si="215">O75*$N$52</f>
        <v>128123.94258250778</v>
      </c>
      <c r="P74" s="73">
        <f t="shared" si="215"/>
        <v>126151.33519593489</v>
      </c>
      <c r="Q74" s="73">
        <f t="shared" si="215"/>
        <v>124209.09824460723</v>
      </c>
      <c r="R74" s="73">
        <f t="shared" si="215"/>
        <v>122296.7641426568</v>
      </c>
      <c r="S74" s="73">
        <f t="shared" si="215"/>
        <v>120413.87250320846</v>
      </c>
    </row>
    <row r="75" spans="1:19" x14ac:dyDescent="0.2">
      <c r="A75" s="23"/>
      <c r="B75" s="19" t="s">
        <v>72</v>
      </c>
      <c r="C75" s="19"/>
      <c r="D75" s="33">
        <f>D74/$D$52</f>
        <v>375.11538461538464</v>
      </c>
      <c r="E75" s="33">
        <f>E74/$E$52</f>
        <v>405.52</v>
      </c>
      <c r="F75" s="33">
        <f>F74/$F$52</f>
        <v>404.07407407407408</v>
      </c>
      <c r="G75" s="33">
        <f>G74/$G$52</f>
        <v>366.19480519480521</v>
      </c>
      <c r="H75" s="33">
        <f>H74/$H$52</f>
        <v>305.70093457943926</v>
      </c>
      <c r="I75" s="33">
        <f>I74/$I$52</f>
        <v>337.63763066202091</v>
      </c>
      <c r="J75" s="72">
        <f>I75*(1+J76)</f>
        <v>332.43933227372423</v>
      </c>
      <c r="K75" s="72">
        <f t="shared" ref="K75" si="216">J75*(1+K76)</f>
        <v>327.32106734046863</v>
      </c>
      <c r="L75" s="72">
        <f t="shared" ref="L75" si="217">K75*(1+L76)</f>
        <v>322.28160366020506</v>
      </c>
      <c r="M75" s="72">
        <f t="shared" ref="M75" si="218">L75*(1+M76)</f>
        <v>317.31972800197451</v>
      </c>
      <c r="N75" s="73">
        <f t="shared" ref="N75" si="219">M75*(1+N76)</f>
        <v>312.43424581382766</v>
      </c>
      <c r="O75" s="73">
        <f t="shared" ref="O75" si="220">N75*(1+O76)</f>
        <v>307.62398093524109</v>
      </c>
      <c r="P75" s="73">
        <f t="shared" ref="P75" si="221">O75*(1+P76)</f>
        <v>302.88777531396124</v>
      </c>
      <c r="Q75" s="73">
        <f t="shared" ref="Q75" si="222">P75*(1+Q76)</f>
        <v>298.22448872720804</v>
      </c>
      <c r="R75" s="73">
        <f t="shared" ref="R75" si="223">Q75*(1+R76)</f>
        <v>293.63299850717073</v>
      </c>
      <c r="S75" s="73">
        <f t="shared" ref="S75" si="224">R75*(1+S76)</f>
        <v>289.11219927072995</v>
      </c>
    </row>
    <row r="76" spans="1:19" x14ac:dyDescent="0.2">
      <c r="A76" s="71"/>
      <c r="B76" s="19" t="s">
        <v>73</v>
      </c>
      <c r="C76" s="19"/>
      <c r="D76" s="33"/>
      <c r="E76" s="67">
        <f>E75/D75-1</f>
        <v>8.1054034656003138E-2</v>
      </c>
      <c r="F76" s="67">
        <f t="shared" ref="F76" si="225">F75/E75-1</f>
        <v>-3.5656094050253717E-3</v>
      </c>
      <c r="G76" s="67">
        <f t="shared" ref="G76" si="226">G75/F75-1</f>
        <v>-9.3743378527979759E-2</v>
      </c>
      <c r="H76" s="67">
        <f t="shared" ref="H76" si="227">H75/G75-1</f>
        <v>-0.16519587322705176</v>
      </c>
      <c r="I76" s="67">
        <f t="shared" ref="I76" si="228">I75/H75-1</f>
        <v>0.10447039073177122</v>
      </c>
      <c r="J76" s="74">
        <f>AVERAGEA(E76:I76)</f>
        <v>-1.5396087154456506E-2</v>
      </c>
      <c r="K76" s="75">
        <f>J76</f>
        <v>-1.5396087154456506E-2</v>
      </c>
      <c r="L76" s="75">
        <f t="shared" ref="L76:N76" si="229">K76</f>
        <v>-1.5396087154456506E-2</v>
      </c>
      <c r="M76" s="75">
        <f t="shared" si="229"/>
        <v>-1.5396087154456506E-2</v>
      </c>
      <c r="N76" s="76">
        <f t="shared" si="229"/>
        <v>-1.5396087154456506E-2</v>
      </c>
      <c r="O76" s="76">
        <f t="shared" ref="O76:S76" si="230">N76</f>
        <v>-1.5396087154456506E-2</v>
      </c>
      <c r="P76" s="76">
        <f t="shared" si="230"/>
        <v>-1.5396087154456506E-2</v>
      </c>
      <c r="Q76" s="76">
        <f t="shared" si="230"/>
        <v>-1.5396087154456506E-2</v>
      </c>
      <c r="R76" s="76">
        <f t="shared" si="230"/>
        <v>-1.5396087154456506E-2</v>
      </c>
      <c r="S76" s="76">
        <f t="shared" si="230"/>
        <v>-1.5396087154456506E-2</v>
      </c>
    </row>
    <row r="77" spans="1:19" x14ac:dyDescent="0.2">
      <c r="A77" s="71"/>
      <c r="B77" s="19"/>
      <c r="C77" s="19"/>
      <c r="D77" s="33"/>
      <c r="E77" s="67"/>
      <c r="F77" s="67"/>
      <c r="G77" s="67"/>
      <c r="H77" s="67"/>
      <c r="I77" s="67"/>
      <c r="J77" s="72"/>
      <c r="K77" s="72"/>
      <c r="L77" s="72"/>
      <c r="M77" s="72"/>
      <c r="N77" s="73"/>
      <c r="O77" s="73"/>
      <c r="P77" s="73"/>
      <c r="Q77" s="73"/>
      <c r="R77" s="73"/>
      <c r="S77" s="73"/>
    </row>
    <row r="78" spans="1:19" x14ac:dyDescent="0.2">
      <c r="A78" s="71"/>
      <c r="B78" s="19"/>
      <c r="C78" s="19"/>
      <c r="D78" s="33"/>
      <c r="E78" s="67"/>
      <c r="F78" s="67"/>
      <c r="G78" s="67"/>
      <c r="H78" s="67"/>
      <c r="I78" s="67"/>
      <c r="J78" s="72"/>
      <c r="K78" s="72"/>
      <c r="L78" s="72"/>
      <c r="M78" s="72"/>
      <c r="N78" s="73"/>
      <c r="O78" s="73"/>
      <c r="P78" s="73"/>
      <c r="Q78" s="73"/>
      <c r="R78" s="73"/>
      <c r="S78" s="73"/>
    </row>
    <row r="79" spans="1:19" x14ac:dyDescent="0.2">
      <c r="A79" s="88" t="s">
        <v>71</v>
      </c>
      <c r="B79" s="19"/>
      <c r="C79" s="19"/>
      <c r="D79" s="33"/>
      <c r="E79" s="67"/>
      <c r="F79" s="67"/>
      <c r="G79" s="67"/>
      <c r="H79" s="67"/>
      <c r="I79" s="67"/>
      <c r="J79" s="72"/>
      <c r="K79" s="72"/>
      <c r="L79" s="72"/>
      <c r="M79" s="72"/>
      <c r="N79" s="73"/>
      <c r="O79" s="73"/>
      <c r="P79" s="73"/>
      <c r="Q79" s="73"/>
      <c r="R79" s="73"/>
      <c r="S79" s="73"/>
    </row>
    <row r="80" spans="1:19" ht="15" x14ac:dyDescent="0.2">
      <c r="A80" s="25"/>
      <c r="B80" s="19" t="s">
        <v>31</v>
      </c>
      <c r="C80" s="19"/>
      <c r="D80" s="33">
        <v>18187</v>
      </c>
      <c r="E80" s="33">
        <v>37825</v>
      </c>
      <c r="F80" s="33">
        <v>30556</v>
      </c>
      <c r="G80" s="33">
        <v>39003</v>
      </c>
      <c r="H80" s="33">
        <v>52720</v>
      </c>
      <c r="I80" s="12">
        <v>65649</v>
      </c>
      <c r="J80" s="72">
        <f>J81*J43</f>
        <v>79978.59511185062</v>
      </c>
      <c r="K80" s="72">
        <f t="shared" ref="K80:N80" si="231">K81*K43</f>
        <v>91458.945509484314</v>
      </c>
      <c r="L80" s="72">
        <f t="shared" si="231"/>
        <v>102989.4989195175</v>
      </c>
      <c r="M80" s="72">
        <f t="shared" si="231"/>
        <v>114133.93690214277</v>
      </c>
      <c r="N80" s="73">
        <f t="shared" si="231"/>
        <v>124299.61537892927</v>
      </c>
      <c r="O80" s="73">
        <f t="shared" ref="O80" si="232">O81*O43</f>
        <v>132784.68544007326</v>
      </c>
      <c r="P80" s="73">
        <f t="shared" ref="P80" si="233">P81*P43</f>
        <v>139150.63694162812</v>
      </c>
      <c r="Q80" s="73">
        <f t="shared" ref="Q80" si="234">Q81*Q43</f>
        <v>142748.73347537252</v>
      </c>
      <c r="R80" s="73">
        <f t="shared" ref="R80" si="235">R81*R43</f>
        <v>143135.15452170253</v>
      </c>
      <c r="S80" s="73">
        <f t="shared" ref="S80" si="236">S81*S43</f>
        <v>140040.95281459336</v>
      </c>
    </row>
    <row r="81" spans="1:19" x14ac:dyDescent="0.2">
      <c r="A81" s="25"/>
      <c r="B81" s="19" t="s">
        <v>76</v>
      </c>
      <c r="C81" s="19"/>
      <c r="D81" s="67">
        <f>D80/D43</f>
        <v>0.15343794819876824</v>
      </c>
      <c r="E81" s="67">
        <f t="shared" ref="E81:I81" si="237">E80/E43</f>
        <v>0.19846058596373406</v>
      </c>
      <c r="F81" s="67">
        <f t="shared" si="237"/>
        <v>0.113813204208958</v>
      </c>
      <c r="G81" s="67">
        <f t="shared" si="237"/>
        <v>0.10870098380758619</v>
      </c>
      <c r="H81" s="67">
        <f t="shared" si="237"/>
        <v>0.11478086695260281</v>
      </c>
      <c r="I81" s="67">
        <f t="shared" si="237"/>
        <v>0.11042372068848935</v>
      </c>
      <c r="J81" s="74">
        <v>0.11</v>
      </c>
      <c r="K81" s="75">
        <f>J81-0.5%</f>
        <v>0.105</v>
      </c>
      <c r="L81" s="75">
        <f t="shared" ref="L81:S81" si="238">K81-0.5%</f>
        <v>9.9999999999999992E-2</v>
      </c>
      <c r="M81" s="75">
        <f t="shared" si="238"/>
        <v>9.4999999999999987E-2</v>
      </c>
      <c r="N81" s="75">
        <f t="shared" si="238"/>
        <v>8.9999999999999983E-2</v>
      </c>
      <c r="O81" s="75">
        <f t="shared" si="238"/>
        <v>8.4999999999999978E-2</v>
      </c>
      <c r="P81" s="75">
        <f t="shared" si="238"/>
        <v>7.9999999999999974E-2</v>
      </c>
      <c r="Q81" s="75">
        <f t="shared" si="238"/>
        <v>7.4999999999999969E-2</v>
      </c>
      <c r="R81" s="75">
        <f t="shared" si="238"/>
        <v>6.9999999999999965E-2</v>
      </c>
      <c r="S81" s="75">
        <f t="shared" si="238"/>
        <v>6.4999999999999961E-2</v>
      </c>
    </row>
    <row r="82" spans="1:19" x14ac:dyDescent="0.2">
      <c r="A82" s="25"/>
      <c r="B82" s="19"/>
      <c r="C82" s="19"/>
      <c r="D82" s="67"/>
      <c r="E82" s="67"/>
      <c r="F82" s="67"/>
      <c r="G82" s="67"/>
      <c r="H82" s="67"/>
      <c r="I82" s="67"/>
      <c r="J82" s="72"/>
      <c r="K82" s="72"/>
      <c r="L82" s="72"/>
      <c r="M82" s="72"/>
      <c r="N82" s="73"/>
      <c r="O82" s="73"/>
      <c r="P82" s="73"/>
      <c r="Q82" s="73"/>
      <c r="R82" s="73"/>
      <c r="S82" s="73"/>
    </row>
    <row r="83" spans="1:19" ht="15" x14ac:dyDescent="0.2">
      <c r="A83" s="25"/>
      <c r="B83" s="19" t="s">
        <v>32</v>
      </c>
      <c r="C83" s="19"/>
      <c r="D83" s="33">
        <v>5809</v>
      </c>
      <c r="E83" s="33">
        <v>10222</v>
      </c>
      <c r="F83" s="33">
        <v>14502</v>
      </c>
      <c r="G83" s="33">
        <v>21704</v>
      </c>
      <c r="H83" s="33">
        <v>29000</v>
      </c>
      <c r="I83" s="12">
        <v>40392</v>
      </c>
      <c r="J83" s="72"/>
      <c r="K83" s="72"/>
      <c r="L83" s="72"/>
      <c r="M83" s="72"/>
      <c r="N83" s="73"/>
      <c r="O83" s="73"/>
      <c r="P83" s="73"/>
      <c r="Q83" s="73"/>
      <c r="R83" s="73"/>
      <c r="S83" s="73"/>
    </row>
    <row r="84" spans="1:19" ht="15" x14ac:dyDescent="0.2">
      <c r="A84" s="25"/>
      <c r="B84" s="19"/>
      <c r="C84" s="19"/>
      <c r="D84" s="33"/>
      <c r="E84" s="33"/>
      <c r="F84" s="33"/>
      <c r="G84" s="33"/>
      <c r="H84" s="33"/>
      <c r="I84" s="12"/>
      <c r="J84" s="72"/>
      <c r="K84" s="72"/>
      <c r="L84" s="72"/>
      <c r="M84" s="72"/>
      <c r="N84" s="73"/>
      <c r="O84" s="73"/>
      <c r="P84" s="73"/>
      <c r="Q84" s="73"/>
      <c r="R84" s="73"/>
      <c r="S84" s="73"/>
    </row>
    <row r="85" spans="1:19" ht="15" x14ac:dyDescent="0.2">
      <c r="A85" s="25"/>
      <c r="B85" s="19" t="s">
        <v>33</v>
      </c>
      <c r="C85" s="19"/>
      <c r="D85" s="33">
        <v>6105</v>
      </c>
      <c r="E85" s="33">
        <v>5430</v>
      </c>
      <c r="F85" s="33">
        <v>9520</v>
      </c>
      <c r="G85" s="33">
        <v>9603</v>
      </c>
      <c r="H85" s="33">
        <v>12279</v>
      </c>
      <c r="I85" s="12">
        <v>14834</v>
      </c>
      <c r="J85" s="56">
        <f>J86*J55</f>
        <v>15928.499999999998</v>
      </c>
      <c r="K85" s="56">
        <f t="shared" ref="K85:N85" si="239">K86*K55</f>
        <v>19116.790000000005</v>
      </c>
      <c r="L85" s="56">
        <f t="shared" si="239"/>
        <v>21449.223750000001</v>
      </c>
      <c r="M85" s="56">
        <f t="shared" si="239"/>
        <v>24398.37743125001</v>
      </c>
      <c r="N85" s="57">
        <f t="shared" si="239"/>
        <v>25800.740493125006</v>
      </c>
      <c r="O85" s="57">
        <f t="shared" ref="O85" si="240">O86*O55</f>
        <v>26968.070749867198</v>
      </c>
      <c r="P85" s="57">
        <f t="shared" ref="P85" si="241">P86*P55</f>
        <v>27073.150057396302</v>
      </c>
      <c r="Q85" s="57">
        <f t="shared" ref="Q85" si="242">Q86*Q55</f>
        <v>25938.534681617562</v>
      </c>
      <c r="R85" s="57">
        <f t="shared" ref="R85" si="243">R86*R55</f>
        <v>23401.411982244746</v>
      </c>
      <c r="S85" s="57">
        <f t="shared" ref="S85" si="244">S86*S55</f>
        <v>19401.306986578402</v>
      </c>
    </row>
    <row r="86" spans="1:19" x14ac:dyDescent="0.2">
      <c r="A86" s="25"/>
      <c r="B86" s="19" t="s">
        <v>77</v>
      </c>
      <c r="C86" s="19"/>
      <c r="D86" s="33">
        <f>D85/D55</f>
        <v>610.5</v>
      </c>
      <c r="E86" s="33">
        <f t="shared" ref="E86:I86" si="245">E85/E55</f>
        <v>417.69230769230768</v>
      </c>
      <c r="F86" s="33">
        <f t="shared" si="245"/>
        <v>476</v>
      </c>
      <c r="G86" s="33">
        <f t="shared" si="245"/>
        <v>369.34615384615387</v>
      </c>
      <c r="H86" s="33">
        <f t="shared" si="245"/>
        <v>361.14705882352939</v>
      </c>
      <c r="I86" s="33">
        <f t="shared" si="245"/>
        <v>380.35897435897436</v>
      </c>
      <c r="J86" s="89">
        <v>370</v>
      </c>
      <c r="K86" s="38">
        <f>J86</f>
        <v>370</v>
      </c>
      <c r="L86" s="38">
        <f t="shared" ref="L86:N86" si="246">K86</f>
        <v>370</v>
      </c>
      <c r="M86" s="38">
        <f t="shared" si="246"/>
        <v>370</v>
      </c>
      <c r="N86" s="90">
        <f t="shared" si="246"/>
        <v>370</v>
      </c>
      <c r="O86" s="90">
        <f t="shared" ref="O86:S86" si="247">N86</f>
        <v>370</v>
      </c>
      <c r="P86" s="90">
        <f t="shared" si="247"/>
        <v>370</v>
      </c>
      <c r="Q86" s="90">
        <f t="shared" si="247"/>
        <v>370</v>
      </c>
      <c r="R86" s="90">
        <f t="shared" si="247"/>
        <v>370</v>
      </c>
      <c r="S86" s="90">
        <f t="shared" si="247"/>
        <v>370</v>
      </c>
    </row>
    <row r="87" spans="1:19" x14ac:dyDescent="0.2">
      <c r="A87" s="25"/>
      <c r="B87" s="19" t="s">
        <v>78</v>
      </c>
      <c r="C87" s="19"/>
      <c r="D87" s="33"/>
      <c r="E87" s="64">
        <f>E86/D86-1</f>
        <v>-0.31581931581931588</v>
      </c>
      <c r="F87" s="64">
        <f t="shared" ref="F87:I87" si="248">F86/E86-1</f>
        <v>0.13959484346224671</v>
      </c>
      <c r="G87" s="64">
        <f t="shared" si="248"/>
        <v>-0.22406270200387846</v>
      </c>
      <c r="H87" s="64">
        <f t="shared" si="248"/>
        <v>-2.2198945182571705E-2</v>
      </c>
      <c r="I87" s="64">
        <f t="shared" si="248"/>
        <v>5.3196932014425435E-2</v>
      </c>
      <c r="J87" s="64">
        <f t="shared" ref="J87" si="249">J86/I86-1</f>
        <v>-2.7234731023324854E-2</v>
      </c>
      <c r="K87" s="64">
        <f t="shared" ref="K87" si="250">K86/J86-1</f>
        <v>0</v>
      </c>
      <c r="L87" s="64">
        <f t="shared" ref="L87" si="251">L86/K86-1</f>
        <v>0</v>
      </c>
      <c r="M87" s="64">
        <f t="shared" ref="M87" si="252">M86/L86-1</f>
        <v>0</v>
      </c>
      <c r="N87" s="64">
        <f t="shared" ref="N87" si="253">N86/M86-1</f>
        <v>0</v>
      </c>
      <c r="O87" s="64">
        <f t="shared" ref="O87" si="254">O86/N86-1</f>
        <v>0</v>
      </c>
      <c r="P87" s="64">
        <f t="shared" ref="P87" si="255">P86/O86-1</f>
        <v>0</v>
      </c>
      <c r="Q87" s="64">
        <f t="shared" ref="Q87" si="256">Q86/P86-1</f>
        <v>0</v>
      </c>
      <c r="R87" s="64">
        <f t="shared" ref="R87" si="257">R86/Q86-1</f>
        <v>0</v>
      </c>
      <c r="S87" s="64">
        <f t="shared" ref="S87" si="258">S86/R86-1</f>
        <v>0</v>
      </c>
    </row>
    <row r="88" spans="1:19" x14ac:dyDescent="0.2">
      <c r="A88" s="25"/>
      <c r="B88" s="19"/>
      <c r="C88" s="19"/>
      <c r="D88" s="33"/>
      <c r="E88" s="33"/>
      <c r="F88" s="33"/>
      <c r="G88" s="33"/>
      <c r="H88" s="33"/>
      <c r="I88" s="33"/>
      <c r="J88" s="72"/>
      <c r="K88" s="72"/>
      <c r="L88" s="72"/>
      <c r="M88" s="72"/>
      <c r="N88" s="73"/>
      <c r="O88" s="73"/>
      <c r="P88" s="73"/>
      <c r="Q88" s="73"/>
      <c r="R88" s="73"/>
      <c r="S88" s="73"/>
    </row>
    <row r="89" spans="1:19" ht="15" x14ac:dyDescent="0.2">
      <c r="A89" s="91"/>
      <c r="B89" s="29" t="s">
        <v>34</v>
      </c>
      <c r="C89" s="29"/>
      <c r="D89" s="29">
        <v>105</v>
      </c>
      <c r="E89" s="29">
        <v>17</v>
      </c>
      <c r="F89" s="29">
        <v>34</v>
      </c>
      <c r="G89" s="29">
        <v>608</v>
      </c>
      <c r="H89" s="29">
        <v>917</v>
      </c>
      <c r="I89" s="92">
        <v>1352</v>
      </c>
      <c r="J89" s="93"/>
      <c r="K89" s="93"/>
      <c r="L89" s="93"/>
      <c r="M89" s="93"/>
      <c r="N89" s="94"/>
      <c r="O89" s="94"/>
      <c r="P89" s="94"/>
      <c r="Q89" s="94"/>
      <c r="R89" s="94"/>
      <c r="S89" s="94"/>
    </row>
    <row r="90" spans="1:19" ht="15" x14ac:dyDescent="0.2">
      <c r="A90" s="6"/>
      <c r="B90" s="5"/>
      <c r="C90" s="5"/>
      <c r="D90" s="5"/>
      <c r="E90" s="5"/>
      <c r="F90" s="5"/>
      <c r="G90" s="5"/>
      <c r="H90" s="5"/>
      <c r="I90" s="12"/>
    </row>
    <row r="91" spans="1:19" ht="15" x14ac:dyDescent="0.2">
      <c r="A91" s="6"/>
      <c r="B91" s="5"/>
      <c r="C91" s="5"/>
      <c r="D91" s="5"/>
      <c r="E91" s="5"/>
      <c r="F91" s="5"/>
      <c r="G91" s="5"/>
      <c r="H91" s="5"/>
      <c r="I91" s="12"/>
    </row>
    <row r="92" spans="1:19" x14ac:dyDescent="0.2">
      <c r="A92" s="4" t="s">
        <v>70</v>
      </c>
      <c r="B92" s="4"/>
      <c r="C92" s="4"/>
      <c r="D92" s="10">
        <f t="shared" ref="D92:N92" si="259">D61+D66+D70+D74+D80+D85</f>
        <v>109473</v>
      </c>
      <c r="E92" s="10">
        <f t="shared" si="259"/>
        <v>173600</v>
      </c>
      <c r="F92" s="10">
        <f t="shared" si="259"/>
        <v>226134</v>
      </c>
      <c r="G92" s="10">
        <f t="shared" si="259"/>
        <v>302685</v>
      </c>
      <c r="H92" s="10">
        <f t="shared" si="259"/>
        <v>397682</v>
      </c>
      <c r="I92" s="10">
        <f t="shared" si="259"/>
        <v>527090</v>
      </c>
      <c r="J92" s="84">
        <f t="shared" si="259"/>
        <v>665596.40936143161</v>
      </c>
      <c r="K92" s="84">
        <f t="shared" si="259"/>
        <v>815048.07176159613</v>
      </c>
      <c r="L92" s="84">
        <f t="shared" si="259"/>
        <v>980794.31791726348</v>
      </c>
      <c r="M92" s="84">
        <f t="shared" si="259"/>
        <v>1161132.2444088198</v>
      </c>
      <c r="N92" s="84">
        <f t="shared" si="259"/>
        <v>1348530.4820824154</v>
      </c>
      <c r="O92" s="84">
        <f t="shared" ref="O92:S92" si="260">O61+O66+O70+O74+O80+O85</f>
        <v>1334231.6326419709</v>
      </c>
      <c r="P92" s="84">
        <f t="shared" si="260"/>
        <v>1316005.7725997337</v>
      </c>
      <c r="Q92" s="84">
        <f t="shared" si="260"/>
        <v>1293104.3090463381</v>
      </c>
      <c r="R92" s="84">
        <f t="shared" si="260"/>
        <v>1265001.0070323944</v>
      </c>
      <c r="S92" s="84">
        <f t="shared" si="260"/>
        <v>1231448.8963701802</v>
      </c>
    </row>
    <row r="93" spans="1:19" x14ac:dyDescent="0.2">
      <c r="A93" t="s">
        <v>78</v>
      </c>
      <c r="E93" s="95">
        <f>E92/D92-1</f>
        <v>0.58577914188886759</v>
      </c>
      <c r="F93" s="95">
        <f t="shared" ref="F93:N93" si="261">F92/E92-1</f>
        <v>0.30261520737327197</v>
      </c>
      <c r="G93" s="95">
        <f t="shared" si="261"/>
        <v>0.33852052322958959</v>
      </c>
      <c r="H93" s="95">
        <f t="shared" si="261"/>
        <v>0.3138477294877513</v>
      </c>
      <c r="I93" s="95">
        <f t="shared" si="261"/>
        <v>0.32540572618323194</v>
      </c>
      <c r="J93" s="95">
        <f t="shared" si="261"/>
        <v>0.26277563482788824</v>
      </c>
      <c r="K93" s="95">
        <f t="shared" si="261"/>
        <v>0.22453796369416623</v>
      </c>
      <c r="L93" s="95">
        <f t="shared" si="261"/>
        <v>0.20335763238778459</v>
      </c>
      <c r="M93" s="95">
        <f t="shared" si="261"/>
        <v>0.18386926106434576</v>
      </c>
      <c r="N93" s="95">
        <f t="shared" si="261"/>
        <v>0.16139267389737144</v>
      </c>
      <c r="O93" s="95">
        <f t="shared" ref="O93" si="262">O92/N92-1</f>
        <v>-1.0603282336164921E-2</v>
      </c>
      <c r="P93" s="95">
        <f t="shared" ref="P93" si="263">P92/O92-1</f>
        <v>-1.3660191826023071E-2</v>
      </c>
      <c r="Q93" s="95">
        <f t="shared" ref="Q93" si="264">Q92/P92-1</f>
        <v>-1.7402251593588658E-2</v>
      </c>
      <c r="R93" s="95">
        <f t="shared" ref="R93" si="265">R92/Q92-1</f>
        <v>-2.1733205757136331E-2</v>
      </c>
      <c r="S93" s="95">
        <f t="shared" ref="S93" si="266">S92/R92-1</f>
        <v>-2.6523386523561121E-2</v>
      </c>
    </row>
    <row r="94" spans="1:19" x14ac:dyDescent="0.2">
      <c r="E94" s="95"/>
      <c r="F94" s="95"/>
      <c r="G94" s="95"/>
      <c r="H94" s="95"/>
      <c r="I94" s="95"/>
      <c r="J94" s="95"/>
      <c r="K94" s="95"/>
      <c r="L94" s="95"/>
      <c r="M94" s="95"/>
      <c r="N94" s="95"/>
    </row>
    <row r="95" spans="1:19" x14ac:dyDescent="0.2">
      <c r="E95" s="95"/>
      <c r="F95" s="95"/>
      <c r="G95" s="95"/>
      <c r="H95" s="95"/>
      <c r="I95" s="95"/>
      <c r="J95" s="95"/>
      <c r="K95" s="95"/>
      <c r="L95" s="95"/>
      <c r="M95" s="95"/>
      <c r="N95" s="95"/>
    </row>
    <row r="96" spans="1:19" x14ac:dyDescent="0.2">
      <c r="A96" s="13" t="s">
        <v>15</v>
      </c>
      <c r="B96" s="15"/>
      <c r="C96" s="15"/>
      <c r="D96" s="190" t="s">
        <v>48</v>
      </c>
      <c r="E96" s="190"/>
      <c r="F96" s="190"/>
      <c r="G96" s="190"/>
      <c r="H96" s="190"/>
      <c r="I96" s="191"/>
      <c r="J96" s="192" t="s">
        <v>49</v>
      </c>
      <c r="K96" s="193"/>
      <c r="L96" s="193"/>
      <c r="M96" s="193"/>
      <c r="N96" s="193"/>
    </row>
    <row r="97" spans="1:19" ht="13.5" customHeight="1" x14ac:dyDescent="0.2">
      <c r="A97" s="14"/>
      <c r="B97" s="14"/>
      <c r="C97" s="14"/>
      <c r="D97" s="16">
        <v>2014</v>
      </c>
      <c r="E97" s="16">
        <v>2015</v>
      </c>
      <c r="F97" s="16">
        <v>2016</v>
      </c>
      <c r="G97" s="16">
        <v>2017</v>
      </c>
      <c r="H97" s="16">
        <v>2018</v>
      </c>
      <c r="I97" s="17">
        <v>2019</v>
      </c>
      <c r="J97" s="16">
        <v>2020</v>
      </c>
      <c r="K97" s="16">
        <v>2021</v>
      </c>
      <c r="L97" s="16">
        <v>2022</v>
      </c>
      <c r="M97" s="16">
        <v>2023</v>
      </c>
      <c r="N97" s="16">
        <v>2024</v>
      </c>
      <c r="O97" s="16">
        <v>2025</v>
      </c>
      <c r="P97" s="16">
        <v>2026</v>
      </c>
      <c r="Q97" s="16">
        <v>2027</v>
      </c>
      <c r="R97" s="16">
        <v>2028</v>
      </c>
      <c r="S97" s="16">
        <v>2029</v>
      </c>
    </row>
    <row r="98" spans="1:19" x14ac:dyDescent="0.2">
      <c r="A98" s="63" t="s">
        <v>75</v>
      </c>
      <c r="B98" s="63"/>
      <c r="C98" s="63"/>
      <c r="D98" s="84">
        <f t="shared" ref="D98:N98" si="267">D43-D92</f>
        <v>9057</v>
      </c>
      <c r="E98" s="84">
        <f t="shared" si="267"/>
        <v>16992</v>
      </c>
      <c r="F98" s="84">
        <f t="shared" si="267"/>
        <v>42341</v>
      </c>
      <c r="G98" s="84">
        <f t="shared" si="267"/>
        <v>56125</v>
      </c>
      <c r="H98" s="84">
        <f t="shared" si="267"/>
        <v>61628</v>
      </c>
      <c r="I98" s="84">
        <f t="shared" si="267"/>
        <v>67429</v>
      </c>
      <c r="J98" s="84">
        <f t="shared" si="267"/>
        <v>61481.728019028553</v>
      </c>
      <c r="K98" s="84">
        <f t="shared" si="267"/>
        <v>55989.504519206937</v>
      </c>
      <c r="L98" s="84">
        <f t="shared" si="267"/>
        <v>49100.671277911635</v>
      </c>
      <c r="M98" s="84">
        <f t="shared" si="267"/>
        <v>40277.617718999041</v>
      </c>
      <c r="N98" s="84">
        <f t="shared" si="267"/>
        <v>32576.35546124354</v>
      </c>
      <c r="O98" s="84">
        <f t="shared" ref="O98:S98" si="268">O43-O92</f>
        <v>227941.13724124432</v>
      </c>
      <c r="P98" s="84">
        <f t="shared" si="268"/>
        <v>423377.18917061854</v>
      </c>
      <c r="Q98" s="84">
        <f t="shared" si="268"/>
        <v>610212.13729196298</v>
      </c>
      <c r="R98" s="84">
        <f t="shared" si="268"/>
        <v>779786.9147062141</v>
      </c>
      <c r="S98" s="84">
        <f t="shared" si="268"/>
        <v>923027.30077741132</v>
      </c>
    </row>
    <row r="99" spans="1:19" x14ac:dyDescent="0.2">
      <c r="A99" t="s">
        <v>78</v>
      </c>
      <c r="E99" s="95">
        <f>E98/D98-1</f>
        <v>0.87611791984100695</v>
      </c>
      <c r="F99" s="95">
        <f t="shared" ref="F99:N99" si="269">F98/E98-1</f>
        <v>1.4918196798493408</v>
      </c>
      <c r="G99" s="95">
        <f t="shared" si="269"/>
        <v>0.32554734181998546</v>
      </c>
      <c r="H99" s="95">
        <f t="shared" si="269"/>
        <v>9.8048997772828494E-2</v>
      </c>
      <c r="I99" s="95">
        <f t="shared" si="269"/>
        <v>9.4129291880314048E-2</v>
      </c>
      <c r="J99" s="95">
        <f t="shared" si="269"/>
        <v>-8.8200506917964772E-2</v>
      </c>
      <c r="K99" s="95">
        <f t="shared" si="269"/>
        <v>-8.9330987868814882E-2</v>
      </c>
      <c r="L99" s="95">
        <f t="shared" si="269"/>
        <v>-0.12303793899322901</v>
      </c>
      <c r="M99" s="95">
        <f t="shared" si="269"/>
        <v>-0.17969313512994112</v>
      </c>
      <c r="N99" s="95">
        <f t="shared" si="269"/>
        <v>-0.1912045124288172</v>
      </c>
      <c r="O99" s="95">
        <f t="shared" ref="O99" si="270">O98/N98-1</f>
        <v>5.9971343943747319</v>
      </c>
      <c r="P99" s="95">
        <f t="shared" ref="P99" si="271">P98/O98-1</f>
        <v>0.85739702054101841</v>
      </c>
      <c r="Q99" s="95">
        <f t="shared" ref="Q99" si="272">Q98/P98-1</f>
        <v>0.44129668036047875</v>
      </c>
      <c r="R99" s="95">
        <f t="shared" ref="R99" si="273">R98/Q98-1</f>
        <v>0.27789479600782863</v>
      </c>
      <c r="S99" s="95">
        <f t="shared" ref="S99" si="274">S98/R98-1</f>
        <v>0.18369170265592771</v>
      </c>
    </row>
    <row r="101" spans="1:19" x14ac:dyDescent="0.2">
      <c r="A101" t="s">
        <v>82</v>
      </c>
    </row>
    <row r="102" spans="1:19" x14ac:dyDescent="0.2">
      <c r="B102" s="98" t="s">
        <v>32</v>
      </c>
      <c r="D102" s="98">
        <v>5809</v>
      </c>
      <c r="E102" s="106">
        <v>10222</v>
      </c>
      <c r="F102" s="98">
        <v>14502</v>
      </c>
      <c r="G102" s="98">
        <v>21704</v>
      </c>
      <c r="H102" s="98">
        <v>29000</v>
      </c>
      <c r="I102" s="107">
        <v>40392</v>
      </c>
      <c r="J102">
        <f>J103*J43</f>
        <v>42197.851320732829</v>
      </c>
      <c r="K102">
        <f t="shared" ref="K102:N102" si="275">K103*K43</f>
        <v>50552.907932418602</v>
      </c>
      <c r="L102">
        <f t="shared" si="275"/>
        <v>59772.606815826512</v>
      </c>
      <c r="M102">
        <f t="shared" si="275"/>
        <v>69726.913973763876</v>
      </c>
      <c r="N102">
        <f t="shared" si="275"/>
        <v>80156.090511381481</v>
      </c>
      <c r="O102">
        <f t="shared" ref="O102" si="276">O103*O43</f>
        <v>90664.717987985627</v>
      </c>
      <c r="P102">
        <f t="shared" ref="P102" si="277">P103*P43</f>
        <v>100949.56764212805</v>
      </c>
      <c r="Q102">
        <f t="shared" ref="Q102" si="278">Q103*Q43</f>
        <v>110463.86941058865</v>
      </c>
      <c r="R102">
        <f t="shared" ref="R102" si="279">R103*R43</f>
        <v>118674.53065612553</v>
      </c>
      <c r="S102">
        <f t="shared" ref="S102" si="280">S103*S43</f>
        <v>125040.57207501891</v>
      </c>
    </row>
    <row r="103" spans="1:19" x14ac:dyDescent="0.2">
      <c r="B103" s="98" t="s">
        <v>160</v>
      </c>
      <c r="D103" s="144">
        <f>D102/$D$43</f>
        <v>4.9008689783177253E-2</v>
      </c>
      <c r="E103" s="144">
        <f>E102/$E$43</f>
        <v>5.3632891202149091E-2</v>
      </c>
      <c r="F103" s="144">
        <f>F102/$F$43</f>
        <v>5.4016202625942825E-2</v>
      </c>
      <c r="G103" s="144">
        <f>G102/$G$43</f>
        <v>6.0488838103731783E-2</v>
      </c>
      <c r="H103" s="144">
        <f>H102/$H$43</f>
        <v>6.3138185539178326E-2</v>
      </c>
      <c r="I103" s="144">
        <f>I102/$I$43</f>
        <v>6.7940637725623573E-2</v>
      </c>
      <c r="J103" s="44">
        <f>AVERAGE(D103:I103)</f>
        <v>5.8037574163300472E-2</v>
      </c>
      <c r="K103" s="44">
        <f>J103</f>
        <v>5.8037574163300472E-2</v>
      </c>
      <c r="L103" s="44">
        <f t="shared" ref="L103:N103" si="281">K103</f>
        <v>5.8037574163300472E-2</v>
      </c>
      <c r="M103" s="44">
        <f t="shared" si="281"/>
        <v>5.8037574163300472E-2</v>
      </c>
      <c r="N103" s="44">
        <f t="shared" si="281"/>
        <v>5.8037574163300472E-2</v>
      </c>
      <c r="O103" s="44">
        <f t="shared" ref="O103:S103" si="282">N103</f>
        <v>5.8037574163300472E-2</v>
      </c>
      <c r="P103" s="44">
        <f t="shared" si="282"/>
        <v>5.8037574163300472E-2</v>
      </c>
      <c r="Q103" s="44">
        <f t="shared" si="282"/>
        <v>5.8037574163300472E-2</v>
      </c>
      <c r="R103" s="44">
        <f t="shared" si="282"/>
        <v>5.8037574163300472E-2</v>
      </c>
      <c r="S103" s="44">
        <f t="shared" si="282"/>
        <v>5.8037574163300472E-2</v>
      </c>
    </row>
    <row r="104" spans="1:19" x14ac:dyDescent="0.2">
      <c r="B104" s="98" t="s">
        <v>161</v>
      </c>
      <c r="D104" s="98"/>
      <c r="E104" s="106"/>
      <c r="F104" s="98"/>
      <c r="G104" s="98"/>
      <c r="H104" s="98"/>
      <c r="I104" s="107"/>
    </row>
    <row r="105" spans="1:19" x14ac:dyDescent="0.2">
      <c r="B105" s="98" t="s">
        <v>162</v>
      </c>
      <c r="D105" s="98"/>
      <c r="E105" s="106"/>
      <c r="F105" s="98"/>
      <c r="G105" s="98"/>
      <c r="H105" s="98"/>
      <c r="I105" s="107"/>
    </row>
    <row r="106" spans="1:19" x14ac:dyDescent="0.2">
      <c r="B106" s="98" t="s">
        <v>163</v>
      </c>
      <c r="D106" s="98"/>
      <c r="E106" s="106"/>
      <c r="F106" s="98"/>
      <c r="G106" s="98"/>
      <c r="H106" s="98"/>
      <c r="I106" s="107"/>
    </row>
    <row r="107" spans="1:19" x14ac:dyDescent="0.2">
      <c r="B107" s="98"/>
      <c r="D107" s="98"/>
      <c r="E107" s="106"/>
      <c r="F107" s="98"/>
      <c r="G107" s="98"/>
      <c r="H107" s="98"/>
      <c r="I107" s="107"/>
    </row>
    <row r="108" spans="1:19" x14ac:dyDescent="0.2">
      <c r="A108" s="96" t="s">
        <v>83</v>
      </c>
      <c r="D108" s="143">
        <f t="shared" ref="D108:I108" si="283">D98-D102</f>
        <v>3248</v>
      </c>
      <c r="E108" s="143">
        <f t="shared" si="283"/>
        <v>6770</v>
      </c>
      <c r="F108" s="143">
        <f t="shared" si="283"/>
        <v>27839</v>
      </c>
      <c r="G108" s="143">
        <f t="shared" si="283"/>
        <v>34421</v>
      </c>
      <c r="H108" s="143">
        <f t="shared" si="283"/>
        <v>32628</v>
      </c>
      <c r="I108" s="143">
        <f t="shared" si="283"/>
        <v>27037</v>
      </c>
      <c r="J108" s="143">
        <f t="shared" ref="J108:N108" si="284">J98-J102</f>
        <v>19283.876698295724</v>
      </c>
      <c r="K108" s="143">
        <f t="shared" si="284"/>
        <v>5436.5965867883351</v>
      </c>
      <c r="L108" s="143">
        <f t="shared" si="284"/>
        <v>-10671.935537914876</v>
      </c>
      <c r="M108" s="143">
        <f t="shared" si="284"/>
        <v>-29449.296254764835</v>
      </c>
      <c r="N108" s="143">
        <f t="shared" si="284"/>
        <v>-47579.735050137941</v>
      </c>
      <c r="O108" s="143">
        <f t="shared" ref="O108:S108" si="285">O98-O102</f>
        <v>137276.41925325867</v>
      </c>
      <c r="P108" s="143">
        <f t="shared" si="285"/>
        <v>322427.6215284905</v>
      </c>
      <c r="Q108" s="143">
        <f t="shared" si="285"/>
        <v>499748.26788137434</v>
      </c>
      <c r="R108" s="143">
        <f t="shared" si="285"/>
        <v>661112.38405008859</v>
      </c>
      <c r="S108" s="143">
        <f t="shared" si="285"/>
        <v>797986.72870239243</v>
      </c>
    </row>
    <row r="110" spans="1:19" x14ac:dyDescent="0.2">
      <c r="A110" t="s">
        <v>164</v>
      </c>
      <c r="D110" s="146">
        <f>D108*$D$112</f>
        <v>876.96</v>
      </c>
      <c r="E110" s="146">
        <f t="shared" ref="E110:N110" si="286">E108*$D$112</f>
        <v>1827.9</v>
      </c>
      <c r="F110" s="146">
        <f t="shared" si="286"/>
        <v>7516.5300000000007</v>
      </c>
      <c r="G110" s="146">
        <f t="shared" si="286"/>
        <v>9293.67</v>
      </c>
      <c r="H110" s="146">
        <f t="shared" si="286"/>
        <v>8809.5600000000013</v>
      </c>
      <c r="I110" s="146">
        <f t="shared" si="286"/>
        <v>7299.9900000000007</v>
      </c>
      <c r="J110" s="146">
        <f t="shared" si="286"/>
        <v>5206.6467085398463</v>
      </c>
      <c r="K110" s="146">
        <f t="shared" si="286"/>
        <v>1467.8810784328505</v>
      </c>
      <c r="L110" s="146">
        <f t="shared" si="286"/>
        <v>-2881.422595237017</v>
      </c>
      <c r="M110" s="146">
        <f t="shared" si="286"/>
        <v>-7951.3099887865055</v>
      </c>
      <c r="N110" s="146">
        <f t="shared" si="286"/>
        <v>-12846.528463537245</v>
      </c>
      <c r="O110" s="146">
        <f t="shared" ref="O110:S110" si="287">O108*$D$112</f>
        <v>37064.633198379845</v>
      </c>
      <c r="P110" s="146">
        <f t="shared" si="287"/>
        <v>87055.457812692446</v>
      </c>
      <c r="Q110" s="146">
        <f t="shared" si="287"/>
        <v>134932.03232797107</v>
      </c>
      <c r="R110" s="146">
        <f t="shared" si="287"/>
        <v>178500.34369352393</v>
      </c>
      <c r="S110" s="146">
        <f t="shared" si="287"/>
        <v>215456.41674964596</v>
      </c>
    </row>
    <row r="111" spans="1:19" ht="15" x14ac:dyDescent="0.2">
      <c r="B111" s="5" t="s">
        <v>40</v>
      </c>
      <c r="D111" s="147">
        <v>662</v>
      </c>
      <c r="E111" s="7">
        <v>3304</v>
      </c>
      <c r="F111" s="7">
        <v>6350</v>
      </c>
      <c r="G111" s="7">
        <v>151409</v>
      </c>
      <c r="H111" s="7">
        <v>8862</v>
      </c>
      <c r="I111" s="12">
        <v>3386</v>
      </c>
    </row>
    <row r="112" spans="1:19" x14ac:dyDescent="0.2">
      <c r="B112" t="s">
        <v>165</v>
      </c>
      <c r="C112" s="43"/>
      <c r="D112" s="95">
        <v>0.27</v>
      </c>
      <c r="E112" s="146"/>
      <c r="F112" s="146"/>
      <c r="G112" s="146"/>
      <c r="H112" s="146"/>
      <c r="I112" s="146"/>
    </row>
    <row r="114" spans="1:20" x14ac:dyDescent="0.2">
      <c r="A114" s="63" t="s">
        <v>166</v>
      </c>
      <c r="B114" s="63"/>
      <c r="C114" s="63"/>
      <c r="D114" s="148">
        <f>D108-D110</f>
        <v>2371.04</v>
      </c>
      <c r="E114" s="148">
        <f t="shared" ref="E114:N114" si="288">E108-E110</f>
        <v>4942.1000000000004</v>
      </c>
      <c r="F114" s="148">
        <f t="shared" si="288"/>
        <v>20322.47</v>
      </c>
      <c r="G114" s="148">
        <f t="shared" si="288"/>
        <v>25127.33</v>
      </c>
      <c r="H114" s="148">
        <f t="shared" si="288"/>
        <v>23818.44</v>
      </c>
      <c r="I114" s="148">
        <f t="shared" si="288"/>
        <v>19737.009999999998</v>
      </c>
      <c r="J114" s="148">
        <f t="shared" si="288"/>
        <v>14077.229989755877</v>
      </c>
      <c r="K114" s="148">
        <f t="shared" si="288"/>
        <v>3968.7155083554844</v>
      </c>
      <c r="L114" s="148">
        <f t="shared" si="288"/>
        <v>-7790.5129426778594</v>
      </c>
      <c r="M114" s="148">
        <f t="shared" si="288"/>
        <v>-21497.986265978328</v>
      </c>
      <c r="N114" s="148">
        <f t="shared" si="288"/>
        <v>-34733.206586600696</v>
      </c>
      <c r="O114" s="148">
        <f t="shared" ref="O114:S114" si="289">O108-O110</f>
        <v>100211.78605487883</v>
      </c>
      <c r="P114" s="148">
        <f t="shared" si="289"/>
        <v>235372.16371579806</v>
      </c>
      <c r="Q114" s="148">
        <f t="shared" si="289"/>
        <v>364816.23555340327</v>
      </c>
      <c r="R114" s="148">
        <f t="shared" si="289"/>
        <v>482612.04035656468</v>
      </c>
      <c r="S114" s="148">
        <f t="shared" si="289"/>
        <v>582530.31195274647</v>
      </c>
    </row>
    <row r="116" spans="1:20" s="63" customFormat="1" x14ac:dyDescent="0.2">
      <c r="A116" s="63" t="s">
        <v>167</v>
      </c>
      <c r="D116" s="148">
        <f>D117+D120+D123</f>
        <v>5908</v>
      </c>
      <c r="E116" s="148">
        <f t="shared" ref="E116:I116" si="290">E117+E120+E123</f>
        <v>9761</v>
      </c>
      <c r="F116" s="148">
        <f t="shared" si="290"/>
        <v>14283</v>
      </c>
      <c r="G116" s="148">
        <f t="shared" si="290"/>
        <v>168355</v>
      </c>
      <c r="H116" s="148">
        <f t="shared" si="290"/>
        <v>29860</v>
      </c>
      <c r="I116" s="148">
        <f t="shared" si="290"/>
        <v>34498</v>
      </c>
      <c r="J116" s="148">
        <f t="shared" ref="J116" si="291">J117+J120+J123</f>
        <v>55385.139104862923</v>
      </c>
      <c r="K116" s="148">
        <f t="shared" ref="K116" si="292">K117+K120+K123</f>
        <v>54148.528411116604</v>
      </c>
      <c r="L116" s="148">
        <f t="shared" ref="L116" si="293">L117+L120+L123</f>
        <v>56671.494174670646</v>
      </c>
      <c r="M116" s="148">
        <f t="shared" ref="M116" si="294">M117+M120+M123</f>
        <v>63638.212842848152</v>
      </c>
      <c r="N116" s="148">
        <f t="shared" ref="N116" si="295">N117+N120+N123</f>
        <v>76227.860709262241</v>
      </c>
      <c r="O116" s="148">
        <f t="shared" ref="O116" si="296">O117+O120+O123</f>
        <v>107092.98686803496</v>
      </c>
      <c r="P116" s="148">
        <f t="shared" ref="P116" si="297">P117+P120+P123</f>
        <v>137763.01935827741</v>
      </c>
      <c r="Q116" s="148">
        <f t="shared" ref="Q116" si="298">Q117+Q120+Q123</f>
        <v>166795.04775807858</v>
      </c>
      <c r="R116" s="148">
        <f t="shared" ref="R116" si="299">R117+R120+R123</f>
        <v>192760.01506692957</v>
      </c>
      <c r="S116" s="148">
        <f t="shared" ref="S116" si="300">S117+S120+S123</f>
        <v>214176.37064057353</v>
      </c>
    </row>
    <row r="117" spans="1:20" x14ac:dyDescent="0.2">
      <c r="B117" s="98" t="s">
        <v>32</v>
      </c>
      <c r="D117" s="98">
        <v>5809</v>
      </c>
      <c r="E117" s="106">
        <v>10222</v>
      </c>
      <c r="F117" s="98">
        <v>14502</v>
      </c>
      <c r="G117" s="98">
        <v>21704</v>
      </c>
      <c r="H117" s="98">
        <v>29000</v>
      </c>
      <c r="I117" s="107">
        <v>40392</v>
      </c>
      <c r="J117">
        <f>J118*J43</f>
        <v>42197.851320732829</v>
      </c>
      <c r="K117">
        <f t="shared" ref="K117:N117" si="301">K118*K43</f>
        <v>50552.907932418602</v>
      </c>
      <c r="L117">
        <f t="shared" si="301"/>
        <v>59772.606815826512</v>
      </c>
      <c r="M117">
        <f t="shared" si="301"/>
        <v>69726.913973763876</v>
      </c>
      <c r="N117">
        <f t="shared" si="301"/>
        <v>80156.090511381481</v>
      </c>
      <c r="O117">
        <f t="shared" ref="O117" si="302">O118*O43</f>
        <v>90664.717987985627</v>
      </c>
      <c r="P117">
        <f t="shared" ref="P117" si="303">P118*P43</f>
        <v>100949.56764212805</v>
      </c>
      <c r="Q117">
        <f t="shared" ref="Q117" si="304">Q118*Q43</f>
        <v>110463.86941058865</v>
      </c>
      <c r="R117">
        <f t="shared" ref="R117" si="305">R118*R43</f>
        <v>118674.53065612553</v>
      </c>
      <c r="S117">
        <f t="shared" ref="S117" si="306">S118*S43</f>
        <v>125040.57207501891</v>
      </c>
    </row>
    <row r="118" spans="1:20" x14ac:dyDescent="0.2">
      <c r="B118" s="98" t="s">
        <v>160</v>
      </c>
      <c r="D118" s="144">
        <f>D117/$D$43</f>
        <v>4.9008689783177253E-2</v>
      </c>
      <c r="E118" s="144">
        <f>E117/$E$43</f>
        <v>5.3632891202149091E-2</v>
      </c>
      <c r="F118" s="144">
        <f>F117/$F$43</f>
        <v>5.4016202625942825E-2</v>
      </c>
      <c r="G118" s="144">
        <f>G117/$G$43</f>
        <v>6.0488838103731783E-2</v>
      </c>
      <c r="H118" s="144">
        <f>H117/$H$43</f>
        <v>6.3138185539178326E-2</v>
      </c>
      <c r="I118" s="144">
        <f>I117/$I$43</f>
        <v>6.7940637725623573E-2</v>
      </c>
      <c r="J118" s="44">
        <f>AVERAGE(D118:I118)</f>
        <v>5.8037574163300472E-2</v>
      </c>
      <c r="K118" s="44">
        <f>J118</f>
        <v>5.8037574163300472E-2</v>
      </c>
      <c r="L118" s="44">
        <f t="shared" ref="L118:N118" si="307">K118</f>
        <v>5.8037574163300472E-2</v>
      </c>
      <c r="M118" s="44">
        <f t="shared" si="307"/>
        <v>5.8037574163300472E-2</v>
      </c>
      <c r="N118" s="44">
        <f t="shared" si="307"/>
        <v>5.8037574163300472E-2</v>
      </c>
      <c r="O118" s="44">
        <f t="shared" ref="O118:S118" si="308">N118</f>
        <v>5.8037574163300472E-2</v>
      </c>
      <c r="P118" s="44">
        <f t="shared" si="308"/>
        <v>5.8037574163300472E-2</v>
      </c>
      <c r="Q118" s="44">
        <f t="shared" si="308"/>
        <v>5.8037574163300472E-2</v>
      </c>
      <c r="R118" s="44">
        <f t="shared" si="308"/>
        <v>5.8037574163300472E-2</v>
      </c>
      <c r="S118" s="44">
        <f t="shared" si="308"/>
        <v>5.8037574163300472E-2</v>
      </c>
    </row>
    <row r="119" spans="1:20" x14ac:dyDescent="0.2">
      <c r="B119" s="98"/>
      <c r="D119" s="144"/>
      <c r="E119" s="144"/>
      <c r="F119" s="144"/>
      <c r="G119" s="144"/>
      <c r="H119" s="144"/>
      <c r="I119" s="144"/>
    </row>
    <row r="120" spans="1:20" x14ac:dyDescent="0.2">
      <c r="B120" s="98" t="s">
        <v>91</v>
      </c>
      <c r="D120" s="98">
        <v>-93</v>
      </c>
      <c r="E120" s="106">
        <v>-734</v>
      </c>
      <c r="F120" s="98">
        <v>-523</v>
      </c>
      <c r="G120" s="98">
        <v>146334</v>
      </c>
      <c r="H120" s="98">
        <v>788</v>
      </c>
      <c r="I120" s="107">
        <v>-6064</v>
      </c>
      <c r="J120">
        <f>J121*J110</f>
        <v>12519.500216210901</v>
      </c>
      <c r="K120">
        <f t="shared" ref="K120:N120" si="309">K121*K110</f>
        <v>2795.6128389050668</v>
      </c>
      <c r="L120">
        <f t="shared" si="309"/>
        <v>-4047.0234514088884</v>
      </c>
      <c r="M120">
        <f t="shared" si="309"/>
        <v>-7192.1404019615729</v>
      </c>
      <c r="N120">
        <f t="shared" si="309"/>
        <v>-5196.7124158348652</v>
      </c>
      <c r="O120">
        <f t="shared" ref="O120" si="310">O121*O110</f>
        <v>14993.485600182918</v>
      </c>
      <c r="P120">
        <f t="shared" ref="P120" si="311">P121*P110</f>
        <v>35215.909089017798</v>
      </c>
      <c r="Q120">
        <f t="shared" ref="Q120" si="312">Q121*Q110</f>
        <v>54583.070413368703</v>
      </c>
      <c r="R120">
        <f t="shared" ref="R120" si="313">R121*R110</f>
        <v>72207.44148396267</v>
      </c>
      <c r="S120">
        <f t="shared" ref="S120" si="314">S121*S110</f>
        <v>87157.012041981681</v>
      </c>
    </row>
    <row r="121" spans="1:20" x14ac:dyDescent="0.2">
      <c r="B121" s="98" t="s">
        <v>168</v>
      </c>
      <c r="D121" s="95">
        <f>D120/D110</f>
        <v>-0.10604816639299397</v>
      </c>
      <c r="E121" s="95">
        <f t="shared" ref="E121:I121" si="315">E120/E110</f>
        <v>-0.40155369549756548</v>
      </c>
      <c r="F121" s="95">
        <f t="shared" si="315"/>
        <v>-6.9579979059486222E-2</v>
      </c>
      <c r="G121" s="95">
        <f t="shared" si="315"/>
        <v>15.745555846075877</v>
      </c>
      <c r="H121" s="95">
        <f t="shared" si="315"/>
        <v>8.9448281185439446E-2</v>
      </c>
      <c r="I121" s="95">
        <f t="shared" si="315"/>
        <v>-0.83068606943297174</v>
      </c>
      <c r="J121" s="70">
        <f>AVERAGE(D121:I121)</f>
        <v>2.40452270281305</v>
      </c>
      <c r="K121" s="70">
        <f>J121-50%</f>
        <v>1.90452270281305</v>
      </c>
      <c r="L121" s="70">
        <f t="shared" ref="L121:N121" si="316">K121-50%</f>
        <v>1.40452270281305</v>
      </c>
      <c r="M121" s="70">
        <f t="shared" si="316"/>
        <v>0.90452270281305003</v>
      </c>
      <c r="N121" s="70">
        <f t="shared" si="316"/>
        <v>0.40452270281305003</v>
      </c>
      <c r="O121" s="70">
        <f>N121</f>
        <v>0.40452270281305003</v>
      </c>
      <c r="P121" s="70">
        <f t="shared" ref="P121:S121" si="317">O121</f>
        <v>0.40452270281305003</v>
      </c>
      <c r="Q121" s="70">
        <f t="shared" si="317"/>
        <v>0.40452270281305003</v>
      </c>
      <c r="R121" s="70">
        <f t="shared" si="317"/>
        <v>0.40452270281305003</v>
      </c>
      <c r="S121" s="70">
        <f t="shared" si="317"/>
        <v>0.40452270281305003</v>
      </c>
    </row>
    <row r="122" spans="1:20" x14ac:dyDescent="0.2">
      <c r="B122" s="98"/>
    </row>
    <row r="123" spans="1:20" x14ac:dyDescent="0.2">
      <c r="B123" s="98" t="s">
        <v>92</v>
      </c>
      <c r="D123" s="98">
        <v>192</v>
      </c>
      <c r="E123" s="106">
        <v>273</v>
      </c>
      <c r="F123" s="98">
        <v>304</v>
      </c>
      <c r="G123" s="98">
        <v>317</v>
      </c>
      <c r="H123" s="98">
        <v>72</v>
      </c>
      <c r="I123" s="107">
        <v>170</v>
      </c>
      <c r="J123">
        <f>J124*J43</f>
        <v>667.78756791919204</v>
      </c>
      <c r="K123">
        <f t="shared" ref="K123:N123" si="318">K124*K43</f>
        <v>800.00763979293492</v>
      </c>
      <c r="L123">
        <f t="shared" si="318"/>
        <v>945.91081025302128</v>
      </c>
      <c r="M123">
        <f t="shared" si="318"/>
        <v>1103.439271045848</v>
      </c>
      <c r="N123">
        <f t="shared" si="318"/>
        <v>1268.4826137156144</v>
      </c>
      <c r="O123">
        <f t="shared" ref="O123" si="319">O124*O43</f>
        <v>1434.7832798664142</v>
      </c>
      <c r="P123">
        <f t="shared" ref="P123" si="320">P124*P43</f>
        <v>1597.5426271315639</v>
      </c>
      <c r="Q123">
        <f t="shared" ref="Q123" si="321">Q124*Q43</f>
        <v>1748.1079341212098</v>
      </c>
      <c r="R123">
        <f t="shared" ref="R123" si="322">R124*R43</f>
        <v>1878.0429268413609</v>
      </c>
      <c r="S123">
        <f t="shared" ref="S123" si="323">S124*S43</f>
        <v>1978.7865235729546</v>
      </c>
    </row>
    <row r="124" spans="1:20" x14ac:dyDescent="0.2">
      <c r="B124" s="98" t="s">
        <v>160</v>
      </c>
      <c r="D124" s="151">
        <f t="shared" ref="D124:I124" si="324">D123/D43</f>
        <v>1.6198430777018477E-3</v>
      </c>
      <c r="E124" s="151">
        <f t="shared" si="324"/>
        <v>1.4323791134989927E-3</v>
      </c>
      <c r="F124" s="151">
        <f t="shared" si="324"/>
        <v>1.1323214451997392E-3</v>
      </c>
      <c r="G124" s="151">
        <f t="shared" si="324"/>
        <v>8.8347593433850782E-4</v>
      </c>
      <c r="H124" s="151">
        <f t="shared" si="324"/>
        <v>1.5675687444209794E-4</v>
      </c>
      <c r="I124" s="151">
        <f t="shared" si="324"/>
        <v>2.859454449731632E-4</v>
      </c>
      <c r="J124" s="42">
        <f>AVERAGE(D124:I124)</f>
        <v>9.1845364835905802E-4</v>
      </c>
      <c r="K124" s="42">
        <f>J124</f>
        <v>9.1845364835905802E-4</v>
      </c>
      <c r="L124" s="42">
        <f t="shared" ref="L124:N124" si="325">K124</f>
        <v>9.1845364835905802E-4</v>
      </c>
      <c r="M124" s="42">
        <f t="shared" si="325"/>
        <v>9.1845364835905802E-4</v>
      </c>
      <c r="N124" s="42">
        <f t="shared" si="325"/>
        <v>9.1845364835905802E-4</v>
      </c>
      <c r="O124" s="42">
        <f t="shared" ref="O124:S124" si="326">N124</f>
        <v>9.1845364835905802E-4</v>
      </c>
      <c r="P124" s="42">
        <f t="shared" si="326"/>
        <v>9.1845364835905802E-4</v>
      </c>
      <c r="Q124" s="42">
        <f t="shared" si="326"/>
        <v>9.1845364835905802E-4</v>
      </c>
      <c r="R124" s="42">
        <f t="shared" si="326"/>
        <v>9.1845364835905802E-4</v>
      </c>
      <c r="S124" s="42">
        <f t="shared" si="326"/>
        <v>9.1845364835905802E-4</v>
      </c>
    </row>
    <row r="125" spans="1:20" x14ac:dyDescent="0.2">
      <c r="D125" s="149"/>
    </row>
    <row r="126" spans="1:20" x14ac:dyDescent="0.2">
      <c r="A126" s="63" t="s">
        <v>169</v>
      </c>
    </row>
    <row r="127" spans="1:20" x14ac:dyDescent="0.2">
      <c r="B127" s="98" t="s">
        <v>112</v>
      </c>
      <c r="D127" s="152">
        <v>-28515</v>
      </c>
      <c r="E127" s="152">
        <v>-32117</v>
      </c>
      <c r="F127" s="152">
        <v>-54433</v>
      </c>
      <c r="G127" s="152">
        <v>-61533</v>
      </c>
      <c r="H127" s="152">
        <v>-87525</v>
      </c>
      <c r="I127" s="153">
        <v>-106507</v>
      </c>
      <c r="J127">
        <f>J128*J43</f>
        <v>-139723.8535652174</v>
      </c>
      <c r="K127">
        <f t="shared" ref="K127:N127" si="327">K128*K43</f>
        <v>-141257.65873193738</v>
      </c>
      <c r="L127">
        <f t="shared" si="327"/>
        <v>-136122.98835988605</v>
      </c>
      <c r="M127">
        <f t="shared" si="327"/>
        <v>-122750.10762739657</v>
      </c>
      <c r="N127">
        <f t="shared" si="327"/>
        <v>-99676.850898335149</v>
      </c>
      <c r="O127">
        <f t="shared" ref="O127" si="328">O128*O43</f>
        <v>-112744.69000387246</v>
      </c>
      <c r="P127">
        <f t="shared" ref="P127" si="329">P128*P43</f>
        <v>-125534.25370324205</v>
      </c>
      <c r="Q127">
        <f t="shared" ref="Q127" si="330">Q128*Q43</f>
        <v>-137365.61464819676</v>
      </c>
      <c r="R127">
        <f t="shared" ref="R127" si="331">R128*R43</f>
        <v>-147575.85383933983</v>
      </c>
      <c r="S127">
        <f t="shared" ref="S127" si="332">S128*S43</f>
        <v>-155492.24493670207</v>
      </c>
    </row>
    <row r="128" spans="1:20" x14ac:dyDescent="0.2">
      <c r="B128" s="98" t="s">
        <v>160</v>
      </c>
      <c r="D128" s="95">
        <f t="shared" ref="D128:I128" si="333">D127/D43</f>
        <v>-0.24057200708681348</v>
      </c>
      <c r="E128" s="95">
        <f t="shared" si="333"/>
        <v>-0.16851179482874412</v>
      </c>
      <c r="F128" s="95">
        <f t="shared" si="333"/>
        <v>-0.20274885929788622</v>
      </c>
      <c r="G128" s="95">
        <f t="shared" si="333"/>
        <v>-0.17149187592319054</v>
      </c>
      <c r="H128" s="95">
        <f t="shared" si="333"/>
        <v>-0.1905575754936753</v>
      </c>
      <c r="I128" s="95">
        <f t="shared" si="333"/>
        <v>-0.17914818533974525</v>
      </c>
      <c r="J128" s="44">
        <f>AVERAGE(D128:I128)</f>
        <v>-0.19217171632834248</v>
      </c>
      <c r="K128" s="44">
        <f>J128+3%</f>
        <v>-0.16217171632834249</v>
      </c>
      <c r="L128" s="44">
        <f t="shared" ref="L128:S128" si="334">K128+3%</f>
        <v>-0.13217171632834249</v>
      </c>
      <c r="M128" s="44">
        <f t="shared" si="334"/>
        <v>-0.10217171632834249</v>
      </c>
      <c r="N128" s="44">
        <f t="shared" si="334"/>
        <v>-7.2171716328342489E-2</v>
      </c>
      <c r="O128" s="44">
        <f>N128</f>
        <v>-7.2171716328342489E-2</v>
      </c>
      <c r="P128" s="44">
        <f t="shared" ref="P128:S128" si="335">O128</f>
        <v>-7.2171716328342489E-2</v>
      </c>
      <c r="Q128" s="44">
        <f t="shared" si="335"/>
        <v>-7.2171716328342489E-2</v>
      </c>
      <c r="R128" s="44">
        <f t="shared" si="335"/>
        <v>-7.2171716328342489E-2</v>
      </c>
      <c r="S128" s="44">
        <f t="shared" si="335"/>
        <v>-7.2171716328342489E-2</v>
      </c>
      <c r="T128" s="70"/>
    </row>
    <row r="129" spans="1:20" x14ac:dyDescent="0.2">
      <c r="B129" s="98" t="s">
        <v>170</v>
      </c>
    </row>
    <row r="130" spans="1:20" x14ac:dyDescent="0.2">
      <c r="B130" s="98" t="s">
        <v>171</v>
      </c>
    </row>
    <row r="132" spans="1:20" x14ac:dyDescent="0.2">
      <c r="A132" s="63" t="s">
        <v>172</v>
      </c>
      <c r="B132" s="63"/>
      <c r="C132" s="63"/>
      <c r="D132" s="148">
        <f>SUM(D134:D141)</f>
        <v>-183</v>
      </c>
      <c r="E132" s="148">
        <f t="shared" ref="E132:I132" si="336">SUM(E134:E141)</f>
        <v>7496</v>
      </c>
      <c r="F132" s="148">
        <f t="shared" si="336"/>
        <v>9942</v>
      </c>
      <c r="G132" s="148">
        <f t="shared" si="336"/>
        <v>12546</v>
      </c>
      <c r="H132" s="148">
        <f t="shared" si="336"/>
        <v>18462</v>
      </c>
      <c r="I132" s="148">
        <f t="shared" si="336"/>
        <v>18484</v>
      </c>
      <c r="J132" s="148">
        <f>J133*J43</f>
        <v>21812.344121413804</v>
      </c>
      <c r="K132" s="148">
        <f t="shared" ref="K132:N132" si="337">K133*K43</f>
        <v>21775.939407020076</v>
      </c>
      <c r="L132" s="148">
        <f t="shared" si="337"/>
        <v>20597.8997839035</v>
      </c>
      <c r="M132" s="148">
        <f t="shared" si="337"/>
        <v>18021.147931917279</v>
      </c>
      <c r="N132" s="148">
        <f t="shared" si="337"/>
        <v>13811.068375436582</v>
      </c>
      <c r="O132" s="148">
        <f t="shared" ref="O132" si="338">O133*O43</f>
        <v>15621.727698832145</v>
      </c>
      <c r="P132" s="148">
        <f t="shared" ref="P132" si="339">P133*P43</f>
        <v>17393.829617703512</v>
      </c>
      <c r="Q132" s="148">
        <f t="shared" ref="Q132" si="340">Q133*Q43</f>
        <v>19033.164463383</v>
      </c>
      <c r="R132" s="148">
        <f t="shared" ref="R132" si="341">R133*R43</f>
        <v>20447.879217386075</v>
      </c>
      <c r="S132" s="148">
        <f t="shared" ref="S132" si="342">S133*S43</f>
        <v>21544.761971475906</v>
      </c>
    </row>
    <row r="133" spans="1:20" x14ac:dyDescent="0.2">
      <c r="B133" s="98" t="s">
        <v>160</v>
      </c>
      <c r="D133" s="150">
        <f t="shared" ref="D133:I133" si="343">D132/D43</f>
        <v>-1.5439129334345735E-3</v>
      </c>
      <c r="E133" s="150">
        <f t="shared" si="343"/>
        <v>3.9330087306917394E-2</v>
      </c>
      <c r="F133" s="150">
        <f t="shared" si="343"/>
        <v>3.7031380947946738E-2</v>
      </c>
      <c r="G133" s="150">
        <f t="shared" si="343"/>
        <v>3.496558066943508E-2</v>
      </c>
      <c r="H133" s="150">
        <f t="shared" si="343"/>
        <v>4.0195075221527946E-2</v>
      </c>
      <c r="I133" s="150">
        <f t="shared" si="343"/>
        <v>3.1090680028729108E-2</v>
      </c>
      <c r="J133" s="154">
        <f>3%</f>
        <v>0.03</v>
      </c>
      <c r="K133" s="44">
        <f>J133-0.5%</f>
        <v>2.4999999999999998E-2</v>
      </c>
      <c r="L133" s="44">
        <f t="shared" ref="L133:N133" si="344">K133-0.5%</f>
        <v>1.9999999999999997E-2</v>
      </c>
      <c r="M133" s="44">
        <f t="shared" si="344"/>
        <v>1.4999999999999996E-2</v>
      </c>
      <c r="N133" s="44">
        <f t="shared" si="344"/>
        <v>9.999999999999995E-3</v>
      </c>
      <c r="O133" s="44">
        <f t="shared" ref="N133:S133" si="345">N133</f>
        <v>9.999999999999995E-3</v>
      </c>
      <c r="P133" s="44">
        <f t="shared" si="345"/>
        <v>9.999999999999995E-3</v>
      </c>
      <c r="Q133" s="44">
        <f t="shared" si="345"/>
        <v>9.999999999999995E-3</v>
      </c>
      <c r="R133" s="44">
        <f t="shared" si="345"/>
        <v>9.999999999999995E-3</v>
      </c>
      <c r="S133" s="44">
        <f t="shared" si="345"/>
        <v>9.999999999999995E-3</v>
      </c>
    </row>
    <row r="134" spans="1:20" x14ac:dyDescent="0.2">
      <c r="B134" s="98" t="s">
        <v>173</v>
      </c>
      <c r="C134" s="98"/>
      <c r="D134" s="98">
        <v>-1751</v>
      </c>
      <c r="E134" s="106">
        <v>775</v>
      </c>
      <c r="F134" s="98">
        <v>2974</v>
      </c>
      <c r="G134" s="98">
        <v>6421</v>
      </c>
      <c r="H134" s="98">
        <v>5530</v>
      </c>
      <c r="I134" s="107">
        <v>10726</v>
      </c>
    </row>
    <row r="135" spans="1:20" x14ac:dyDescent="0.2">
      <c r="B135" s="98" t="s">
        <v>100</v>
      </c>
      <c r="C135" s="98"/>
      <c r="D135" s="98">
        <v>-198</v>
      </c>
      <c r="E135" s="106">
        <v>-14</v>
      </c>
      <c r="F135" s="98">
        <v>-263</v>
      </c>
      <c r="G135" s="98">
        <v>-452</v>
      </c>
      <c r="H135" s="98">
        <v>-491</v>
      </c>
      <c r="I135" s="107">
        <v>-472</v>
      </c>
    </row>
    <row r="136" spans="1:20" x14ac:dyDescent="0.2">
      <c r="B136" s="98" t="s">
        <v>101</v>
      </c>
      <c r="C136" s="98"/>
      <c r="D136" s="98">
        <v>-1168</v>
      </c>
      <c r="E136" s="106">
        <v>-958</v>
      </c>
      <c r="F136" s="98">
        <v>-756</v>
      </c>
      <c r="G136" s="98">
        <v>2244</v>
      </c>
      <c r="H136" s="98">
        <v>-270</v>
      </c>
      <c r="I136" s="107">
        <v>134</v>
      </c>
    </row>
    <row r="137" spans="1:20" x14ac:dyDescent="0.2">
      <c r="B137" s="98" t="s">
        <v>102</v>
      </c>
      <c r="C137" s="98"/>
      <c r="D137" s="98">
        <v>-2461</v>
      </c>
      <c r="E137" s="106">
        <v>1293</v>
      </c>
      <c r="F137" s="98">
        <v>-822</v>
      </c>
      <c r="G137" s="98">
        <v>-446</v>
      </c>
      <c r="H137" s="98">
        <v>-2726</v>
      </c>
      <c r="I137" s="107">
        <v>-8245</v>
      </c>
    </row>
    <row r="138" spans="1:20" x14ac:dyDescent="0.2">
      <c r="B138" s="98" t="s">
        <v>103</v>
      </c>
      <c r="C138" s="98"/>
      <c r="D138" s="98">
        <v>1210</v>
      </c>
      <c r="E138" s="106">
        <v>201</v>
      </c>
      <c r="F138" s="98">
        <v>839</v>
      </c>
      <c r="G138" s="98">
        <v>1235</v>
      </c>
      <c r="H138" s="98">
        <v>3156</v>
      </c>
      <c r="I138" s="107">
        <v>4248</v>
      </c>
    </row>
    <row r="139" spans="1:20" x14ac:dyDescent="0.2">
      <c r="B139" s="98" t="s">
        <v>104</v>
      </c>
      <c r="C139" s="98"/>
      <c r="D139" s="98">
        <v>3349</v>
      </c>
      <c r="E139" s="106">
        <v>2548</v>
      </c>
      <c r="F139" s="98">
        <v>5560</v>
      </c>
      <c r="G139" s="98">
        <v>4388</v>
      </c>
      <c r="H139" s="98">
        <v>7979</v>
      </c>
      <c r="I139" s="107">
        <v>9856</v>
      </c>
    </row>
    <row r="140" spans="1:20" x14ac:dyDescent="0.2">
      <c r="B140" s="98" t="s">
        <v>105</v>
      </c>
      <c r="C140" s="98"/>
      <c r="D140" s="98">
        <v>416</v>
      </c>
      <c r="E140" s="106">
        <v>3394</v>
      </c>
      <c r="F140" s="98">
        <v>280</v>
      </c>
      <c r="G140" s="98">
        <v>144</v>
      </c>
      <c r="H140" s="98">
        <v>4424</v>
      </c>
      <c r="I140" s="107">
        <v>799</v>
      </c>
    </row>
    <row r="141" spans="1:20" x14ac:dyDescent="0.2">
      <c r="B141" s="98" t="s">
        <v>106</v>
      </c>
      <c r="C141" s="98"/>
      <c r="D141" s="98">
        <v>420</v>
      </c>
      <c r="E141" s="106">
        <v>257</v>
      </c>
      <c r="F141" s="98">
        <v>2130</v>
      </c>
      <c r="G141" s="98">
        <v>-988</v>
      </c>
      <c r="H141" s="98">
        <v>860</v>
      </c>
      <c r="I141" s="107">
        <v>1438</v>
      </c>
    </row>
    <row r="143" spans="1:20" x14ac:dyDescent="0.2">
      <c r="A143" s="13" t="s">
        <v>15</v>
      </c>
      <c r="B143" s="15"/>
      <c r="C143" s="15"/>
      <c r="D143" s="190" t="s">
        <v>48</v>
      </c>
      <c r="E143" s="190"/>
      <c r="F143" s="190"/>
      <c r="G143" s="190"/>
      <c r="H143" s="190"/>
      <c r="I143" s="191"/>
      <c r="J143" s="192" t="s">
        <v>49</v>
      </c>
      <c r="K143" s="193"/>
      <c r="L143" s="193"/>
      <c r="M143" s="193"/>
      <c r="N143" s="193"/>
    </row>
    <row r="144" spans="1:20" ht="13.5" customHeight="1" x14ac:dyDescent="0.2">
      <c r="A144" s="14"/>
      <c r="B144" s="14"/>
      <c r="C144" s="14"/>
      <c r="D144" s="16">
        <v>2014</v>
      </c>
      <c r="E144" s="16">
        <v>2015</v>
      </c>
      <c r="F144" s="16">
        <v>2016</v>
      </c>
      <c r="G144" s="16">
        <v>2017</v>
      </c>
      <c r="H144" s="16">
        <v>2018</v>
      </c>
      <c r="I144" s="17">
        <v>2019</v>
      </c>
      <c r="J144" s="16">
        <v>2020</v>
      </c>
      <c r="K144" s="16">
        <v>2021</v>
      </c>
      <c r="L144" s="16">
        <v>2022</v>
      </c>
      <c r="M144" s="16">
        <v>2023</v>
      </c>
      <c r="N144" s="16">
        <v>2024</v>
      </c>
      <c r="O144" s="16">
        <v>2025</v>
      </c>
      <c r="P144" s="16">
        <v>2026</v>
      </c>
      <c r="Q144" s="16">
        <v>2027</v>
      </c>
      <c r="R144" s="16">
        <v>2028</v>
      </c>
      <c r="S144" s="16">
        <v>2029</v>
      </c>
      <c r="T144" s="16">
        <v>2030</v>
      </c>
    </row>
    <row r="145" spans="1:20" s="63" customFormat="1" x14ac:dyDescent="0.2">
      <c r="A145" s="63" t="s">
        <v>79</v>
      </c>
      <c r="D145" s="185">
        <f>D114+D116+D127+D132</f>
        <v>-20418.96</v>
      </c>
      <c r="E145" s="185">
        <f t="shared" ref="E145:N145" si="346">E114+E116+E127+E132</f>
        <v>-9917.9000000000015</v>
      </c>
      <c r="F145" s="185">
        <f t="shared" si="346"/>
        <v>-9885.5299999999988</v>
      </c>
      <c r="G145" s="185">
        <f t="shared" si="346"/>
        <v>144495.33000000002</v>
      </c>
      <c r="H145" s="185">
        <f t="shared" si="346"/>
        <v>-15384.559999999998</v>
      </c>
      <c r="I145" s="185">
        <f t="shared" si="346"/>
        <v>-33787.990000000005</v>
      </c>
      <c r="J145" s="185">
        <f t="shared" si="346"/>
        <v>-48449.140349184803</v>
      </c>
      <c r="K145" s="185">
        <f t="shared" si="346"/>
        <v>-61364.475405445206</v>
      </c>
      <c r="L145" s="185">
        <f t="shared" si="346"/>
        <v>-66644.107343989759</v>
      </c>
      <c r="M145" s="185">
        <f t="shared" si="346"/>
        <v>-62588.733118609467</v>
      </c>
      <c r="N145" s="185">
        <f t="shared" si="346"/>
        <v>-44371.128400237023</v>
      </c>
      <c r="O145" s="185">
        <f t="shared" ref="O145:S145" si="347">O114+O116+O127+O132</f>
        <v>110181.81061787346</v>
      </c>
      <c r="P145" s="185">
        <f t="shared" si="347"/>
        <v>264994.75898853695</v>
      </c>
      <c r="Q145" s="185">
        <f t="shared" si="347"/>
        <v>413278.83312666812</v>
      </c>
      <c r="R145" s="185">
        <f t="shared" si="347"/>
        <v>548244.08080154052</v>
      </c>
      <c r="S145" s="185">
        <f t="shared" si="347"/>
        <v>662759.19962809386</v>
      </c>
    </row>
    <row r="146" spans="1:20" x14ac:dyDescent="0.2">
      <c r="A146" t="s">
        <v>80</v>
      </c>
    </row>
    <row r="147" spans="1:20" x14ac:dyDescent="0.2">
      <c r="A147" t="s">
        <v>81</v>
      </c>
    </row>
    <row r="149" spans="1:20" x14ac:dyDescent="0.2">
      <c r="A149" t="s">
        <v>174</v>
      </c>
    </row>
    <row r="150" spans="1:20" x14ac:dyDescent="0.2">
      <c r="A150" t="s">
        <v>175</v>
      </c>
    </row>
    <row r="152" spans="1:20" x14ac:dyDescent="0.2">
      <c r="A152" s="63" t="s">
        <v>209</v>
      </c>
      <c r="D152" s="186">
        <f>WACC!J8</f>
        <v>7.8901365798478257E-2</v>
      </c>
    </row>
    <row r="153" spans="1:20" x14ac:dyDescent="0.2">
      <c r="A153" s="63" t="s">
        <v>213</v>
      </c>
      <c r="D153" s="188">
        <v>1.4999999999999999E-2</v>
      </c>
    </row>
    <row r="154" spans="1:20" x14ac:dyDescent="0.2">
      <c r="I154">
        <v>0</v>
      </c>
      <c r="J154">
        <v>1</v>
      </c>
      <c r="K154">
        <v>2</v>
      </c>
      <c r="L154">
        <v>3</v>
      </c>
      <c r="M154">
        <v>4</v>
      </c>
      <c r="N154">
        <v>5</v>
      </c>
      <c r="O154">
        <v>6</v>
      </c>
      <c r="P154">
        <v>7</v>
      </c>
      <c r="Q154">
        <v>8</v>
      </c>
      <c r="R154">
        <v>9</v>
      </c>
      <c r="S154">
        <v>10</v>
      </c>
      <c r="T154">
        <v>11</v>
      </c>
    </row>
    <row r="155" spans="1:20" x14ac:dyDescent="0.2">
      <c r="A155" s="63" t="s">
        <v>208</v>
      </c>
      <c r="I155" s="145">
        <f>I145/(1+$D$152)^I154</f>
        <v>-33787.990000000005</v>
      </c>
      <c r="J155" s="145">
        <f>J145/(1+$D$152)^J154</f>
        <v>-44905.995937198895</v>
      </c>
      <c r="K155" s="145">
        <f t="shared" ref="K155:Q155" si="348">K145/(1+$D$152)^K154</f>
        <v>-52717.3462514645</v>
      </c>
      <c r="L155" s="145">
        <f t="shared" si="348"/>
        <v>-53066.021250178383</v>
      </c>
      <c r="M155" s="145">
        <f t="shared" si="348"/>
        <v>-46192.257700720635</v>
      </c>
      <c r="N155" s="145">
        <f t="shared" si="348"/>
        <v>-30352.310685219483</v>
      </c>
      <c r="O155" s="145">
        <f t="shared" si="348"/>
        <v>69858.530779374632</v>
      </c>
      <c r="P155" s="145">
        <f t="shared" si="348"/>
        <v>155727.41855340981</v>
      </c>
      <c r="Q155" s="145">
        <f t="shared" si="348"/>
        <v>225107.1137339494</v>
      </c>
      <c r="R155" s="145">
        <f>R145/(1+$D$152)^R154</f>
        <v>276782.26918539277</v>
      </c>
      <c r="S155" s="145">
        <f>S145/(1+$D$152)^S154</f>
        <v>310126.11308231321</v>
      </c>
      <c r="T155" s="145">
        <f>S155*(1+D153)</f>
        <v>314778.00477854785</v>
      </c>
    </row>
    <row r="156" spans="1:20" x14ac:dyDescent="0.2">
      <c r="I156" s="149"/>
    </row>
    <row r="157" spans="1:20" x14ac:dyDescent="0.2">
      <c r="A157" s="63" t="s">
        <v>210</v>
      </c>
      <c r="I157" s="187">
        <f>SUM(I155:S155)</f>
        <v>776579.52350965794</v>
      </c>
    </row>
    <row r="159" spans="1:20" x14ac:dyDescent="0.2">
      <c r="A159" s="63" t="s">
        <v>211</v>
      </c>
      <c r="I159" s="63">
        <f>S159/(1+D152)^S154</f>
        <v>2305031.2032704959</v>
      </c>
      <c r="S159">
        <f>T155/(D152-D153)</f>
        <v>4925998.0728932079</v>
      </c>
    </row>
    <row r="160" spans="1:20" x14ac:dyDescent="0.2">
      <c r="A160" t="s">
        <v>212</v>
      </c>
    </row>
    <row r="162" spans="1:9" x14ac:dyDescent="0.2">
      <c r="A162" s="63" t="s">
        <v>214</v>
      </c>
      <c r="I162" s="187">
        <f>I159+I157</f>
        <v>3081610.7267801538</v>
      </c>
    </row>
    <row r="163" spans="1:9" x14ac:dyDescent="0.2">
      <c r="A163" t="s">
        <v>215</v>
      </c>
      <c r="I163">
        <f>'Balance Sheet'!H5</f>
        <v>37099</v>
      </c>
    </row>
    <row r="164" spans="1:9" x14ac:dyDescent="0.2">
      <c r="A164" t="s">
        <v>216</v>
      </c>
      <c r="I164" s="165">
        <f>WACC!H5</f>
        <v>320242</v>
      </c>
    </row>
    <row r="165" spans="1:9" x14ac:dyDescent="0.2">
      <c r="A165" s="63" t="s">
        <v>217</v>
      </c>
      <c r="I165" s="187">
        <f>I162+I163-I164</f>
        <v>2798467.7267801538</v>
      </c>
    </row>
    <row r="167" spans="1:9" x14ac:dyDescent="0.2">
      <c r="A167" s="63" t="s">
        <v>218</v>
      </c>
      <c r="I167">
        <v>37560</v>
      </c>
    </row>
    <row r="169" spans="1:9" x14ac:dyDescent="0.2">
      <c r="A169" s="63" t="s">
        <v>219</v>
      </c>
      <c r="I169" s="189">
        <f>I165/I167</f>
        <v>74.506595494679274</v>
      </c>
    </row>
  </sheetData>
  <mergeCells count="8">
    <mergeCell ref="D143:I143"/>
    <mergeCell ref="J143:N143"/>
    <mergeCell ref="D6:I6"/>
    <mergeCell ref="J6:N6"/>
    <mergeCell ref="D46:I46"/>
    <mergeCell ref="J46:N46"/>
    <mergeCell ref="D96:I96"/>
    <mergeCell ref="J96:N9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D10-C677-49EB-B41E-52F9FC4AE6CD}">
  <sheetPr>
    <tabColor theme="5"/>
  </sheetPr>
  <dimension ref="A1:R35"/>
  <sheetViews>
    <sheetView workbookViewId="0">
      <selection activeCell="J8" sqref="J8"/>
    </sheetView>
  </sheetViews>
  <sheetFormatPr defaultRowHeight="14.25" x14ac:dyDescent="0.2"/>
  <cols>
    <col min="1" max="1" width="14" customWidth="1"/>
    <col min="7" max="7" width="15" customWidth="1"/>
  </cols>
  <sheetData>
    <row r="1" spans="1:10" x14ac:dyDescent="0.2">
      <c r="A1" s="63" t="s">
        <v>176</v>
      </c>
    </row>
    <row r="3" spans="1:10" x14ac:dyDescent="0.2">
      <c r="A3" t="s">
        <v>177</v>
      </c>
      <c r="G3" s="63" t="s">
        <v>185</v>
      </c>
    </row>
    <row r="4" spans="1:10" x14ac:dyDescent="0.2">
      <c r="B4" t="s">
        <v>182</v>
      </c>
      <c r="C4" t="s">
        <v>183</v>
      </c>
      <c r="D4" t="s">
        <v>184</v>
      </c>
      <c r="H4" t="s">
        <v>182</v>
      </c>
      <c r="I4" t="s">
        <v>183</v>
      </c>
      <c r="J4" t="s">
        <v>184</v>
      </c>
    </row>
    <row r="5" spans="1:10" x14ac:dyDescent="0.2">
      <c r="A5" t="s">
        <v>178</v>
      </c>
      <c r="B5">
        <v>30</v>
      </c>
      <c r="C5" s="95">
        <f>B5/B8</f>
        <v>0.3</v>
      </c>
      <c r="D5" s="69">
        <v>0.04</v>
      </c>
      <c r="G5" t="s">
        <v>178</v>
      </c>
      <c r="H5" s="165">
        <f>'Balance Sheet'!H33+'Balance Sheet'!H35</f>
        <v>320242</v>
      </c>
      <c r="I5" s="95">
        <f>H5/$H$8</f>
        <v>0.51733624545855472</v>
      </c>
      <c r="J5" s="43">
        <f>E11</f>
        <v>5.3186315349017299E-2</v>
      </c>
    </row>
    <row r="6" spans="1:10" x14ac:dyDescent="0.2">
      <c r="A6" t="s">
        <v>179</v>
      </c>
      <c r="B6">
        <v>50</v>
      </c>
      <c r="C6" s="95">
        <f>B6/B8</f>
        <v>0.5</v>
      </c>
      <c r="D6" s="69">
        <v>0.08</v>
      </c>
      <c r="G6" t="s">
        <v>179</v>
      </c>
      <c r="H6" s="165">
        <f>'Balance Sheet'!H43+'Balance Sheet'!H44+'Balance Sheet'!H45</f>
        <v>298779</v>
      </c>
      <c r="I6" s="95">
        <f t="shared" ref="I6:I8" si="0">H6/$H$8</f>
        <v>0.48266375454144528</v>
      </c>
      <c r="J6" s="43">
        <f>E15</f>
        <v>0.10646367501711906</v>
      </c>
    </row>
    <row r="7" spans="1:10" x14ac:dyDescent="0.2">
      <c r="A7" t="s">
        <v>180</v>
      </c>
      <c r="B7">
        <v>20</v>
      </c>
      <c r="C7" s="95">
        <f>B7/B8</f>
        <v>0.2</v>
      </c>
      <c r="D7" s="69">
        <v>0.06</v>
      </c>
      <c r="G7" t="s">
        <v>180</v>
      </c>
      <c r="H7">
        <v>0</v>
      </c>
      <c r="I7" s="95">
        <f t="shared" si="0"/>
        <v>0</v>
      </c>
      <c r="J7" s="69">
        <v>0</v>
      </c>
    </row>
    <row r="8" spans="1:10" x14ac:dyDescent="0.2">
      <c r="A8" t="s">
        <v>181</v>
      </c>
      <c r="B8">
        <v>100</v>
      </c>
      <c r="C8" s="95">
        <f>B8/B8</f>
        <v>1</v>
      </c>
      <c r="D8" s="155">
        <f>SUMPRODUCT(C5:C7,D5:D7)</f>
        <v>6.4000000000000001E-2</v>
      </c>
      <c r="G8" s="63" t="s">
        <v>181</v>
      </c>
      <c r="H8" s="165">
        <f>SUM(H5:H7)</f>
        <v>619021</v>
      </c>
      <c r="I8" s="95">
        <f t="shared" si="0"/>
        <v>1</v>
      </c>
      <c r="J8" s="184">
        <f>SUMPRODUCT(I5:I7,J5:J7)</f>
        <v>7.8901365798478257E-2</v>
      </c>
    </row>
    <row r="11" spans="1:10" x14ac:dyDescent="0.2">
      <c r="A11" s="166" t="s">
        <v>186</v>
      </c>
      <c r="B11" s="167" t="s">
        <v>187</v>
      </c>
      <c r="C11" s="167"/>
      <c r="D11" s="167"/>
      <c r="E11" s="168">
        <f>SUMPRODUCT(C12:C13,E12:E13)</f>
        <v>5.3186315349017299E-2</v>
      </c>
    </row>
    <row r="12" spans="1:10" x14ac:dyDescent="0.2">
      <c r="A12" s="71" t="s">
        <v>188</v>
      </c>
      <c r="B12" s="72"/>
      <c r="C12" s="169">
        <v>3.6999999999999998E-2</v>
      </c>
      <c r="D12" s="170">
        <f>'Balance Sheet'!H35</f>
        <v>15328</v>
      </c>
      <c r="E12" s="171">
        <f>D12/(D12+D13)</f>
        <v>4.7863802998982019E-2</v>
      </c>
    </row>
    <row r="13" spans="1:10" x14ac:dyDescent="0.2">
      <c r="A13" s="172" t="s">
        <v>189</v>
      </c>
      <c r="B13" s="93"/>
      <c r="C13" s="173">
        <v>5.3999999999999999E-2</v>
      </c>
      <c r="D13" s="174">
        <f>'Balance Sheet'!H33</f>
        <v>304914</v>
      </c>
      <c r="E13" s="175">
        <f>D13/(D12+D13)</f>
        <v>0.95213619700101793</v>
      </c>
    </row>
    <row r="15" spans="1:10" x14ac:dyDescent="0.2">
      <c r="A15" s="166" t="s">
        <v>190</v>
      </c>
      <c r="B15" s="167"/>
      <c r="C15" s="167"/>
      <c r="D15" s="167"/>
      <c r="E15" s="181">
        <f>E16+E17*(E18-E16)</f>
        <v>0.10646367501711906</v>
      </c>
    </row>
    <row r="16" spans="1:10" x14ac:dyDescent="0.2">
      <c r="A16" s="71" t="s">
        <v>197</v>
      </c>
      <c r="B16" s="72"/>
      <c r="C16" s="72"/>
      <c r="D16" s="72"/>
      <c r="E16" s="182">
        <v>1.9E-2</v>
      </c>
    </row>
    <row r="17" spans="1:18" x14ac:dyDescent="0.2">
      <c r="A17" s="71" t="s">
        <v>198</v>
      </c>
      <c r="B17" s="72"/>
      <c r="C17" s="72"/>
      <c r="D17" s="72"/>
      <c r="E17" s="73">
        <f>Beta!I3</f>
        <v>1.301397197233465</v>
      </c>
    </row>
    <row r="18" spans="1:18" x14ac:dyDescent="0.2">
      <c r="A18" s="172" t="s">
        <v>205</v>
      </c>
      <c r="B18" s="93"/>
      <c r="C18" s="93"/>
      <c r="D18" s="93"/>
      <c r="E18" s="183">
        <f>Beta!I4</f>
        <v>8.6207517584217186E-2</v>
      </c>
    </row>
    <row r="24" spans="1:18" x14ac:dyDescent="0.2">
      <c r="R24" t="s">
        <v>207</v>
      </c>
    </row>
    <row r="30" spans="1:18" x14ac:dyDescent="0.2">
      <c r="A30" t="s">
        <v>190</v>
      </c>
    </row>
    <row r="31" spans="1:18" x14ac:dyDescent="0.2">
      <c r="A31" t="s">
        <v>191</v>
      </c>
    </row>
    <row r="32" spans="1:18" x14ac:dyDescent="0.2">
      <c r="A32" s="176" t="s">
        <v>192</v>
      </c>
    </row>
    <row r="33" spans="1:2" x14ac:dyDescent="0.2">
      <c r="A33" t="s">
        <v>193</v>
      </c>
    </row>
    <row r="34" spans="1:2" x14ac:dyDescent="0.2">
      <c r="A34" t="s">
        <v>194</v>
      </c>
      <c r="B34" t="s">
        <v>195</v>
      </c>
    </row>
    <row r="35" spans="1:2" x14ac:dyDescent="0.2">
      <c r="A35" t="s">
        <v>196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767B-A122-4542-BFBD-F8AFD4A26059}">
  <sheetPr>
    <tabColor theme="9"/>
  </sheetPr>
  <dimension ref="A1:I1260"/>
  <sheetViews>
    <sheetView workbookViewId="0">
      <selection activeCell="I3" sqref="I3"/>
    </sheetView>
  </sheetViews>
  <sheetFormatPr defaultRowHeight="14.25" x14ac:dyDescent="0.2"/>
  <cols>
    <col min="1" max="2" width="11" style="179"/>
    <col min="3" max="3" width="9" style="179"/>
  </cols>
  <sheetData>
    <row r="1" spans="1:9" ht="15.75" x14ac:dyDescent="0.25">
      <c r="A1" s="178" t="s">
        <v>199</v>
      </c>
      <c r="B1" s="179" t="s">
        <v>200</v>
      </c>
      <c r="C1" s="179" t="s">
        <v>202</v>
      </c>
      <c r="E1" t="s">
        <v>201</v>
      </c>
      <c r="F1" t="s">
        <v>203</v>
      </c>
    </row>
    <row r="2" spans="1:9" ht="15.75" x14ac:dyDescent="0.25">
      <c r="A2" s="180">
        <v>42202</v>
      </c>
      <c r="B2" s="179">
        <v>52.939999</v>
      </c>
      <c r="C2" s="179">
        <v>2126.639893</v>
      </c>
    </row>
    <row r="3" spans="1:9" ht="15.75" x14ac:dyDescent="0.25">
      <c r="A3" s="180">
        <v>42205</v>
      </c>
      <c r="B3" s="179">
        <v>54.790000999999997</v>
      </c>
      <c r="C3" s="179">
        <v>2128.280029</v>
      </c>
      <c r="E3" s="177">
        <f>B3/B2-1</f>
        <v>3.4945259443620147E-2</v>
      </c>
      <c r="F3">
        <f>C3/C2-1</f>
        <v>7.7123353389474403E-4</v>
      </c>
      <c r="H3" s="63" t="s">
        <v>204</v>
      </c>
      <c r="I3" s="63">
        <f>SLOPE(E3:E1260,F3:F1260)</f>
        <v>1.301397197233465</v>
      </c>
    </row>
    <row r="4" spans="1:9" ht="15.75" x14ac:dyDescent="0.25">
      <c r="A4" s="180">
        <v>42206</v>
      </c>
      <c r="B4" s="179">
        <v>58.560001</v>
      </c>
      <c r="C4" s="179">
        <v>2119.209961</v>
      </c>
      <c r="E4" s="177">
        <f t="shared" ref="E4:E67" si="0">B4/B3-1</f>
        <v>6.8808175418722861E-2</v>
      </c>
      <c r="F4">
        <f t="shared" ref="F4:F67" si="1">C4/C3-1</f>
        <v>-4.2616891933443535E-3</v>
      </c>
      <c r="H4" s="63" t="s">
        <v>206</v>
      </c>
      <c r="I4" s="63">
        <f>(C1260/C2)^(1/5)-1</f>
        <v>8.6207517584217186E-2</v>
      </c>
    </row>
    <row r="5" spans="1:9" ht="15.75" x14ac:dyDescent="0.25">
      <c r="A5" s="180">
        <v>42207</v>
      </c>
      <c r="B5" s="179">
        <v>58.080002</v>
      </c>
      <c r="C5" s="179">
        <v>2114.1499020000001</v>
      </c>
      <c r="E5" s="177">
        <f t="shared" si="0"/>
        <v>-8.1967040950016168E-3</v>
      </c>
      <c r="F5">
        <f t="shared" si="1"/>
        <v>-2.3877100868345824E-3</v>
      </c>
    </row>
    <row r="6" spans="1:9" ht="15.75" x14ac:dyDescent="0.25">
      <c r="A6" s="180">
        <v>42208</v>
      </c>
      <c r="B6" s="179">
        <v>60.259998000000003</v>
      </c>
      <c r="C6" s="179">
        <v>2102.1499020000001</v>
      </c>
      <c r="E6" s="177">
        <f t="shared" si="0"/>
        <v>3.7534365098679023E-2</v>
      </c>
      <c r="F6">
        <f t="shared" si="1"/>
        <v>-5.676040279191108E-3</v>
      </c>
    </row>
    <row r="7" spans="1:9" ht="15.75" x14ac:dyDescent="0.25">
      <c r="A7" s="180">
        <v>42209</v>
      </c>
      <c r="B7" s="179">
        <v>56.549999</v>
      </c>
      <c r="C7" s="179">
        <v>2079.6499020000001</v>
      </c>
      <c r="E7" s="177">
        <f t="shared" si="0"/>
        <v>-6.1566530420396059E-2</v>
      </c>
      <c r="F7">
        <f t="shared" si="1"/>
        <v>-1.0703328044585847E-2</v>
      </c>
    </row>
    <row r="8" spans="1:9" ht="15.75" x14ac:dyDescent="0.25">
      <c r="A8" s="180">
        <v>42212</v>
      </c>
      <c r="B8" s="179">
        <v>52.799999</v>
      </c>
      <c r="C8" s="179">
        <v>2067.639893</v>
      </c>
      <c r="E8" s="177">
        <f t="shared" si="0"/>
        <v>-6.6312998520123734E-2</v>
      </c>
      <c r="F8">
        <f t="shared" si="1"/>
        <v>-5.7750148178546956E-3</v>
      </c>
    </row>
    <row r="9" spans="1:9" ht="15.75" x14ac:dyDescent="0.25">
      <c r="A9" s="180">
        <v>42213</v>
      </c>
      <c r="B9" s="179">
        <v>52.639999000000003</v>
      </c>
      <c r="C9" s="179">
        <v>2093.25</v>
      </c>
      <c r="E9" s="177">
        <f t="shared" si="0"/>
        <v>-3.0303030876950299E-3</v>
      </c>
      <c r="F9">
        <f t="shared" si="1"/>
        <v>1.2386154420169104E-2</v>
      </c>
    </row>
    <row r="10" spans="1:9" ht="15.75" x14ac:dyDescent="0.25">
      <c r="A10" s="180">
        <v>42214</v>
      </c>
      <c r="B10" s="179">
        <v>62.150002000000001</v>
      </c>
      <c r="C10" s="179">
        <v>2108.570068</v>
      </c>
      <c r="E10" s="177">
        <f t="shared" si="0"/>
        <v>0.18066115464781829</v>
      </c>
      <c r="F10">
        <f t="shared" si="1"/>
        <v>7.3187951749671409E-3</v>
      </c>
    </row>
    <row r="11" spans="1:9" ht="15.75" x14ac:dyDescent="0.25">
      <c r="A11" s="180">
        <v>42215</v>
      </c>
      <c r="B11" s="179">
        <v>60.610000999999997</v>
      </c>
      <c r="C11" s="179">
        <v>2108.6298830000001</v>
      </c>
      <c r="E11" s="177">
        <f t="shared" si="0"/>
        <v>-2.4778776354665299E-2</v>
      </c>
      <c r="F11">
        <f t="shared" si="1"/>
        <v>2.8367565729991995E-5</v>
      </c>
    </row>
    <row r="12" spans="1:9" ht="15.75" x14ac:dyDescent="0.25">
      <c r="A12" s="180">
        <v>42216</v>
      </c>
      <c r="B12" s="179">
        <v>68.050003000000004</v>
      </c>
      <c r="C12" s="179">
        <v>2103.8400879999999</v>
      </c>
      <c r="E12" s="177">
        <f t="shared" si="0"/>
        <v>0.12275205209120532</v>
      </c>
      <c r="F12">
        <f t="shared" si="1"/>
        <v>-2.2715200228432542E-3</v>
      </c>
    </row>
    <row r="13" spans="1:9" ht="15.75" x14ac:dyDescent="0.25">
      <c r="A13" s="180">
        <v>42219</v>
      </c>
      <c r="B13" s="179">
        <v>69.970000999999996</v>
      </c>
      <c r="C13" s="179">
        <v>2098.040039</v>
      </c>
      <c r="E13" s="177">
        <f t="shared" si="0"/>
        <v>2.8214517492379798E-2</v>
      </c>
      <c r="F13">
        <f t="shared" si="1"/>
        <v>-2.7568868152492154E-3</v>
      </c>
    </row>
    <row r="14" spans="1:9" ht="15.75" x14ac:dyDescent="0.25">
      <c r="A14" s="180">
        <v>42220</v>
      </c>
      <c r="B14" s="179">
        <v>70.589995999999999</v>
      </c>
      <c r="C14" s="179">
        <v>2093.320068</v>
      </c>
      <c r="E14" s="177">
        <f t="shared" si="0"/>
        <v>8.8608688171949446E-3</v>
      </c>
      <c r="F14">
        <f t="shared" si="1"/>
        <v>-2.2497049209078135E-3</v>
      </c>
    </row>
    <row r="15" spans="1:9" ht="15.75" x14ac:dyDescent="0.25">
      <c r="A15" s="180">
        <v>42221</v>
      </c>
      <c r="B15" s="179">
        <v>68.980002999999996</v>
      </c>
      <c r="C15" s="179">
        <v>2099.8400879999999</v>
      </c>
      <c r="E15" s="177">
        <f t="shared" si="0"/>
        <v>-2.2807665267469357E-2</v>
      </c>
      <c r="F15">
        <f t="shared" si="1"/>
        <v>3.1146789732108271E-3</v>
      </c>
    </row>
    <row r="16" spans="1:9" ht="15.75" x14ac:dyDescent="0.25">
      <c r="A16" s="180">
        <v>42222</v>
      </c>
      <c r="B16" s="179">
        <v>64.660004000000001</v>
      </c>
      <c r="C16" s="179">
        <v>2083.5600589999999</v>
      </c>
      <c r="E16" s="177">
        <f t="shared" si="0"/>
        <v>-6.2626831141193162E-2</v>
      </c>
      <c r="F16">
        <f t="shared" si="1"/>
        <v>-7.7529851406474837E-3</v>
      </c>
    </row>
    <row r="17" spans="1:6" ht="15.75" x14ac:dyDescent="0.25">
      <c r="A17" s="180">
        <v>42223</v>
      </c>
      <c r="B17" s="179">
        <v>71.639999000000003</v>
      </c>
      <c r="C17" s="179">
        <v>2077.570068</v>
      </c>
      <c r="E17" s="177">
        <f t="shared" si="0"/>
        <v>0.10794918911542295</v>
      </c>
      <c r="F17">
        <f t="shared" si="1"/>
        <v>-2.8748828113334124E-3</v>
      </c>
    </row>
    <row r="18" spans="1:6" ht="15.75" x14ac:dyDescent="0.25">
      <c r="A18" s="180">
        <v>42226</v>
      </c>
      <c r="B18" s="179">
        <v>70.639999000000003</v>
      </c>
      <c r="C18" s="179">
        <v>2104.179932</v>
      </c>
      <c r="E18" s="177">
        <f t="shared" si="0"/>
        <v>-1.3958682495235686E-2</v>
      </c>
      <c r="F18">
        <f t="shared" si="1"/>
        <v>1.2808166814617383E-2</v>
      </c>
    </row>
    <row r="19" spans="1:6" ht="15.75" x14ac:dyDescent="0.25">
      <c r="A19" s="180">
        <v>42227</v>
      </c>
      <c r="B19" s="179">
        <v>68.559997999999993</v>
      </c>
      <c r="C19" s="179">
        <v>2084.070068</v>
      </c>
      <c r="E19" s="177">
        <f t="shared" si="0"/>
        <v>-2.9445088185802604E-2</v>
      </c>
      <c r="F19">
        <f t="shared" si="1"/>
        <v>-9.5571028381046252E-3</v>
      </c>
    </row>
    <row r="20" spans="1:6" ht="15.75" x14ac:dyDescent="0.25">
      <c r="A20" s="180">
        <v>42228</v>
      </c>
      <c r="B20" s="179">
        <v>64.790001000000004</v>
      </c>
      <c r="C20" s="179">
        <v>2086.0500489999999</v>
      </c>
      <c r="E20" s="177">
        <f t="shared" si="0"/>
        <v>-5.4988289235364141E-2</v>
      </c>
      <c r="F20">
        <f t="shared" si="1"/>
        <v>9.5005490957422722E-4</v>
      </c>
    </row>
    <row r="21" spans="1:6" ht="15.75" x14ac:dyDescent="0.25">
      <c r="A21" s="180">
        <v>42229</v>
      </c>
      <c r="B21" s="179">
        <v>54.490001999999997</v>
      </c>
      <c r="C21" s="179">
        <v>2083.389893</v>
      </c>
      <c r="E21" s="177">
        <f t="shared" si="0"/>
        <v>-0.158975132598007</v>
      </c>
      <c r="F21">
        <f t="shared" si="1"/>
        <v>-1.2752119735933709E-3</v>
      </c>
    </row>
    <row r="22" spans="1:6" ht="15.75" x14ac:dyDescent="0.25">
      <c r="A22" s="180">
        <v>42230</v>
      </c>
      <c r="B22" s="179">
        <v>55.330002</v>
      </c>
      <c r="C22" s="179">
        <v>2091.540039</v>
      </c>
      <c r="E22" s="177">
        <f t="shared" si="0"/>
        <v>1.5415672034660766E-2</v>
      </c>
      <c r="F22">
        <f t="shared" si="1"/>
        <v>3.9119638755009678E-3</v>
      </c>
    </row>
    <row r="23" spans="1:6" ht="15.75" x14ac:dyDescent="0.25">
      <c r="A23" s="180">
        <v>42233</v>
      </c>
      <c r="B23" s="179">
        <v>55.959999000000003</v>
      </c>
      <c r="C23" s="179">
        <v>2102.4399410000001</v>
      </c>
      <c r="E23" s="177">
        <f t="shared" si="0"/>
        <v>1.1386173454322357E-2</v>
      </c>
      <c r="F23">
        <f t="shared" si="1"/>
        <v>5.2114240209388818E-3</v>
      </c>
    </row>
    <row r="24" spans="1:6" ht="15.75" x14ac:dyDescent="0.25">
      <c r="A24" s="180">
        <v>42234</v>
      </c>
      <c r="B24" s="179">
        <v>55.700001</v>
      </c>
      <c r="C24" s="179">
        <v>2096.919922</v>
      </c>
      <c r="E24" s="177">
        <f t="shared" si="0"/>
        <v>-4.6461401830976135E-3</v>
      </c>
      <c r="F24">
        <f t="shared" si="1"/>
        <v>-2.6255299342222704E-3</v>
      </c>
    </row>
    <row r="25" spans="1:6" ht="15.75" x14ac:dyDescent="0.25">
      <c r="A25" s="180">
        <v>42235</v>
      </c>
      <c r="B25" s="179">
        <v>53.150002000000001</v>
      </c>
      <c r="C25" s="179">
        <v>2079.610107</v>
      </c>
      <c r="E25" s="177">
        <f t="shared" si="0"/>
        <v>-4.5780950704112144E-2</v>
      </c>
      <c r="F25">
        <f t="shared" si="1"/>
        <v>-8.2548765064381913E-3</v>
      </c>
    </row>
    <row r="26" spans="1:6" ht="15.75" x14ac:dyDescent="0.25">
      <c r="A26" s="180">
        <v>42236</v>
      </c>
      <c r="B26" s="179">
        <v>50.650002000000001</v>
      </c>
      <c r="C26" s="179">
        <v>2035.7299800000001</v>
      </c>
      <c r="E26" s="177">
        <f t="shared" si="0"/>
        <v>-4.7036686847161335E-2</v>
      </c>
      <c r="F26">
        <f t="shared" si="1"/>
        <v>-2.1100170100298521E-2</v>
      </c>
    </row>
    <row r="27" spans="1:6" ht="15.75" x14ac:dyDescent="0.25">
      <c r="A27" s="180">
        <v>42237</v>
      </c>
      <c r="B27" s="179">
        <v>47.5</v>
      </c>
      <c r="C27" s="179">
        <v>1970.8900149999999</v>
      </c>
      <c r="E27" s="177">
        <f t="shared" si="0"/>
        <v>-6.2191547396187707E-2</v>
      </c>
      <c r="F27">
        <f t="shared" si="1"/>
        <v>-3.1850965323014013E-2</v>
      </c>
    </row>
    <row r="28" spans="1:6" ht="15.75" x14ac:dyDescent="0.25">
      <c r="A28" s="180">
        <v>42240</v>
      </c>
      <c r="B28" s="179">
        <v>45.34</v>
      </c>
      <c r="C28" s="179">
        <v>1893.209961</v>
      </c>
      <c r="E28" s="177">
        <f t="shared" si="0"/>
        <v>-4.5473684210526222E-2</v>
      </c>
      <c r="F28">
        <f t="shared" si="1"/>
        <v>-3.9413693006101091E-2</v>
      </c>
    </row>
    <row r="29" spans="1:6" ht="15.75" x14ac:dyDescent="0.25">
      <c r="A29" s="180">
        <v>42241</v>
      </c>
      <c r="B29" s="179">
        <v>44.889999000000003</v>
      </c>
      <c r="C29" s="179">
        <v>1867.6099850000001</v>
      </c>
      <c r="E29" s="177">
        <f t="shared" si="0"/>
        <v>-9.9250330833701161E-3</v>
      </c>
      <c r="F29">
        <f t="shared" si="1"/>
        <v>-1.3521995197235293E-2</v>
      </c>
    </row>
    <row r="30" spans="1:6" ht="15.75" x14ac:dyDescent="0.25">
      <c r="A30" s="180">
        <v>42242</v>
      </c>
      <c r="B30" s="179">
        <v>47.68</v>
      </c>
      <c r="C30" s="179">
        <v>1940.51001</v>
      </c>
      <c r="E30" s="177">
        <f t="shared" si="0"/>
        <v>6.2151950593716698E-2</v>
      </c>
      <c r="F30">
        <f t="shared" si="1"/>
        <v>3.9033859095586321E-2</v>
      </c>
    </row>
    <row r="31" spans="1:6" ht="15.75" x14ac:dyDescent="0.25">
      <c r="A31" s="180">
        <v>42243</v>
      </c>
      <c r="B31" s="179">
        <v>50.450001</v>
      </c>
      <c r="C31" s="179">
        <v>1987.660034</v>
      </c>
      <c r="E31" s="177">
        <f t="shared" si="0"/>
        <v>5.8095658557046903E-2</v>
      </c>
      <c r="F31">
        <f t="shared" si="1"/>
        <v>2.4297748404812358E-2</v>
      </c>
    </row>
    <row r="32" spans="1:6" ht="15.75" x14ac:dyDescent="0.25">
      <c r="A32" s="180">
        <v>42244</v>
      </c>
      <c r="B32" s="179">
        <v>50.610000999999997</v>
      </c>
      <c r="C32" s="179">
        <v>1988.869995</v>
      </c>
      <c r="E32" s="177">
        <f t="shared" si="0"/>
        <v>3.1714568251444142E-3</v>
      </c>
      <c r="F32">
        <f t="shared" si="1"/>
        <v>6.0873639319747319E-4</v>
      </c>
    </row>
    <row r="33" spans="1:6" ht="15.75" x14ac:dyDescent="0.25">
      <c r="A33" s="180">
        <v>42247</v>
      </c>
      <c r="B33" s="179">
        <v>49.939999</v>
      </c>
      <c r="C33" s="179">
        <v>1972.1800539999999</v>
      </c>
      <c r="E33" s="177">
        <f t="shared" si="0"/>
        <v>-1.3238529673216148E-2</v>
      </c>
      <c r="F33">
        <f t="shared" si="1"/>
        <v>-8.3916701654499493E-3</v>
      </c>
    </row>
    <row r="34" spans="1:6" ht="15.75" x14ac:dyDescent="0.25">
      <c r="A34" s="180">
        <v>42248</v>
      </c>
      <c r="B34" s="179">
        <v>48.27</v>
      </c>
      <c r="C34" s="179">
        <v>1913.849976</v>
      </c>
      <c r="E34" s="177">
        <f t="shared" si="0"/>
        <v>-3.3440108799361323E-2</v>
      </c>
      <c r="F34">
        <f t="shared" si="1"/>
        <v>-2.9576446573270077E-2</v>
      </c>
    </row>
    <row r="35" spans="1:6" ht="15.75" x14ac:dyDescent="0.25">
      <c r="A35" s="180">
        <v>42249</v>
      </c>
      <c r="B35" s="179">
        <v>48.700001</v>
      </c>
      <c r="C35" s="179">
        <v>1948.8599850000001</v>
      </c>
      <c r="E35" s="177">
        <f t="shared" si="0"/>
        <v>8.9082452869275741E-3</v>
      </c>
      <c r="F35">
        <f t="shared" si="1"/>
        <v>1.8292974600429224E-2</v>
      </c>
    </row>
    <row r="36" spans="1:6" ht="15.75" x14ac:dyDescent="0.25">
      <c r="A36" s="180">
        <v>42250</v>
      </c>
      <c r="B36" s="179">
        <v>48.110000999999997</v>
      </c>
      <c r="C36" s="179">
        <v>1951.130005</v>
      </c>
      <c r="E36" s="177">
        <f t="shared" si="0"/>
        <v>-1.2114989484291905E-2</v>
      </c>
      <c r="F36">
        <f t="shared" si="1"/>
        <v>1.1647937858398905E-3</v>
      </c>
    </row>
    <row r="37" spans="1:6" ht="15.75" x14ac:dyDescent="0.25">
      <c r="A37" s="180">
        <v>42251</v>
      </c>
      <c r="B37" s="179">
        <v>47.810001</v>
      </c>
      <c r="C37" s="179">
        <v>1921.219971</v>
      </c>
      <c r="E37" s="177">
        <f t="shared" si="0"/>
        <v>-6.2357097020221408E-3</v>
      </c>
      <c r="F37">
        <f t="shared" si="1"/>
        <v>-1.5329595630917514E-2</v>
      </c>
    </row>
    <row r="38" spans="1:6" ht="15.75" x14ac:dyDescent="0.25">
      <c r="A38" s="180">
        <v>42255</v>
      </c>
      <c r="B38" s="179">
        <v>49.27</v>
      </c>
      <c r="C38" s="179">
        <v>1969.410034</v>
      </c>
      <c r="E38" s="177">
        <f t="shared" si="0"/>
        <v>3.0537522891915581E-2</v>
      </c>
      <c r="F38">
        <f t="shared" si="1"/>
        <v>2.5083053334552297E-2</v>
      </c>
    </row>
    <row r="39" spans="1:6" ht="15.75" x14ac:dyDescent="0.25">
      <c r="A39" s="180">
        <v>42256</v>
      </c>
      <c r="B39" s="179">
        <v>48.5</v>
      </c>
      <c r="C39" s="179">
        <v>1942.040039</v>
      </c>
      <c r="E39" s="177">
        <f t="shared" si="0"/>
        <v>-1.5628171300994587E-2</v>
      </c>
      <c r="F39">
        <f t="shared" si="1"/>
        <v>-1.389756045083701E-2</v>
      </c>
    </row>
    <row r="40" spans="1:6" ht="15.75" x14ac:dyDescent="0.25">
      <c r="A40" s="180">
        <v>42257</v>
      </c>
      <c r="B40" s="179">
        <v>48.560001</v>
      </c>
      <c r="C40" s="179">
        <v>1952.290039</v>
      </c>
      <c r="E40" s="177">
        <f t="shared" si="0"/>
        <v>1.2371340206185355E-3</v>
      </c>
      <c r="F40">
        <f t="shared" si="1"/>
        <v>5.2779550339641101E-3</v>
      </c>
    </row>
    <row r="41" spans="1:6" ht="15.75" x14ac:dyDescent="0.25">
      <c r="A41" s="180">
        <v>42258</v>
      </c>
      <c r="B41" s="179">
        <v>55.139999000000003</v>
      </c>
      <c r="C41" s="179">
        <v>1961.0500489999999</v>
      </c>
      <c r="E41" s="177">
        <f t="shared" si="0"/>
        <v>0.13550242719311312</v>
      </c>
      <c r="F41">
        <f t="shared" si="1"/>
        <v>4.4870433311676727E-3</v>
      </c>
    </row>
    <row r="42" spans="1:6" ht="15.75" x14ac:dyDescent="0.25">
      <c r="A42" s="180">
        <v>42261</v>
      </c>
      <c r="B42" s="179">
        <v>51.98</v>
      </c>
      <c r="C42" s="179">
        <v>1953.030029</v>
      </c>
      <c r="E42" s="177">
        <f t="shared" si="0"/>
        <v>-5.7308651746620587E-2</v>
      </c>
      <c r="F42">
        <f t="shared" si="1"/>
        <v>-4.0896559494183471E-3</v>
      </c>
    </row>
    <row r="43" spans="1:6" ht="15.75" x14ac:dyDescent="0.25">
      <c r="A43" s="180">
        <v>42262</v>
      </c>
      <c r="B43" s="179">
        <v>52.18</v>
      </c>
      <c r="C43" s="179">
        <v>1978.089966</v>
      </c>
      <c r="E43" s="177">
        <f t="shared" si="0"/>
        <v>3.8476337052713028E-3</v>
      </c>
      <c r="F43">
        <f t="shared" si="1"/>
        <v>1.2831311668480172E-2</v>
      </c>
    </row>
    <row r="44" spans="1:6" ht="15.75" x14ac:dyDescent="0.25">
      <c r="A44" s="180">
        <v>42263</v>
      </c>
      <c r="B44" s="179">
        <v>51.459999000000003</v>
      </c>
      <c r="C44" s="179">
        <v>1995.3100589999999</v>
      </c>
      <c r="E44" s="177">
        <f t="shared" si="0"/>
        <v>-1.3798409352242191E-2</v>
      </c>
      <c r="F44">
        <f t="shared" si="1"/>
        <v>8.7054144634388653E-3</v>
      </c>
    </row>
    <row r="45" spans="1:6" ht="15.75" x14ac:dyDescent="0.25">
      <c r="A45" s="180">
        <v>42264</v>
      </c>
      <c r="B45" s="179">
        <v>53.790000999999997</v>
      </c>
      <c r="C45" s="179">
        <v>1990.1999510000001</v>
      </c>
      <c r="E45" s="177">
        <f t="shared" si="0"/>
        <v>4.527792548149856E-2</v>
      </c>
      <c r="F45">
        <f t="shared" si="1"/>
        <v>-2.5610596092323634E-3</v>
      </c>
    </row>
    <row r="46" spans="1:6" ht="15.75" x14ac:dyDescent="0.25">
      <c r="A46" s="180">
        <v>42265</v>
      </c>
      <c r="B46" s="179">
        <v>53.16</v>
      </c>
      <c r="C46" s="179">
        <v>1958.030029</v>
      </c>
      <c r="E46" s="177">
        <f t="shared" si="0"/>
        <v>-1.1712232539278111E-2</v>
      </c>
      <c r="F46">
        <f t="shared" si="1"/>
        <v>-1.6164165808483677E-2</v>
      </c>
    </row>
    <row r="47" spans="1:6" ht="15.75" x14ac:dyDescent="0.25">
      <c r="A47" s="180">
        <v>42268</v>
      </c>
      <c r="B47" s="179">
        <v>52.599997999999999</v>
      </c>
      <c r="C47" s="179">
        <v>1966.969971</v>
      </c>
      <c r="E47" s="177">
        <f t="shared" si="0"/>
        <v>-1.0534273890142942E-2</v>
      </c>
      <c r="F47">
        <f t="shared" si="1"/>
        <v>4.5657839091290953E-3</v>
      </c>
    </row>
    <row r="48" spans="1:6" ht="15.75" x14ac:dyDescent="0.25">
      <c r="A48" s="180">
        <v>42269</v>
      </c>
      <c r="B48" s="179">
        <v>50.900002000000001</v>
      </c>
      <c r="C48" s="179">
        <v>1942.73999</v>
      </c>
      <c r="E48" s="177">
        <f t="shared" si="0"/>
        <v>-3.2319316818224975E-2</v>
      </c>
      <c r="F48">
        <f t="shared" si="1"/>
        <v>-1.2318429542511833E-2</v>
      </c>
    </row>
    <row r="49" spans="1:6" ht="15.75" x14ac:dyDescent="0.25">
      <c r="A49" s="180">
        <v>42270</v>
      </c>
      <c r="B49" s="179">
        <v>50.380001</v>
      </c>
      <c r="C49" s="179">
        <v>1938.76001</v>
      </c>
      <c r="E49" s="177">
        <f t="shared" si="0"/>
        <v>-1.0216129264592144E-2</v>
      </c>
      <c r="F49">
        <f t="shared" si="1"/>
        <v>-2.0486426492924981E-3</v>
      </c>
    </row>
    <row r="50" spans="1:6" ht="15.75" x14ac:dyDescent="0.25">
      <c r="A50" s="180">
        <v>42271</v>
      </c>
      <c r="B50" s="179">
        <v>50.939999</v>
      </c>
      <c r="C50" s="179">
        <v>1932.23999</v>
      </c>
      <c r="E50" s="177">
        <f t="shared" si="0"/>
        <v>1.1115482113626785E-2</v>
      </c>
      <c r="F50">
        <f t="shared" si="1"/>
        <v>-3.3629845707411343E-3</v>
      </c>
    </row>
    <row r="51" spans="1:6" ht="15.75" x14ac:dyDescent="0.25">
      <c r="A51" s="180">
        <v>42272</v>
      </c>
      <c r="B51" s="179">
        <v>49.400002000000001</v>
      </c>
      <c r="C51" s="179">
        <v>1931.339966</v>
      </c>
      <c r="E51" s="177">
        <f t="shared" si="0"/>
        <v>-3.023158677329385E-2</v>
      </c>
      <c r="F51">
        <f t="shared" si="1"/>
        <v>-4.6579307159455574E-4</v>
      </c>
    </row>
    <row r="52" spans="1:6" ht="15.75" x14ac:dyDescent="0.25">
      <c r="A52" s="180">
        <v>42275</v>
      </c>
      <c r="B52" s="179">
        <v>47.939999</v>
      </c>
      <c r="C52" s="179">
        <v>1881.7700199999999</v>
      </c>
      <c r="E52" s="177">
        <f t="shared" si="0"/>
        <v>-2.9554715402643095E-2</v>
      </c>
      <c r="F52">
        <f t="shared" si="1"/>
        <v>-2.5666090316902812E-2</v>
      </c>
    </row>
    <row r="53" spans="1:6" ht="15.75" x14ac:dyDescent="0.25">
      <c r="A53" s="180">
        <v>42276</v>
      </c>
      <c r="B53" s="179">
        <v>46.900002000000001</v>
      </c>
      <c r="C53" s="179">
        <v>1884.089966</v>
      </c>
      <c r="E53" s="177">
        <f t="shared" si="0"/>
        <v>-2.169372177083273E-2</v>
      </c>
      <c r="F53">
        <f t="shared" si="1"/>
        <v>1.2328530985949993E-3</v>
      </c>
    </row>
    <row r="54" spans="1:6" ht="15.75" x14ac:dyDescent="0.25">
      <c r="A54" s="180">
        <v>42277</v>
      </c>
      <c r="B54" s="179">
        <v>47.400002000000001</v>
      </c>
      <c r="C54" s="179">
        <v>1920.030029</v>
      </c>
      <c r="E54" s="177">
        <f t="shared" si="0"/>
        <v>1.0660980355608585E-2</v>
      </c>
      <c r="F54">
        <f t="shared" si="1"/>
        <v>1.9075555652102061E-2</v>
      </c>
    </row>
    <row r="55" spans="1:6" ht="15.75" x14ac:dyDescent="0.25">
      <c r="A55" s="180">
        <v>42278</v>
      </c>
      <c r="B55" s="179">
        <v>47.169998</v>
      </c>
      <c r="C55" s="179">
        <v>1923.8199460000001</v>
      </c>
      <c r="E55" s="177">
        <f t="shared" si="0"/>
        <v>-4.8524048585483204E-3</v>
      </c>
      <c r="F55">
        <f t="shared" si="1"/>
        <v>1.9738842324117378E-3</v>
      </c>
    </row>
    <row r="56" spans="1:6" ht="15.75" x14ac:dyDescent="0.25">
      <c r="A56" s="180">
        <v>42279</v>
      </c>
      <c r="B56" s="179">
        <v>50.110000999999997</v>
      </c>
      <c r="C56" s="179">
        <v>1951.3599850000001</v>
      </c>
      <c r="E56" s="177">
        <f t="shared" si="0"/>
        <v>6.2327816931431634E-2</v>
      </c>
      <c r="F56">
        <f t="shared" si="1"/>
        <v>1.4315289254205554E-2</v>
      </c>
    </row>
    <row r="57" spans="1:6" ht="15.75" x14ac:dyDescent="0.25">
      <c r="A57" s="180">
        <v>42282</v>
      </c>
      <c r="B57" s="179">
        <v>49.400002000000001</v>
      </c>
      <c r="C57" s="179">
        <v>1987.0500489999999</v>
      </c>
      <c r="E57" s="177">
        <f t="shared" si="0"/>
        <v>-1.4168808338279493E-2</v>
      </c>
      <c r="F57">
        <f t="shared" si="1"/>
        <v>1.8289841072046009E-2</v>
      </c>
    </row>
    <row r="58" spans="1:6" ht="15.75" x14ac:dyDescent="0.25">
      <c r="A58" s="180">
        <v>42283</v>
      </c>
      <c r="B58" s="179">
        <v>48.950001</v>
      </c>
      <c r="C58" s="179">
        <v>1979.920044</v>
      </c>
      <c r="E58" s="177">
        <f t="shared" si="0"/>
        <v>-9.1093316150068215E-3</v>
      </c>
      <c r="F58">
        <f t="shared" si="1"/>
        <v>-3.5882362417535285E-3</v>
      </c>
    </row>
    <row r="59" spans="1:6" ht="15.75" x14ac:dyDescent="0.25">
      <c r="A59" s="180">
        <v>42284</v>
      </c>
      <c r="B59" s="179">
        <v>48.48</v>
      </c>
      <c r="C59" s="179">
        <v>1995.829956</v>
      </c>
      <c r="E59" s="177">
        <f t="shared" si="0"/>
        <v>-9.6016545535924092E-3</v>
      </c>
      <c r="F59">
        <f t="shared" si="1"/>
        <v>8.035633584403401E-3</v>
      </c>
    </row>
    <row r="60" spans="1:6" ht="15.75" x14ac:dyDescent="0.25">
      <c r="A60" s="180">
        <v>42285</v>
      </c>
      <c r="B60" s="179">
        <v>46.220001000000003</v>
      </c>
      <c r="C60" s="179">
        <v>2013.4300539999999</v>
      </c>
      <c r="E60" s="177">
        <f t="shared" si="0"/>
        <v>-4.6617141089108749E-2</v>
      </c>
      <c r="F60">
        <f t="shared" si="1"/>
        <v>8.8184356322988933E-3</v>
      </c>
    </row>
    <row r="61" spans="1:6" ht="15.75" x14ac:dyDescent="0.25">
      <c r="A61" s="180">
        <v>42286</v>
      </c>
      <c r="B61" s="179">
        <v>44.049999</v>
      </c>
      <c r="C61" s="179">
        <v>2014.8900149999999</v>
      </c>
      <c r="E61" s="177">
        <f t="shared" si="0"/>
        <v>-4.6949414821518598E-2</v>
      </c>
      <c r="F61">
        <f t="shared" si="1"/>
        <v>7.251113576554058E-4</v>
      </c>
    </row>
    <row r="62" spans="1:6" ht="15.75" x14ac:dyDescent="0.25">
      <c r="A62" s="180">
        <v>42289</v>
      </c>
      <c r="B62" s="179">
        <v>42.610000999999997</v>
      </c>
      <c r="C62" s="179">
        <v>2017.459961</v>
      </c>
      <c r="E62" s="177">
        <f t="shared" si="0"/>
        <v>-3.2690080197277704E-2</v>
      </c>
      <c r="F62">
        <f t="shared" si="1"/>
        <v>1.2754770636946855E-3</v>
      </c>
    </row>
    <row r="63" spans="1:6" ht="15.75" x14ac:dyDescent="0.25">
      <c r="A63" s="180">
        <v>42290</v>
      </c>
      <c r="B63" s="179">
        <v>43.060001</v>
      </c>
      <c r="C63" s="179">
        <v>2003.6899410000001</v>
      </c>
      <c r="E63" s="177">
        <f t="shared" si="0"/>
        <v>1.0560900949051932E-2</v>
      </c>
      <c r="F63">
        <f t="shared" si="1"/>
        <v>-6.8254241800043136E-3</v>
      </c>
    </row>
    <row r="64" spans="1:6" ht="15.75" x14ac:dyDescent="0.25">
      <c r="A64" s="180">
        <v>42291</v>
      </c>
      <c r="B64" s="179">
        <v>41.720001000000003</v>
      </c>
      <c r="C64" s="179">
        <v>1994.23999</v>
      </c>
      <c r="E64" s="177">
        <f t="shared" si="0"/>
        <v>-3.111936760057199E-2</v>
      </c>
      <c r="F64">
        <f t="shared" si="1"/>
        <v>-4.7162741133909281E-3</v>
      </c>
    </row>
    <row r="65" spans="1:6" ht="15.75" x14ac:dyDescent="0.25">
      <c r="A65" s="180">
        <v>42292</v>
      </c>
      <c r="B65" s="179">
        <v>42.450001</v>
      </c>
      <c r="C65" s="179">
        <v>2023.8599850000001</v>
      </c>
      <c r="E65" s="177">
        <f t="shared" si="0"/>
        <v>1.7497602648667065E-2</v>
      </c>
      <c r="F65">
        <f t="shared" si="1"/>
        <v>1.485277356212289E-2</v>
      </c>
    </row>
    <row r="66" spans="1:6" ht="15.75" x14ac:dyDescent="0.25">
      <c r="A66" s="180">
        <v>42293</v>
      </c>
      <c r="B66" s="179">
        <v>43.459999000000003</v>
      </c>
      <c r="C66" s="179">
        <v>2033.1099850000001</v>
      </c>
      <c r="E66" s="177">
        <f t="shared" si="0"/>
        <v>2.3792649616191985E-2</v>
      </c>
      <c r="F66">
        <f t="shared" si="1"/>
        <v>4.5704742761638606E-3</v>
      </c>
    </row>
    <row r="67" spans="1:6" ht="15.75" x14ac:dyDescent="0.25">
      <c r="A67" s="180">
        <v>42296</v>
      </c>
      <c r="B67" s="179">
        <v>44.290000999999997</v>
      </c>
      <c r="C67" s="179">
        <v>2033.660034</v>
      </c>
      <c r="E67" s="177">
        <f t="shared" si="0"/>
        <v>1.9098067627659088E-2</v>
      </c>
      <c r="F67">
        <f t="shared" si="1"/>
        <v>2.7054561930150989E-4</v>
      </c>
    </row>
    <row r="68" spans="1:6" ht="15.75" x14ac:dyDescent="0.25">
      <c r="A68" s="180">
        <v>42297</v>
      </c>
      <c r="B68" s="179">
        <v>44.009998000000003</v>
      </c>
      <c r="C68" s="179">
        <v>2030.7700199999999</v>
      </c>
      <c r="E68" s="177">
        <f t="shared" ref="E68:E131" si="2">B68/B67-1</f>
        <v>-6.322036434363465E-3</v>
      </c>
      <c r="F68">
        <f t="shared" ref="F68:F131" si="3">C68/C67-1</f>
        <v>-1.421090030626071E-3</v>
      </c>
    </row>
    <row r="69" spans="1:6" ht="15.75" x14ac:dyDescent="0.25">
      <c r="A69" s="180">
        <v>42298</v>
      </c>
      <c r="B69" s="179">
        <v>42.330002</v>
      </c>
      <c r="C69" s="179">
        <v>2018.9399410000001</v>
      </c>
      <c r="E69" s="177">
        <f t="shared" si="2"/>
        <v>-3.8173053313931171E-2</v>
      </c>
      <c r="F69">
        <f t="shared" si="3"/>
        <v>-5.8254154254255841E-3</v>
      </c>
    </row>
    <row r="70" spans="1:6" ht="15.75" x14ac:dyDescent="0.25">
      <c r="A70" s="180">
        <v>42299</v>
      </c>
      <c r="B70" s="179">
        <v>42.880001</v>
      </c>
      <c r="C70" s="179">
        <v>2052.51001</v>
      </c>
      <c r="E70" s="177">
        <f t="shared" si="2"/>
        <v>1.2993124829051572E-2</v>
      </c>
      <c r="F70">
        <f t="shared" si="3"/>
        <v>1.6627571884764603E-2</v>
      </c>
    </row>
    <row r="71" spans="1:6" ht="15.75" x14ac:dyDescent="0.25">
      <c r="A71" s="180">
        <v>42300</v>
      </c>
      <c r="B71" s="179">
        <v>45.02</v>
      </c>
      <c r="C71" s="179">
        <v>2075.1499020000001</v>
      </c>
      <c r="E71" s="177">
        <f t="shared" si="2"/>
        <v>4.9906691933146341E-2</v>
      </c>
      <c r="F71">
        <f t="shared" si="3"/>
        <v>1.1030344256396596E-2</v>
      </c>
    </row>
    <row r="72" spans="1:6" ht="15.75" x14ac:dyDescent="0.25">
      <c r="A72" s="180">
        <v>42303</v>
      </c>
      <c r="B72" s="179">
        <v>44.650002000000001</v>
      </c>
      <c r="C72" s="179">
        <v>2071.179932</v>
      </c>
      <c r="E72" s="177">
        <f t="shared" si="2"/>
        <v>-8.2185250999555759E-3</v>
      </c>
      <c r="F72">
        <f t="shared" si="3"/>
        <v>-1.9131003481598352E-3</v>
      </c>
    </row>
    <row r="73" spans="1:6" ht="15.75" x14ac:dyDescent="0.25">
      <c r="A73" s="180">
        <v>42304</v>
      </c>
      <c r="B73" s="179">
        <v>44.049999</v>
      </c>
      <c r="C73" s="179">
        <v>2065.889893</v>
      </c>
      <c r="E73" s="177">
        <f t="shared" si="2"/>
        <v>-1.3437916531336302E-2</v>
      </c>
      <c r="F73">
        <f t="shared" si="3"/>
        <v>-2.5541185091011442E-3</v>
      </c>
    </row>
    <row r="74" spans="1:6" ht="15.75" x14ac:dyDescent="0.25">
      <c r="A74" s="180">
        <v>42305</v>
      </c>
      <c r="B74" s="179">
        <v>46.009998000000003</v>
      </c>
      <c r="C74" s="179">
        <v>2090.3500979999999</v>
      </c>
      <c r="E74" s="177">
        <f t="shared" si="2"/>
        <v>4.4494870476614601E-2</v>
      </c>
      <c r="F74">
        <f t="shared" si="3"/>
        <v>1.1840033238402548E-2</v>
      </c>
    </row>
    <row r="75" spans="1:6" ht="15.75" x14ac:dyDescent="0.25">
      <c r="A75" s="180">
        <v>42306</v>
      </c>
      <c r="B75" s="179">
        <v>44.32</v>
      </c>
      <c r="C75" s="179">
        <v>2089.4099120000001</v>
      </c>
      <c r="E75" s="177">
        <f t="shared" si="2"/>
        <v>-3.6731103531019604E-2</v>
      </c>
      <c r="F75">
        <f t="shared" si="3"/>
        <v>-4.4977441860072354E-4</v>
      </c>
    </row>
    <row r="76" spans="1:6" ht="15.75" x14ac:dyDescent="0.25">
      <c r="A76" s="180">
        <v>42307</v>
      </c>
      <c r="B76" s="179">
        <v>45.57</v>
      </c>
      <c r="C76" s="179">
        <v>2079.360107</v>
      </c>
      <c r="E76" s="177">
        <f t="shared" si="2"/>
        <v>2.8203971119133531E-2</v>
      </c>
      <c r="F76">
        <f t="shared" si="3"/>
        <v>-4.809877153488018E-3</v>
      </c>
    </row>
    <row r="77" spans="1:6" ht="15.75" x14ac:dyDescent="0.25">
      <c r="A77" s="180">
        <v>42310</v>
      </c>
      <c r="B77" s="179">
        <v>47.939999</v>
      </c>
      <c r="C77" s="179">
        <v>2104.0500489999999</v>
      </c>
      <c r="E77" s="177">
        <f t="shared" si="2"/>
        <v>5.2007877989905582E-2</v>
      </c>
      <c r="F77">
        <f t="shared" si="3"/>
        <v>1.1873817294504763E-2</v>
      </c>
    </row>
    <row r="78" spans="1:6" ht="15.75" x14ac:dyDescent="0.25">
      <c r="A78" s="180">
        <v>42311</v>
      </c>
      <c r="B78" s="179">
        <v>48.630001</v>
      </c>
      <c r="C78" s="179">
        <v>2109.790039</v>
      </c>
      <c r="E78" s="177">
        <f t="shared" si="2"/>
        <v>1.4393033258094157E-2</v>
      </c>
      <c r="F78">
        <f t="shared" si="3"/>
        <v>2.7280672352485436E-3</v>
      </c>
    </row>
    <row r="79" spans="1:6" ht="15.75" x14ac:dyDescent="0.25">
      <c r="A79" s="180">
        <v>42312</v>
      </c>
      <c r="B79" s="179">
        <v>48.919998</v>
      </c>
      <c r="C79" s="179">
        <v>2102.3100589999999</v>
      </c>
      <c r="E79" s="177">
        <f t="shared" si="2"/>
        <v>5.9633352670505069E-3</v>
      </c>
      <c r="F79">
        <f t="shared" si="3"/>
        <v>-3.5453670089111711E-3</v>
      </c>
    </row>
    <row r="80" spans="1:6" ht="15.75" x14ac:dyDescent="0.25">
      <c r="A80" s="180">
        <v>42313</v>
      </c>
      <c r="B80" s="179">
        <v>51.110000999999997</v>
      </c>
      <c r="C80" s="179">
        <v>2099.929932</v>
      </c>
      <c r="E80" s="177">
        <f t="shared" si="2"/>
        <v>4.4767029630704336E-2</v>
      </c>
      <c r="F80">
        <f t="shared" si="3"/>
        <v>-1.1321484144598548E-3</v>
      </c>
    </row>
    <row r="81" spans="1:6" ht="15.75" x14ac:dyDescent="0.25">
      <c r="A81" s="180">
        <v>42314</v>
      </c>
      <c r="B81" s="179">
        <v>49.990001999999997</v>
      </c>
      <c r="C81" s="179">
        <v>2099.1999510000001</v>
      </c>
      <c r="E81" s="177">
        <f t="shared" si="2"/>
        <v>-2.1913499864732899E-2</v>
      </c>
      <c r="F81">
        <f t="shared" si="3"/>
        <v>-3.4762159864287767E-4</v>
      </c>
    </row>
    <row r="82" spans="1:6" ht="15.75" x14ac:dyDescent="0.25">
      <c r="A82" s="180">
        <v>42317</v>
      </c>
      <c r="B82" s="179">
        <v>48.549999</v>
      </c>
      <c r="C82" s="179">
        <v>2078.580078</v>
      </c>
      <c r="E82" s="177">
        <f t="shared" si="2"/>
        <v>-2.8805820011769456E-2</v>
      </c>
      <c r="F82">
        <f t="shared" si="3"/>
        <v>-9.8227293641929281E-3</v>
      </c>
    </row>
    <row r="83" spans="1:6" ht="15.75" x14ac:dyDescent="0.25">
      <c r="A83" s="180">
        <v>42318</v>
      </c>
      <c r="B83" s="179">
        <v>46.68</v>
      </c>
      <c r="C83" s="179">
        <v>2081.719971</v>
      </c>
      <c r="E83" s="177">
        <f t="shared" si="2"/>
        <v>-3.8516972986961329E-2</v>
      </c>
      <c r="F83">
        <f t="shared" si="3"/>
        <v>1.5105951573544107E-3</v>
      </c>
    </row>
    <row r="84" spans="1:6" ht="15.75" x14ac:dyDescent="0.25">
      <c r="A84" s="180">
        <v>42319</v>
      </c>
      <c r="B84" s="179">
        <v>44.119999</v>
      </c>
      <c r="C84" s="179">
        <v>2075</v>
      </c>
      <c r="E84" s="177">
        <f t="shared" si="2"/>
        <v>-5.4841495287060837E-2</v>
      </c>
      <c r="F84">
        <f t="shared" si="3"/>
        <v>-3.2280859546982565E-3</v>
      </c>
    </row>
    <row r="85" spans="1:6" ht="15.75" x14ac:dyDescent="0.25">
      <c r="A85" s="180">
        <v>42320</v>
      </c>
      <c r="B85" s="179">
        <v>42.470001000000003</v>
      </c>
      <c r="C85" s="179">
        <v>2045.969971</v>
      </c>
      <c r="E85" s="177">
        <f t="shared" si="2"/>
        <v>-3.7397960956435994E-2</v>
      </c>
      <c r="F85">
        <f t="shared" si="3"/>
        <v>-1.3990375421686796E-2</v>
      </c>
    </row>
    <row r="86" spans="1:6" ht="15.75" x14ac:dyDescent="0.25">
      <c r="A86" s="180">
        <v>42321</v>
      </c>
      <c r="B86" s="179">
        <v>40.849997999999999</v>
      </c>
      <c r="C86" s="179">
        <v>2023.040039</v>
      </c>
      <c r="E86" s="177">
        <f t="shared" si="2"/>
        <v>-3.8144642379452809E-2</v>
      </c>
      <c r="F86">
        <f t="shared" si="3"/>
        <v>-1.1207364880723381E-2</v>
      </c>
    </row>
    <row r="87" spans="1:6" ht="15.75" x14ac:dyDescent="0.25">
      <c r="A87" s="180">
        <v>42324</v>
      </c>
      <c r="B87" s="179">
        <v>43.419998</v>
      </c>
      <c r="C87" s="179">
        <v>2053.1899410000001</v>
      </c>
      <c r="E87" s="177">
        <f t="shared" si="2"/>
        <v>6.291309977542725E-2</v>
      </c>
      <c r="F87">
        <f t="shared" si="3"/>
        <v>1.490326509548634E-2</v>
      </c>
    </row>
    <row r="88" spans="1:6" ht="15.75" x14ac:dyDescent="0.25">
      <c r="A88" s="180">
        <v>42325</v>
      </c>
      <c r="B88" s="179">
        <v>42.959999000000003</v>
      </c>
      <c r="C88" s="179">
        <v>2050.4399410000001</v>
      </c>
      <c r="E88" s="177">
        <f t="shared" si="2"/>
        <v>-1.0594173680063212E-2</v>
      </c>
      <c r="F88">
        <f t="shared" si="3"/>
        <v>-1.3393792484004408E-3</v>
      </c>
    </row>
    <row r="89" spans="1:6" ht="15.75" x14ac:dyDescent="0.25">
      <c r="A89" s="180">
        <v>42326</v>
      </c>
      <c r="B89" s="179">
        <v>42.48</v>
      </c>
      <c r="C89" s="179">
        <v>2083.580078</v>
      </c>
      <c r="E89" s="177">
        <f t="shared" si="2"/>
        <v>-1.1173161340157556E-2</v>
      </c>
      <c r="F89">
        <f t="shared" si="3"/>
        <v>1.616245193889343E-2</v>
      </c>
    </row>
    <row r="90" spans="1:6" ht="15.75" x14ac:dyDescent="0.25">
      <c r="A90" s="180">
        <v>42327</v>
      </c>
      <c r="B90" s="179">
        <v>43.169998</v>
      </c>
      <c r="C90" s="179">
        <v>2081.23999</v>
      </c>
      <c r="E90" s="177">
        <f t="shared" si="2"/>
        <v>1.6242890772128149E-2</v>
      </c>
      <c r="F90">
        <f t="shared" si="3"/>
        <v>-1.1231092218189076E-3</v>
      </c>
    </row>
    <row r="91" spans="1:6" ht="15.75" x14ac:dyDescent="0.25">
      <c r="A91" s="180">
        <v>42328</v>
      </c>
      <c r="B91" s="179">
        <v>42.529998999999997</v>
      </c>
      <c r="C91" s="179">
        <v>2089.169922</v>
      </c>
      <c r="E91" s="177">
        <f t="shared" si="2"/>
        <v>-1.4825087552702731E-2</v>
      </c>
      <c r="F91">
        <f t="shared" si="3"/>
        <v>3.8101958630922805E-3</v>
      </c>
    </row>
    <row r="92" spans="1:6" ht="15.75" x14ac:dyDescent="0.25">
      <c r="A92" s="180">
        <v>42331</v>
      </c>
      <c r="B92" s="179">
        <v>43.220001000000003</v>
      </c>
      <c r="C92" s="179">
        <v>2086.5900879999999</v>
      </c>
      <c r="E92" s="177">
        <f t="shared" si="2"/>
        <v>1.6223889400985181E-2</v>
      </c>
      <c r="F92">
        <f t="shared" si="3"/>
        <v>-1.2348607802712408E-3</v>
      </c>
    </row>
    <row r="93" spans="1:6" ht="15.75" x14ac:dyDescent="0.25">
      <c r="A93" s="180">
        <v>42332</v>
      </c>
      <c r="B93" s="179">
        <v>43.400002000000001</v>
      </c>
      <c r="C93" s="179">
        <v>2089.139893</v>
      </c>
      <c r="E93" s="177">
        <f t="shared" si="2"/>
        <v>4.1647615880433531E-3</v>
      </c>
      <c r="F93">
        <f t="shared" si="3"/>
        <v>1.2219961240418353E-3</v>
      </c>
    </row>
    <row r="94" spans="1:6" ht="15.75" x14ac:dyDescent="0.25">
      <c r="A94" s="180">
        <v>42333</v>
      </c>
      <c r="B94" s="179">
        <v>43.48</v>
      </c>
      <c r="C94" s="179">
        <v>2088.8701169999999</v>
      </c>
      <c r="E94" s="177">
        <f t="shared" si="2"/>
        <v>1.8432718044574248E-3</v>
      </c>
      <c r="F94">
        <f t="shared" si="3"/>
        <v>-1.2913256833779752E-4</v>
      </c>
    </row>
    <row r="95" spans="1:6" ht="15.75" x14ac:dyDescent="0.25">
      <c r="A95" s="180">
        <v>42335</v>
      </c>
      <c r="B95" s="179">
        <v>44.119999</v>
      </c>
      <c r="C95" s="179">
        <v>2090.110107</v>
      </c>
      <c r="E95" s="177">
        <f t="shared" si="2"/>
        <v>1.4719388224471164E-2</v>
      </c>
      <c r="F95">
        <f t="shared" si="3"/>
        <v>5.9361756861209258E-4</v>
      </c>
    </row>
    <row r="96" spans="1:6" ht="15.75" x14ac:dyDescent="0.25">
      <c r="A96" s="180">
        <v>42338</v>
      </c>
      <c r="B96" s="179">
        <v>45.950001</v>
      </c>
      <c r="C96" s="179">
        <v>2080.4099120000001</v>
      </c>
      <c r="E96" s="177">
        <f t="shared" si="2"/>
        <v>4.1477834122344293E-2</v>
      </c>
      <c r="F96">
        <f t="shared" si="3"/>
        <v>-4.6409971261862637E-3</v>
      </c>
    </row>
    <row r="97" spans="1:6" ht="15.75" x14ac:dyDescent="0.25">
      <c r="A97" s="180">
        <v>42339</v>
      </c>
      <c r="B97" s="179">
        <v>45.700001</v>
      </c>
      <c r="C97" s="179">
        <v>2102.6298830000001</v>
      </c>
      <c r="E97" s="177">
        <f t="shared" si="2"/>
        <v>-5.4406962907356249E-3</v>
      </c>
      <c r="F97">
        <f t="shared" si="3"/>
        <v>1.0680573511899327E-2</v>
      </c>
    </row>
    <row r="98" spans="1:6" ht="15.75" x14ac:dyDescent="0.25">
      <c r="A98" s="180">
        <v>42340</v>
      </c>
      <c r="B98" s="179">
        <v>45.509998000000003</v>
      </c>
      <c r="C98" s="179">
        <v>2079.51001</v>
      </c>
      <c r="E98" s="177">
        <f t="shared" si="2"/>
        <v>-4.1576147886736026E-3</v>
      </c>
      <c r="F98">
        <f t="shared" si="3"/>
        <v>-1.0995693149292163E-2</v>
      </c>
    </row>
    <row r="99" spans="1:6" ht="15.75" x14ac:dyDescent="0.25">
      <c r="A99" s="180">
        <v>42341</v>
      </c>
      <c r="B99" s="179">
        <v>44.630001</v>
      </c>
      <c r="C99" s="179">
        <v>2049.6201169999999</v>
      </c>
      <c r="E99" s="177">
        <f t="shared" si="2"/>
        <v>-1.9336344510496373E-2</v>
      </c>
      <c r="F99">
        <f t="shared" si="3"/>
        <v>-1.4373526867514363E-2</v>
      </c>
    </row>
    <row r="100" spans="1:6" ht="15.75" x14ac:dyDescent="0.25">
      <c r="A100" s="180">
        <v>42342</v>
      </c>
      <c r="B100" s="179">
        <v>44.040000999999997</v>
      </c>
      <c r="C100" s="179">
        <v>2091.6899410000001</v>
      </c>
      <c r="E100" s="177">
        <f t="shared" si="2"/>
        <v>-1.3219807008294837E-2</v>
      </c>
      <c r="F100">
        <f t="shared" si="3"/>
        <v>2.0525668952535936E-2</v>
      </c>
    </row>
    <row r="101" spans="1:6" ht="15.75" x14ac:dyDescent="0.25">
      <c r="A101" s="180">
        <v>42345</v>
      </c>
      <c r="B101" s="179">
        <v>43.77</v>
      </c>
      <c r="C101" s="179">
        <v>2077.070068</v>
      </c>
      <c r="E101" s="177">
        <f t="shared" si="2"/>
        <v>-6.1308127581557459E-3</v>
      </c>
      <c r="F101">
        <f t="shared" si="3"/>
        <v>-6.9895029437349043E-3</v>
      </c>
    </row>
    <row r="102" spans="1:6" ht="15.75" x14ac:dyDescent="0.25">
      <c r="A102" s="180">
        <v>42346</v>
      </c>
      <c r="B102" s="179">
        <v>43.810001</v>
      </c>
      <c r="C102" s="179">
        <v>2063.5900879999999</v>
      </c>
      <c r="E102" s="177">
        <f t="shared" si="2"/>
        <v>9.1389079278036967E-4</v>
      </c>
      <c r="F102">
        <f t="shared" si="3"/>
        <v>-6.4899014278222422E-3</v>
      </c>
    </row>
    <row r="103" spans="1:6" ht="15.75" x14ac:dyDescent="0.25">
      <c r="A103" s="180">
        <v>42347</v>
      </c>
      <c r="B103" s="179">
        <v>44.16</v>
      </c>
      <c r="C103" s="179">
        <v>2047.619995</v>
      </c>
      <c r="E103" s="177">
        <f t="shared" si="2"/>
        <v>7.9890205891572919E-3</v>
      </c>
      <c r="F103">
        <f t="shared" si="3"/>
        <v>-7.738985127360154E-3</v>
      </c>
    </row>
    <row r="104" spans="1:6" ht="15.75" x14ac:dyDescent="0.25">
      <c r="A104" s="180">
        <v>42348</v>
      </c>
      <c r="B104" s="179">
        <v>42.939999</v>
      </c>
      <c r="C104" s="179">
        <v>2052.2299800000001</v>
      </c>
      <c r="E104" s="177">
        <f t="shared" si="2"/>
        <v>-2.7626834239130371E-2</v>
      </c>
      <c r="F104">
        <f t="shared" si="3"/>
        <v>2.2513869815967702E-3</v>
      </c>
    </row>
    <row r="105" spans="1:6" ht="15.75" x14ac:dyDescent="0.25">
      <c r="A105" s="180">
        <v>42349</v>
      </c>
      <c r="B105" s="179">
        <v>41.189999</v>
      </c>
      <c r="C105" s="179">
        <v>2012.369995</v>
      </c>
      <c r="E105" s="177">
        <f t="shared" si="2"/>
        <v>-4.0754542169411767E-2</v>
      </c>
      <c r="F105">
        <f t="shared" si="3"/>
        <v>-1.9422767130611751E-2</v>
      </c>
    </row>
    <row r="106" spans="1:6" ht="15.75" x14ac:dyDescent="0.25">
      <c r="A106" s="180">
        <v>42352</v>
      </c>
      <c r="B106" s="179">
        <v>40.159999999999997</v>
      </c>
      <c r="C106" s="179">
        <v>2021.9399410000001</v>
      </c>
      <c r="E106" s="177">
        <f t="shared" si="2"/>
        <v>-2.5006045763681706E-2</v>
      </c>
      <c r="F106">
        <f t="shared" si="3"/>
        <v>4.7555598740678384E-3</v>
      </c>
    </row>
    <row r="107" spans="1:6" ht="15.75" x14ac:dyDescent="0.25">
      <c r="A107" s="180">
        <v>42353</v>
      </c>
      <c r="B107" s="179">
        <v>41.580002</v>
      </c>
      <c r="C107" s="179">
        <v>2043.410034</v>
      </c>
      <c r="E107" s="177">
        <f t="shared" si="2"/>
        <v>3.5358615537848692E-2</v>
      </c>
      <c r="F107">
        <f t="shared" si="3"/>
        <v>1.0618561196917398E-2</v>
      </c>
    </row>
    <row r="108" spans="1:6" ht="15.75" x14ac:dyDescent="0.25">
      <c r="A108" s="180">
        <v>42354</v>
      </c>
      <c r="B108" s="179">
        <v>40.169998</v>
      </c>
      <c r="C108" s="179">
        <v>2073.070068</v>
      </c>
      <c r="E108" s="177">
        <f t="shared" si="2"/>
        <v>-3.3910628479527305E-2</v>
      </c>
      <c r="F108">
        <f t="shared" si="3"/>
        <v>1.4514969343641715E-2</v>
      </c>
    </row>
    <row r="109" spans="1:6" ht="15.75" x14ac:dyDescent="0.25">
      <c r="A109" s="180">
        <v>42355</v>
      </c>
      <c r="B109" s="179">
        <v>38.540000999999997</v>
      </c>
      <c r="C109" s="179">
        <v>2041.8900149999999</v>
      </c>
      <c r="E109" s="177">
        <f t="shared" si="2"/>
        <v>-4.0577472769602885E-2</v>
      </c>
      <c r="F109">
        <f t="shared" si="3"/>
        <v>-1.5040520569611582E-2</v>
      </c>
    </row>
    <row r="110" spans="1:6" ht="15.75" x14ac:dyDescent="0.25">
      <c r="A110" s="180">
        <v>42356</v>
      </c>
      <c r="B110" s="179">
        <v>39.75</v>
      </c>
      <c r="C110" s="179">
        <v>2005.5500489999999</v>
      </c>
      <c r="E110" s="177">
        <f t="shared" si="2"/>
        <v>3.139592549569481E-2</v>
      </c>
      <c r="F110">
        <f t="shared" si="3"/>
        <v>-1.779722009170015E-2</v>
      </c>
    </row>
    <row r="111" spans="1:6" ht="15.75" x14ac:dyDescent="0.25">
      <c r="A111" s="180">
        <v>42359</v>
      </c>
      <c r="B111" s="179">
        <v>38.189999</v>
      </c>
      <c r="C111" s="179">
        <v>2021.150024</v>
      </c>
      <c r="E111" s="177">
        <f t="shared" si="2"/>
        <v>-3.9245308176100613E-2</v>
      </c>
      <c r="F111">
        <f t="shared" si="3"/>
        <v>7.7784022432043631E-3</v>
      </c>
    </row>
    <row r="112" spans="1:6" ht="15.75" x14ac:dyDescent="0.25">
      <c r="A112" s="180">
        <v>42360</v>
      </c>
      <c r="B112" s="179">
        <v>39.75</v>
      </c>
      <c r="C112" s="179">
        <v>2038.969971</v>
      </c>
      <c r="E112" s="177">
        <f t="shared" si="2"/>
        <v>4.0848416885268746E-2</v>
      </c>
      <c r="F112">
        <f t="shared" si="3"/>
        <v>8.8167364066982223E-3</v>
      </c>
    </row>
    <row r="113" spans="1:6" ht="15.75" x14ac:dyDescent="0.25">
      <c r="A113" s="180">
        <v>42361</v>
      </c>
      <c r="B113" s="179">
        <v>39.840000000000003</v>
      </c>
      <c r="C113" s="179">
        <v>2064.290039</v>
      </c>
      <c r="E113" s="177">
        <f t="shared" si="2"/>
        <v>2.2641509433962703E-3</v>
      </c>
      <c r="F113">
        <f t="shared" si="3"/>
        <v>1.2418068122691306E-2</v>
      </c>
    </row>
    <row r="114" spans="1:6" ht="15.75" x14ac:dyDescent="0.25">
      <c r="A114" s="180">
        <v>42362</v>
      </c>
      <c r="B114" s="179">
        <v>40.490001999999997</v>
      </c>
      <c r="C114" s="179">
        <v>2060.98999</v>
      </c>
      <c r="E114" s="177">
        <f t="shared" si="2"/>
        <v>1.6315311244979647E-2</v>
      </c>
      <c r="F114">
        <f t="shared" si="3"/>
        <v>-1.5986363048084984E-3</v>
      </c>
    </row>
    <row r="115" spans="1:6" ht="15.75" x14ac:dyDescent="0.25">
      <c r="A115" s="180">
        <v>42366</v>
      </c>
      <c r="B115" s="179">
        <v>39.849997999999999</v>
      </c>
      <c r="C115" s="179">
        <v>2056.5</v>
      </c>
      <c r="E115" s="177">
        <f t="shared" si="2"/>
        <v>-1.5806469952755142E-2</v>
      </c>
      <c r="F115">
        <f t="shared" si="3"/>
        <v>-2.1785598289102426E-3</v>
      </c>
    </row>
    <row r="116" spans="1:6" ht="15.75" x14ac:dyDescent="0.25">
      <c r="A116" s="180">
        <v>42367</v>
      </c>
      <c r="B116" s="179">
        <v>40.639999000000003</v>
      </c>
      <c r="C116" s="179">
        <v>2078.360107</v>
      </c>
      <c r="E116" s="177">
        <f t="shared" si="2"/>
        <v>1.9824367368851625E-2</v>
      </c>
      <c r="F116">
        <f t="shared" si="3"/>
        <v>1.0629762703622703E-2</v>
      </c>
    </row>
    <row r="117" spans="1:6" ht="15.75" x14ac:dyDescent="0.25">
      <c r="A117" s="180">
        <v>42368</v>
      </c>
      <c r="B117" s="179">
        <v>39.959999000000003</v>
      </c>
      <c r="C117" s="179">
        <v>2063.360107</v>
      </c>
      <c r="E117" s="177">
        <f t="shared" si="2"/>
        <v>-1.6732283876286558E-2</v>
      </c>
      <c r="F117">
        <f t="shared" si="3"/>
        <v>-7.2172285974309025E-3</v>
      </c>
    </row>
    <row r="118" spans="1:6" ht="15.75" x14ac:dyDescent="0.25">
      <c r="A118" s="180">
        <v>42369</v>
      </c>
      <c r="B118" s="179">
        <v>39.599997999999999</v>
      </c>
      <c r="C118" s="179">
        <v>2043.9399410000001</v>
      </c>
      <c r="E118" s="177">
        <f t="shared" si="2"/>
        <v>-9.0090342594854045E-3</v>
      </c>
      <c r="F118">
        <f t="shared" si="3"/>
        <v>-9.4119130897784009E-3</v>
      </c>
    </row>
    <row r="119" spans="1:6" ht="15.75" x14ac:dyDescent="0.25">
      <c r="A119" s="180">
        <v>42373</v>
      </c>
      <c r="B119" s="179">
        <v>38.549999</v>
      </c>
      <c r="C119" s="179">
        <v>2012.660034</v>
      </c>
      <c r="E119" s="177">
        <f t="shared" si="2"/>
        <v>-2.6515127601774102E-2</v>
      </c>
      <c r="F119">
        <f t="shared" si="3"/>
        <v>-1.5303730981790165E-2</v>
      </c>
    </row>
    <row r="120" spans="1:6" ht="15.75" x14ac:dyDescent="0.25">
      <c r="A120" s="180">
        <v>42374</v>
      </c>
      <c r="B120" s="179">
        <v>39.009998000000003</v>
      </c>
      <c r="C120" s="179">
        <v>2016.709961</v>
      </c>
      <c r="E120" s="177">
        <f t="shared" si="2"/>
        <v>1.1932529492413302E-2</v>
      </c>
      <c r="F120">
        <f t="shared" si="3"/>
        <v>2.0122260747390541E-3</v>
      </c>
    </row>
    <row r="121" spans="1:6" ht="15.75" x14ac:dyDescent="0.25">
      <c r="A121" s="180">
        <v>42375</v>
      </c>
      <c r="B121" s="179">
        <v>38.330002</v>
      </c>
      <c r="C121" s="179">
        <v>1990.26001</v>
      </c>
      <c r="E121" s="177">
        <f t="shared" si="2"/>
        <v>-1.7431326194889851E-2</v>
      </c>
      <c r="F121">
        <f t="shared" si="3"/>
        <v>-1.3115396617015107E-2</v>
      </c>
    </row>
    <row r="122" spans="1:6" ht="15.75" x14ac:dyDescent="0.25">
      <c r="A122" s="180">
        <v>42376</v>
      </c>
      <c r="B122" s="179">
        <v>36.200001</v>
      </c>
      <c r="C122" s="179">
        <v>1943.089966</v>
      </c>
      <c r="E122" s="177">
        <f t="shared" si="2"/>
        <v>-5.5570072759192679E-2</v>
      </c>
      <c r="F122">
        <f t="shared" si="3"/>
        <v>-2.3700443039098129E-2</v>
      </c>
    </row>
    <row r="123" spans="1:6" ht="15.75" x14ac:dyDescent="0.25">
      <c r="A123" s="180">
        <v>42377</v>
      </c>
      <c r="B123" s="179">
        <v>34.900002000000001</v>
      </c>
      <c r="C123" s="179">
        <v>1922.030029</v>
      </c>
      <c r="E123" s="177">
        <f t="shared" si="2"/>
        <v>-3.5911573593602975E-2</v>
      </c>
      <c r="F123">
        <f t="shared" si="3"/>
        <v>-1.0838374634476344E-2</v>
      </c>
    </row>
    <row r="124" spans="1:6" ht="15.75" x14ac:dyDescent="0.25">
      <c r="A124" s="180">
        <v>42380</v>
      </c>
      <c r="B124" s="179">
        <v>34.209999000000003</v>
      </c>
      <c r="C124" s="179">
        <v>1923.670044</v>
      </c>
      <c r="E124" s="177">
        <f t="shared" si="2"/>
        <v>-1.9770858465853358E-2</v>
      </c>
      <c r="F124">
        <f t="shared" si="3"/>
        <v>8.5327230857745739E-4</v>
      </c>
    </row>
    <row r="125" spans="1:6" ht="15.75" x14ac:dyDescent="0.25">
      <c r="A125" s="180">
        <v>42381</v>
      </c>
      <c r="B125" s="179">
        <v>32.860000999999997</v>
      </c>
      <c r="C125" s="179">
        <v>1938.6800539999999</v>
      </c>
      <c r="E125" s="177">
        <f t="shared" si="2"/>
        <v>-3.9462088262557593E-2</v>
      </c>
      <c r="F125">
        <f t="shared" si="3"/>
        <v>7.8027986383719661E-3</v>
      </c>
    </row>
    <row r="126" spans="1:6" ht="15.75" x14ac:dyDescent="0.25">
      <c r="A126" s="180">
        <v>42382</v>
      </c>
      <c r="B126" s="179">
        <v>31.92</v>
      </c>
      <c r="C126" s="179">
        <v>1890.280029</v>
      </c>
      <c r="E126" s="177">
        <f t="shared" si="2"/>
        <v>-2.8606237717399785E-2</v>
      </c>
      <c r="F126">
        <f t="shared" si="3"/>
        <v>-2.496545260273253E-2</v>
      </c>
    </row>
    <row r="127" spans="1:6" ht="15.75" x14ac:dyDescent="0.25">
      <c r="A127" s="180">
        <v>42383</v>
      </c>
      <c r="B127" s="179">
        <v>32.240001999999997</v>
      </c>
      <c r="C127" s="179">
        <v>1921.839966</v>
      </c>
      <c r="E127" s="177">
        <f t="shared" si="2"/>
        <v>1.0025125313283034E-2</v>
      </c>
      <c r="F127">
        <f t="shared" si="3"/>
        <v>1.6695905641396447E-2</v>
      </c>
    </row>
    <row r="128" spans="1:6" ht="15.75" x14ac:dyDescent="0.25">
      <c r="A128" s="180">
        <v>42384</v>
      </c>
      <c r="B128" s="179">
        <v>32.07</v>
      </c>
      <c r="C128" s="179">
        <v>1880.329956</v>
      </c>
      <c r="E128" s="177">
        <f t="shared" si="2"/>
        <v>-5.2730145612273072E-3</v>
      </c>
      <c r="F128">
        <f t="shared" si="3"/>
        <v>-2.1599098121783955E-2</v>
      </c>
    </row>
    <row r="129" spans="1:6" ht="15.75" x14ac:dyDescent="0.25">
      <c r="A129" s="180">
        <v>42388</v>
      </c>
      <c r="B129" s="179">
        <v>33.5</v>
      </c>
      <c r="C129" s="179">
        <v>1881.329956</v>
      </c>
      <c r="E129" s="177">
        <f t="shared" si="2"/>
        <v>4.4589959463673168E-2</v>
      </c>
      <c r="F129">
        <f t="shared" si="3"/>
        <v>5.318215544081184E-4</v>
      </c>
    </row>
    <row r="130" spans="1:6" ht="15.75" x14ac:dyDescent="0.25">
      <c r="A130" s="180">
        <v>42389</v>
      </c>
      <c r="B130" s="179">
        <v>33.75</v>
      </c>
      <c r="C130" s="179">
        <v>1859.329956</v>
      </c>
      <c r="E130" s="177">
        <f t="shared" si="2"/>
        <v>7.4626865671640896E-3</v>
      </c>
      <c r="F130">
        <f t="shared" si="3"/>
        <v>-1.1693855152753452E-2</v>
      </c>
    </row>
    <row r="131" spans="1:6" ht="15.75" x14ac:dyDescent="0.25">
      <c r="A131" s="180">
        <v>42390</v>
      </c>
      <c r="B131" s="179">
        <v>35.090000000000003</v>
      </c>
      <c r="C131" s="179">
        <v>1868.98999</v>
      </c>
      <c r="E131" s="177">
        <f t="shared" si="2"/>
        <v>3.9703703703703797E-2</v>
      </c>
      <c r="F131">
        <f t="shared" si="3"/>
        <v>5.1954382646433039E-3</v>
      </c>
    </row>
    <row r="132" spans="1:6" ht="15.75" x14ac:dyDescent="0.25">
      <c r="A132" s="180">
        <v>42391</v>
      </c>
      <c r="B132" s="179">
        <v>35.520000000000003</v>
      </c>
      <c r="C132" s="179">
        <v>1906.900024</v>
      </c>
      <c r="E132" s="177">
        <f t="shared" ref="E132:E195" si="4">B132/B131-1</f>
        <v>1.2254203476774084E-2</v>
      </c>
      <c r="F132">
        <f t="shared" ref="F132:F195" si="5">C132/C131-1</f>
        <v>2.0283700930896931E-2</v>
      </c>
    </row>
    <row r="133" spans="1:6" ht="15.75" x14ac:dyDescent="0.25">
      <c r="A133" s="180">
        <v>42394</v>
      </c>
      <c r="B133" s="179">
        <v>34.759998000000003</v>
      </c>
      <c r="C133" s="179">
        <v>1877.079956</v>
      </c>
      <c r="E133" s="177">
        <f t="shared" si="4"/>
        <v>-2.139645270270274E-2</v>
      </c>
      <c r="F133">
        <f t="shared" si="5"/>
        <v>-1.5637981868314221E-2</v>
      </c>
    </row>
    <row r="134" spans="1:6" ht="15.75" x14ac:dyDescent="0.25">
      <c r="A134" s="180">
        <v>42395</v>
      </c>
      <c r="B134" s="179">
        <v>35</v>
      </c>
      <c r="C134" s="179">
        <v>1903.630005</v>
      </c>
      <c r="E134" s="177">
        <f t="shared" si="4"/>
        <v>6.9045458518148806E-3</v>
      </c>
      <c r="F134">
        <f t="shared" si="5"/>
        <v>1.4144335682203524E-2</v>
      </c>
    </row>
    <row r="135" spans="1:6" ht="15.75" x14ac:dyDescent="0.25">
      <c r="A135" s="180">
        <v>42396</v>
      </c>
      <c r="B135" s="179">
        <v>33.389999000000003</v>
      </c>
      <c r="C135" s="179">
        <v>1882.9499510000001</v>
      </c>
      <c r="E135" s="177">
        <f t="shared" si="4"/>
        <v>-4.6000028571428486E-2</v>
      </c>
      <c r="F135">
        <f t="shared" si="5"/>
        <v>-1.0863483946818686E-2</v>
      </c>
    </row>
    <row r="136" spans="1:6" ht="15.75" x14ac:dyDescent="0.25">
      <c r="A136" s="180">
        <v>42397</v>
      </c>
      <c r="B136" s="179">
        <v>33.75</v>
      </c>
      <c r="C136" s="179">
        <v>1893.3599850000001</v>
      </c>
      <c r="E136" s="177">
        <f t="shared" si="4"/>
        <v>1.0781701431018309E-2</v>
      </c>
      <c r="F136">
        <f t="shared" si="5"/>
        <v>5.5285771108635196E-3</v>
      </c>
    </row>
    <row r="137" spans="1:6" ht="15.75" x14ac:dyDescent="0.25">
      <c r="A137" s="180">
        <v>42398</v>
      </c>
      <c r="B137" s="179">
        <v>34.580002</v>
      </c>
      <c r="C137" s="179">
        <v>1940.23999</v>
      </c>
      <c r="E137" s="177">
        <f t="shared" si="4"/>
        <v>2.4592651851851777E-2</v>
      </c>
      <c r="F137">
        <f t="shared" si="5"/>
        <v>2.476021748183288E-2</v>
      </c>
    </row>
    <row r="138" spans="1:6" ht="15.75" x14ac:dyDescent="0.25">
      <c r="A138" s="180">
        <v>42401</v>
      </c>
      <c r="B138" s="179">
        <v>36.549999</v>
      </c>
      <c r="C138" s="179">
        <v>1939.380005</v>
      </c>
      <c r="E138" s="177">
        <f t="shared" si="4"/>
        <v>5.6969256392755518E-2</v>
      </c>
      <c r="F138">
        <f t="shared" si="5"/>
        <v>-4.4323640602828007E-4</v>
      </c>
    </row>
    <row r="139" spans="1:6" ht="15.75" x14ac:dyDescent="0.25">
      <c r="A139" s="180">
        <v>42402</v>
      </c>
      <c r="B139" s="179">
        <v>35.709999000000003</v>
      </c>
      <c r="C139" s="179">
        <v>1903.030029</v>
      </c>
      <c r="E139" s="177">
        <f t="shared" si="4"/>
        <v>-2.2982216771059161E-2</v>
      </c>
      <c r="F139">
        <f t="shared" si="5"/>
        <v>-1.8743091042644822E-2</v>
      </c>
    </row>
    <row r="140" spans="1:6" ht="15.75" x14ac:dyDescent="0.25">
      <c r="A140" s="180">
        <v>42403</v>
      </c>
      <c r="B140" s="179">
        <v>36.490001999999997</v>
      </c>
      <c r="C140" s="179">
        <v>1912.530029</v>
      </c>
      <c r="E140" s="177">
        <f t="shared" si="4"/>
        <v>2.1842705736283996E-2</v>
      </c>
      <c r="F140">
        <f t="shared" si="5"/>
        <v>4.9920389353981243E-3</v>
      </c>
    </row>
    <row r="141" spans="1:6" ht="15.75" x14ac:dyDescent="0.25">
      <c r="A141" s="180">
        <v>42404</v>
      </c>
      <c r="B141" s="179">
        <v>38.299999</v>
      </c>
      <c r="C141" s="179">
        <v>1915.4499510000001</v>
      </c>
      <c r="E141" s="177">
        <f t="shared" si="4"/>
        <v>4.9602545924771535E-2</v>
      </c>
      <c r="F141">
        <f t="shared" si="5"/>
        <v>1.5267326294097217E-3</v>
      </c>
    </row>
    <row r="142" spans="1:6" ht="15.75" x14ac:dyDescent="0.25">
      <c r="A142" s="180">
        <v>42405</v>
      </c>
      <c r="B142" s="179">
        <v>34.07</v>
      </c>
      <c r="C142" s="179">
        <v>1880.0500489999999</v>
      </c>
      <c r="E142" s="177">
        <f t="shared" si="4"/>
        <v>-0.11044384100375559</v>
      </c>
      <c r="F142">
        <f t="shared" si="5"/>
        <v>-1.8481246133065898E-2</v>
      </c>
    </row>
    <row r="143" spans="1:6" ht="15.75" x14ac:dyDescent="0.25">
      <c r="A143" s="180">
        <v>42408</v>
      </c>
      <c r="B143" s="179">
        <v>32.790000999999997</v>
      </c>
      <c r="C143" s="179">
        <v>1853.4399410000001</v>
      </c>
      <c r="E143" s="177">
        <f t="shared" si="4"/>
        <v>-3.7569680070443368E-2</v>
      </c>
      <c r="F143">
        <f t="shared" si="5"/>
        <v>-1.4153935962584518E-2</v>
      </c>
    </row>
    <row r="144" spans="1:6" ht="15.75" x14ac:dyDescent="0.25">
      <c r="A144" s="180">
        <v>42409</v>
      </c>
      <c r="B144" s="179">
        <v>34.400002000000001</v>
      </c>
      <c r="C144" s="179">
        <v>1852.209961</v>
      </c>
      <c r="E144" s="177">
        <f t="shared" si="4"/>
        <v>4.9100364467814517E-2</v>
      </c>
      <c r="F144">
        <f t="shared" si="5"/>
        <v>-6.6362010054477061E-4</v>
      </c>
    </row>
    <row r="145" spans="1:6" ht="15.75" x14ac:dyDescent="0.25">
      <c r="A145" s="180">
        <v>42410</v>
      </c>
      <c r="B145" s="179">
        <v>33.75</v>
      </c>
      <c r="C145" s="179">
        <v>1851.8599850000001</v>
      </c>
      <c r="E145" s="177">
        <f t="shared" si="4"/>
        <v>-1.8895405878174065E-2</v>
      </c>
      <c r="F145">
        <f t="shared" si="5"/>
        <v>-1.8895050095235622E-4</v>
      </c>
    </row>
    <row r="146" spans="1:6" ht="15.75" x14ac:dyDescent="0.25">
      <c r="A146" s="180">
        <v>42411</v>
      </c>
      <c r="B146" s="179">
        <v>33</v>
      </c>
      <c r="C146" s="179">
        <v>1829.079956</v>
      </c>
      <c r="E146" s="177">
        <f t="shared" si="4"/>
        <v>-2.2222222222222254E-2</v>
      </c>
      <c r="F146">
        <f t="shared" si="5"/>
        <v>-1.2301161634528213E-2</v>
      </c>
    </row>
    <row r="147" spans="1:6" ht="15.75" x14ac:dyDescent="0.25">
      <c r="A147" s="180">
        <v>42412</v>
      </c>
      <c r="B147" s="179">
        <v>34.080002</v>
      </c>
      <c r="C147" s="179">
        <v>1864.780029</v>
      </c>
      <c r="E147" s="177">
        <f t="shared" si="4"/>
        <v>3.2727333333333331E-2</v>
      </c>
      <c r="F147">
        <f t="shared" si="5"/>
        <v>1.9518049434029239E-2</v>
      </c>
    </row>
    <row r="148" spans="1:6" ht="15.75" x14ac:dyDescent="0.25">
      <c r="A148" s="180">
        <v>42416</v>
      </c>
      <c r="B148" s="179">
        <v>35.549999</v>
      </c>
      <c r="C148" s="179">
        <v>1895.579956</v>
      </c>
      <c r="E148" s="177">
        <f t="shared" si="4"/>
        <v>4.3133712257411139E-2</v>
      </c>
      <c r="F148">
        <f t="shared" si="5"/>
        <v>1.6516654254666641E-2</v>
      </c>
    </row>
    <row r="149" spans="1:6" ht="15.75" x14ac:dyDescent="0.25">
      <c r="A149" s="180">
        <v>42417</v>
      </c>
      <c r="B149" s="179">
        <v>37.860000999999997</v>
      </c>
      <c r="C149" s="179">
        <v>1926.8199460000001</v>
      </c>
      <c r="E149" s="177">
        <f t="shared" si="4"/>
        <v>6.4978961040195626E-2</v>
      </c>
      <c r="F149">
        <f t="shared" si="5"/>
        <v>1.6480439087318555E-2</v>
      </c>
    </row>
    <row r="150" spans="1:6" ht="15.75" x14ac:dyDescent="0.25">
      <c r="A150" s="180">
        <v>42418</v>
      </c>
      <c r="B150" s="179">
        <v>37.189999</v>
      </c>
      <c r="C150" s="179">
        <v>1917.829956</v>
      </c>
      <c r="E150" s="177">
        <f t="shared" si="4"/>
        <v>-1.7696829960463956E-2</v>
      </c>
      <c r="F150">
        <f t="shared" si="5"/>
        <v>-4.6657135860892485E-3</v>
      </c>
    </row>
    <row r="151" spans="1:6" ht="15.75" x14ac:dyDescent="0.25">
      <c r="A151" s="180">
        <v>42419</v>
      </c>
      <c r="B151" s="179">
        <v>38.450001</v>
      </c>
      <c r="C151" s="179">
        <v>1917.780029</v>
      </c>
      <c r="E151" s="177">
        <f t="shared" si="4"/>
        <v>3.3880129977954532E-2</v>
      </c>
      <c r="F151">
        <f t="shared" si="5"/>
        <v>-2.6033069221664817E-5</v>
      </c>
    </row>
    <row r="152" spans="1:6" ht="15.75" x14ac:dyDescent="0.25">
      <c r="A152" s="180">
        <v>42422</v>
      </c>
      <c r="B152" s="179">
        <v>40</v>
      </c>
      <c r="C152" s="179">
        <v>1945.5</v>
      </c>
      <c r="E152" s="177">
        <f t="shared" si="4"/>
        <v>4.0312066571857708E-2</v>
      </c>
      <c r="F152">
        <f t="shared" si="5"/>
        <v>1.4454197343192865E-2</v>
      </c>
    </row>
    <row r="153" spans="1:6" ht="15.75" x14ac:dyDescent="0.25">
      <c r="A153" s="180">
        <v>42423</v>
      </c>
      <c r="B153" s="179">
        <v>41.639999000000003</v>
      </c>
      <c r="C153" s="179">
        <v>1921.2700199999999</v>
      </c>
      <c r="E153" s="177">
        <f t="shared" si="4"/>
        <v>4.0999975000000077E-2</v>
      </c>
      <c r="F153">
        <f t="shared" si="5"/>
        <v>-1.2454371626831162E-2</v>
      </c>
    </row>
    <row r="154" spans="1:6" ht="15.75" x14ac:dyDescent="0.25">
      <c r="A154" s="180">
        <v>42424</v>
      </c>
      <c r="B154" s="179">
        <v>40.5</v>
      </c>
      <c r="C154" s="179">
        <v>1929.8000489999999</v>
      </c>
      <c r="E154" s="177">
        <f t="shared" si="4"/>
        <v>-2.7377498255943822E-2</v>
      </c>
      <c r="F154">
        <f t="shared" si="5"/>
        <v>4.4397866573695488E-3</v>
      </c>
    </row>
    <row r="155" spans="1:6" ht="15.75" x14ac:dyDescent="0.25">
      <c r="A155" s="180">
        <v>42425</v>
      </c>
      <c r="B155" s="179">
        <v>38.200001</v>
      </c>
      <c r="C155" s="179">
        <v>1951.6999510000001</v>
      </c>
      <c r="E155" s="177">
        <f t="shared" si="4"/>
        <v>-5.6790098765432062E-2</v>
      </c>
      <c r="F155">
        <f t="shared" si="5"/>
        <v>1.1348275180813827E-2</v>
      </c>
    </row>
    <row r="156" spans="1:6" ht="15.75" x14ac:dyDescent="0.25">
      <c r="A156" s="180">
        <v>42426</v>
      </c>
      <c r="B156" s="179">
        <v>40.200001</v>
      </c>
      <c r="C156" s="179">
        <v>1948.0500489999999</v>
      </c>
      <c r="E156" s="177">
        <f t="shared" si="4"/>
        <v>5.2356019571832002E-2</v>
      </c>
      <c r="F156">
        <f t="shared" si="5"/>
        <v>-1.8701143063153403E-3</v>
      </c>
    </row>
    <row r="157" spans="1:6" ht="15.75" x14ac:dyDescent="0.25">
      <c r="A157" s="180">
        <v>42429</v>
      </c>
      <c r="B157" s="179">
        <v>41.630001</v>
      </c>
      <c r="C157" s="179">
        <v>1932.2299800000001</v>
      </c>
      <c r="E157" s="177">
        <f t="shared" si="4"/>
        <v>3.5572138418603405E-2</v>
      </c>
      <c r="F157">
        <f t="shared" si="5"/>
        <v>-8.120976670040303E-3</v>
      </c>
    </row>
    <row r="158" spans="1:6" ht="15.75" x14ac:dyDescent="0.25">
      <c r="A158" s="180">
        <v>42430</v>
      </c>
      <c r="B158" s="179">
        <v>41.299999</v>
      </c>
      <c r="C158" s="179">
        <v>1978.349976</v>
      </c>
      <c r="E158" s="177">
        <f t="shared" si="4"/>
        <v>-7.9270235905111175E-3</v>
      </c>
      <c r="F158">
        <f t="shared" si="5"/>
        <v>2.3868792264572836E-2</v>
      </c>
    </row>
    <row r="159" spans="1:6" ht="15.75" x14ac:dyDescent="0.25">
      <c r="A159" s="180">
        <v>42431</v>
      </c>
      <c r="B159" s="179">
        <v>40.270000000000003</v>
      </c>
      <c r="C159" s="179">
        <v>1986.4499510000001</v>
      </c>
      <c r="E159" s="177">
        <f t="shared" si="4"/>
        <v>-2.4939443703134168E-2</v>
      </c>
      <c r="F159">
        <f t="shared" si="5"/>
        <v>4.0943084379727601E-3</v>
      </c>
    </row>
    <row r="160" spans="1:6" ht="15.75" x14ac:dyDescent="0.25">
      <c r="A160" s="180">
        <v>42432</v>
      </c>
      <c r="B160" s="179">
        <v>41.23</v>
      </c>
      <c r="C160" s="179">
        <v>1993.400024</v>
      </c>
      <c r="E160" s="177">
        <f t="shared" si="4"/>
        <v>2.3839086168363499E-2</v>
      </c>
      <c r="F160">
        <f t="shared" si="5"/>
        <v>3.4987405529653959E-3</v>
      </c>
    </row>
    <row r="161" spans="1:6" ht="15.75" x14ac:dyDescent="0.25">
      <c r="A161" s="180">
        <v>42433</v>
      </c>
      <c r="B161" s="179">
        <v>41.990001999999997</v>
      </c>
      <c r="C161" s="179">
        <v>1999.98999</v>
      </c>
      <c r="E161" s="177">
        <f t="shared" si="4"/>
        <v>1.8433228231869991E-2</v>
      </c>
      <c r="F161">
        <f t="shared" si="5"/>
        <v>3.305892405266686E-3</v>
      </c>
    </row>
    <row r="162" spans="1:6" ht="15.75" x14ac:dyDescent="0.25">
      <c r="A162" s="180">
        <v>42436</v>
      </c>
      <c r="B162" s="179">
        <v>42.23</v>
      </c>
      <c r="C162" s="179">
        <v>2001.76001</v>
      </c>
      <c r="E162" s="177">
        <f t="shared" si="4"/>
        <v>5.7155986798953506E-3</v>
      </c>
      <c r="F162">
        <f t="shared" si="5"/>
        <v>8.8501442949717735E-4</v>
      </c>
    </row>
    <row r="163" spans="1:6" ht="15.75" x14ac:dyDescent="0.25">
      <c r="A163" s="180">
        <v>42437</v>
      </c>
      <c r="B163" s="179">
        <v>37.229999999999997</v>
      </c>
      <c r="C163" s="179">
        <v>1979.26001</v>
      </c>
      <c r="E163" s="177">
        <f t="shared" si="4"/>
        <v>-0.11839924224484966</v>
      </c>
      <c r="F163">
        <f t="shared" si="5"/>
        <v>-1.1240108648189029E-2</v>
      </c>
    </row>
    <row r="164" spans="1:6" ht="15.75" x14ac:dyDescent="0.25">
      <c r="A164" s="180">
        <v>42438</v>
      </c>
      <c r="B164" s="179">
        <v>36.209999000000003</v>
      </c>
      <c r="C164" s="179">
        <v>1989.26001</v>
      </c>
      <c r="E164" s="177">
        <f t="shared" si="4"/>
        <v>-2.7397287134031556E-2</v>
      </c>
      <c r="F164">
        <f t="shared" si="5"/>
        <v>5.0523932931882953E-3</v>
      </c>
    </row>
    <row r="165" spans="1:6" ht="15.75" x14ac:dyDescent="0.25">
      <c r="A165" s="180">
        <v>42439</v>
      </c>
      <c r="B165" s="179">
        <v>35.020000000000003</v>
      </c>
      <c r="C165" s="179">
        <v>1989.5699460000001</v>
      </c>
      <c r="E165" s="177">
        <f t="shared" si="4"/>
        <v>-3.2863823056167418E-2</v>
      </c>
      <c r="F165">
        <f t="shared" si="5"/>
        <v>1.5580467030051892E-4</v>
      </c>
    </row>
    <row r="166" spans="1:6" ht="15.75" x14ac:dyDescent="0.25">
      <c r="A166" s="180">
        <v>42440</v>
      </c>
      <c r="B166" s="179">
        <v>34.580002</v>
      </c>
      <c r="C166" s="179">
        <v>2022.1899410000001</v>
      </c>
      <c r="E166" s="177">
        <f t="shared" si="4"/>
        <v>-1.2564191890348408E-2</v>
      </c>
      <c r="F166">
        <f t="shared" si="5"/>
        <v>1.6395500477669467E-2</v>
      </c>
    </row>
    <row r="167" spans="1:6" ht="15.75" x14ac:dyDescent="0.25">
      <c r="A167" s="180">
        <v>42443</v>
      </c>
      <c r="B167" s="179">
        <v>35.25</v>
      </c>
      <c r="C167" s="179">
        <v>2019.6400149999999</v>
      </c>
      <c r="E167" s="177">
        <f t="shared" si="4"/>
        <v>1.9375302523117144E-2</v>
      </c>
      <c r="F167">
        <f t="shared" si="5"/>
        <v>-1.2609725467921384E-3</v>
      </c>
    </row>
    <row r="168" spans="1:6" ht="15.75" x14ac:dyDescent="0.25">
      <c r="A168" s="180">
        <v>42444</v>
      </c>
      <c r="B168" s="179">
        <v>34.07</v>
      </c>
      <c r="C168" s="179">
        <v>2015.9300539999999</v>
      </c>
      <c r="E168" s="177">
        <f t="shared" si="4"/>
        <v>-3.3475177304964521E-2</v>
      </c>
      <c r="F168">
        <f t="shared" si="5"/>
        <v>-1.8369417185468695E-3</v>
      </c>
    </row>
    <row r="169" spans="1:6" ht="15.75" x14ac:dyDescent="0.25">
      <c r="A169" s="180">
        <v>42445</v>
      </c>
      <c r="B169" s="179">
        <v>33.490001999999997</v>
      </c>
      <c r="C169" s="179">
        <v>2027.219971</v>
      </c>
      <c r="E169" s="177">
        <f t="shared" si="4"/>
        <v>-1.7023715879072587E-2</v>
      </c>
      <c r="F169">
        <f t="shared" si="5"/>
        <v>5.6003515487050848E-3</v>
      </c>
    </row>
    <row r="170" spans="1:6" ht="15.75" x14ac:dyDescent="0.25">
      <c r="A170" s="180">
        <v>42446</v>
      </c>
      <c r="B170" s="179">
        <v>34.290000999999997</v>
      </c>
      <c r="C170" s="179">
        <v>2040.589966</v>
      </c>
      <c r="E170" s="177">
        <f t="shared" si="4"/>
        <v>2.3887696393687818E-2</v>
      </c>
      <c r="F170">
        <f t="shared" si="5"/>
        <v>6.5952364278478726E-3</v>
      </c>
    </row>
    <row r="171" spans="1:6" ht="15.75" x14ac:dyDescent="0.25">
      <c r="A171" s="180">
        <v>42447</v>
      </c>
      <c r="B171" s="179">
        <v>34.840000000000003</v>
      </c>
      <c r="C171" s="179">
        <v>2049.580078</v>
      </c>
      <c r="E171" s="177">
        <f t="shared" si="4"/>
        <v>1.603963207816772E-2</v>
      </c>
      <c r="F171">
        <f t="shared" si="5"/>
        <v>4.405643539266535E-3</v>
      </c>
    </row>
    <row r="172" spans="1:6" ht="15.75" x14ac:dyDescent="0.25">
      <c r="A172" s="180">
        <v>42450</v>
      </c>
      <c r="B172" s="179">
        <v>33.720001000000003</v>
      </c>
      <c r="C172" s="179">
        <v>2051.6000979999999</v>
      </c>
      <c r="E172" s="177">
        <f t="shared" si="4"/>
        <v>-3.2146928817451181E-2</v>
      </c>
      <c r="F172">
        <f t="shared" si="5"/>
        <v>9.8557749545014062E-4</v>
      </c>
    </row>
    <row r="173" spans="1:6" ht="15.75" x14ac:dyDescent="0.25">
      <c r="A173" s="180">
        <v>42451</v>
      </c>
      <c r="B173" s="179">
        <v>33.770000000000003</v>
      </c>
      <c r="C173" s="179">
        <v>2049.8000489999999</v>
      </c>
      <c r="E173" s="177">
        <f t="shared" si="4"/>
        <v>1.4827698255406307E-3</v>
      </c>
      <c r="F173">
        <f t="shared" si="5"/>
        <v>-8.7738785046598267E-4</v>
      </c>
    </row>
    <row r="174" spans="1:6" ht="15.75" x14ac:dyDescent="0.25">
      <c r="A174" s="180">
        <v>42452</v>
      </c>
      <c r="B174" s="179">
        <v>32.810001</v>
      </c>
      <c r="C174" s="179">
        <v>2036.709961</v>
      </c>
      <c r="E174" s="177">
        <f t="shared" si="4"/>
        <v>-2.8427568848090168E-2</v>
      </c>
      <c r="F174">
        <f t="shared" si="5"/>
        <v>-6.3860316553245866E-3</v>
      </c>
    </row>
    <row r="175" spans="1:6" ht="15.75" x14ac:dyDescent="0.25">
      <c r="A175" s="180">
        <v>42453</v>
      </c>
      <c r="B175" s="179">
        <v>32.889999000000003</v>
      </c>
      <c r="C175" s="179">
        <v>2035.9399410000001</v>
      </c>
      <c r="E175" s="177">
        <f t="shared" si="4"/>
        <v>2.4382199805481619E-3</v>
      </c>
      <c r="F175">
        <f t="shared" si="5"/>
        <v>-3.7807052292404553E-4</v>
      </c>
    </row>
    <row r="176" spans="1:6" ht="15.75" x14ac:dyDescent="0.25">
      <c r="A176" s="180">
        <v>42457</v>
      </c>
      <c r="B176" s="179">
        <v>32.869999</v>
      </c>
      <c r="C176" s="179">
        <v>2037.0500489999999</v>
      </c>
      <c r="E176" s="177">
        <f t="shared" si="4"/>
        <v>-6.080875830979382E-4</v>
      </c>
      <c r="F176">
        <f t="shared" si="5"/>
        <v>5.4525576989994384E-4</v>
      </c>
    </row>
    <row r="177" spans="1:6" ht="15.75" x14ac:dyDescent="0.25">
      <c r="A177" s="180">
        <v>42458</v>
      </c>
      <c r="B177" s="179">
        <v>34.889999000000003</v>
      </c>
      <c r="C177" s="179">
        <v>2055.01001</v>
      </c>
      <c r="E177" s="177">
        <f t="shared" si="4"/>
        <v>6.145421543821783E-2</v>
      </c>
      <c r="F177">
        <f t="shared" si="5"/>
        <v>8.8166518092260837E-3</v>
      </c>
    </row>
    <row r="178" spans="1:6" ht="15.75" x14ac:dyDescent="0.25">
      <c r="A178" s="180">
        <v>42459</v>
      </c>
      <c r="B178" s="179">
        <v>35.770000000000003</v>
      </c>
      <c r="C178" s="179">
        <v>2063.9499510000001</v>
      </c>
      <c r="E178" s="177">
        <f t="shared" si="4"/>
        <v>2.5222156068276158E-2</v>
      </c>
      <c r="F178">
        <f t="shared" si="5"/>
        <v>4.3503150624555342E-3</v>
      </c>
    </row>
    <row r="179" spans="1:6" ht="15.75" x14ac:dyDescent="0.25">
      <c r="A179" s="180">
        <v>42460</v>
      </c>
      <c r="B179" s="179">
        <v>37.32</v>
      </c>
      <c r="C179" s="179">
        <v>2059.73999</v>
      </c>
      <c r="E179" s="177">
        <f t="shared" si="4"/>
        <v>4.3332401453732183E-2</v>
      </c>
      <c r="F179">
        <f t="shared" si="5"/>
        <v>-2.039759248018691E-3</v>
      </c>
    </row>
    <row r="180" spans="1:6" ht="15.75" x14ac:dyDescent="0.25">
      <c r="A180" s="180">
        <v>42461</v>
      </c>
      <c r="B180" s="179">
        <v>36.849997999999999</v>
      </c>
      <c r="C180" s="179">
        <v>2072.780029</v>
      </c>
      <c r="E180" s="177">
        <f t="shared" si="4"/>
        <v>-1.2593837084673098E-2</v>
      </c>
      <c r="F180">
        <f t="shared" si="5"/>
        <v>6.3309150976866846E-3</v>
      </c>
    </row>
    <row r="181" spans="1:6" ht="15.75" x14ac:dyDescent="0.25">
      <c r="A181" s="180">
        <v>42464</v>
      </c>
      <c r="B181" s="179">
        <v>36.090000000000003</v>
      </c>
      <c r="C181" s="179">
        <v>2066.1298830000001</v>
      </c>
      <c r="E181" s="177">
        <f t="shared" si="4"/>
        <v>-2.0624098812705438E-2</v>
      </c>
      <c r="F181">
        <f t="shared" si="5"/>
        <v>-3.2083221118298644E-3</v>
      </c>
    </row>
    <row r="182" spans="1:6" ht="15.75" x14ac:dyDescent="0.25">
      <c r="A182" s="180">
        <v>42465</v>
      </c>
      <c r="B182" s="179">
        <v>36.729999999999997</v>
      </c>
      <c r="C182" s="179">
        <v>2045.170044</v>
      </c>
      <c r="E182" s="177">
        <f t="shared" si="4"/>
        <v>1.7733444167359114E-2</v>
      </c>
      <c r="F182">
        <f t="shared" si="5"/>
        <v>-1.0144492450574583E-2</v>
      </c>
    </row>
    <row r="183" spans="1:6" ht="15.75" x14ac:dyDescent="0.25">
      <c r="A183" s="180">
        <v>42466</v>
      </c>
      <c r="B183" s="179">
        <v>37.659999999999997</v>
      </c>
      <c r="C183" s="179">
        <v>2066.6599120000001</v>
      </c>
      <c r="E183" s="177">
        <f t="shared" si="4"/>
        <v>2.5319901987476134E-2</v>
      </c>
      <c r="F183">
        <f t="shared" si="5"/>
        <v>1.0507619189438877E-2</v>
      </c>
    </row>
    <row r="184" spans="1:6" ht="15.75" x14ac:dyDescent="0.25">
      <c r="A184" s="180">
        <v>42467</v>
      </c>
      <c r="B184" s="179">
        <v>36.689999</v>
      </c>
      <c r="C184" s="179">
        <v>2041.910034</v>
      </c>
      <c r="E184" s="177">
        <f t="shared" si="4"/>
        <v>-2.5756797663303188E-2</v>
      </c>
      <c r="F184">
        <f t="shared" si="5"/>
        <v>-1.1975786560861179E-2</v>
      </c>
    </row>
    <row r="185" spans="1:6" ht="15.75" x14ac:dyDescent="0.25">
      <c r="A185" s="180">
        <v>42468</v>
      </c>
      <c r="B185" s="179">
        <v>37.029998999999997</v>
      </c>
      <c r="C185" s="179">
        <v>2047.599976</v>
      </c>
      <c r="E185" s="177">
        <f t="shared" si="4"/>
        <v>9.2668304515353128E-3</v>
      </c>
      <c r="F185">
        <f t="shared" si="5"/>
        <v>2.7865782063147826E-3</v>
      </c>
    </row>
    <row r="186" spans="1:6" ht="15.75" x14ac:dyDescent="0.25">
      <c r="A186" s="180">
        <v>42471</v>
      </c>
      <c r="B186" s="179">
        <v>36.610000999999997</v>
      </c>
      <c r="C186" s="179">
        <v>2041.98999</v>
      </c>
      <c r="E186" s="177">
        <f t="shared" si="4"/>
        <v>-1.1342101305484742E-2</v>
      </c>
      <c r="F186">
        <f t="shared" si="5"/>
        <v>-2.7397861231465148E-3</v>
      </c>
    </row>
    <row r="187" spans="1:6" ht="15.75" x14ac:dyDescent="0.25">
      <c r="A187" s="180">
        <v>42472</v>
      </c>
      <c r="B187" s="179">
        <v>37.290000999999997</v>
      </c>
      <c r="C187" s="179">
        <v>2061.719971</v>
      </c>
      <c r="E187" s="177">
        <f t="shared" si="4"/>
        <v>1.8574159558203851E-2</v>
      </c>
      <c r="F187">
        <f t="shared" si="5"/>
        <v>9.6621340440556924E-3</v>
      </c>
    </row>
    <row r="188" spans="1:6" ht="15.75" x14ac:dyDescent="0.25">
      <c r="A188" s="180">
        <v>42473</v>
      </c>
      <c r="B188" s="179">
        <v>37.400002000000001</v>
      </c>
      <c r="C188" s="179">
        <v>2082.419922</v>
      </c>
      <c r="E188" s="177">
        <f t="shared" si="4"/>
        <v>2.9498792451092548E-3</v>
      </c>
      <c r="F188">
        <f t="shared" si="5"/>
        <v>1.0040137017230277E-2</v>
      </c>
    </row>
    <row r="189" spans="1:6" ht="15.75" x14ac:dyDescent="0.25">
      <c r="A189" s="180">
        <v>42474</v>
      </c>
      <c r="B189" s="179">
        <v>37.470001000000003</v>
      </c>
      <c r="C189" s="179">
        <v>2082.780029</v>
      </c>
      <c r="E189" s="177">
        <f t="shared" si="4"/>
        <v>1.8716309159556577E-3</v>
      </c>
      <c r="F189">
        <f t="shared" si="5"/>
        <v>1.7292717774908262E-4</v>
      </c>
    </row>
    <row r="190" spans="1:6" ht="15.75" x14ac:dyDescent="0.25">
      <c r="A190" s="180">
        <v>42475</v>
      </c>
      <c r="B190" s="179">
        <v>37.729999999999997</v>
      </c>
      <c r="C190" s="179">
        <v>2080.7299800000001</v>
      </c>
      <c r="E190" s="177">
        <f t="shared" si="4"/>
        <v>6.938857567684531E-3</v>
      </c>
      <c r="F190">
        <f t="shared" si="5"/>
        <v>-9.8428493237678882E-4</v>
      </c>
    </row>
    <row r="191" spans="1:6" ht="15.75" x14ac:dyDescent="0.25">
      <c r="A191" s="180">
        <v>42478</v>
      </c>
      <c r="B191" s="179">
        <v>36.689999</v>
      </c>
      <c r="C191" s="179">
        <v>2094.3400879999999</v>
      </c>
      <c r="E191" s="177">
        <f t="shared" si="4"/>
        <v>-2.7564298966339718E-2</v>
      </c>
      <c r="F191">
        <f t="shared" si="5"/>
        <v>6.5410255683440166E-3</v>
      </c>
    </row>
    <row r="192" spans="1:6" ht="15.75" x14ac:dyDescent="0.25">
      <c r="A192" s="180">
        <v>42479</v>
      </c>
      <c r="B192" s="179">
        <v>36.479999999999997</v>
      </c>
      <c r="C192" s="179">
        <v>2100.8000489999999</v>
      </c>
      <c r="E192" s="177">
        <f t="shared" si="4"/>
        <v>-5.7236033176235601E-3</v>
      </c>
      <c r="F192">
        <f t="shared" si="5"/>
        <v>3.0844851975158072E-3</v>
      </c>
    </row>
    <row r="193" spans="1:6" ht="15.75" x14ac:dyDescent="0.25">
      <c r="A193" s="180">
        <v>42480</v>
      </c>
      <c r="B193" s="179">
        <v>37.150002000000001</v>
      </c>
      <c r="C193" s="179">
        <v>2102.3999020000001</v>
      </c>
      <c r="E193" s="177">
        <f t="shared" si="4"/>
        <v>1.8366282894736852E-2</v>
      </c>
      <c r="F193">
        <f t="shared" si="5"/>
        <v>7.6154463189470611E-4</v>
      </c>
    </row>
    <row r="194" spans="1:6" ht="15.75" x14ac:dyDescent="0.25">
      <c r="A194" s="180">
        <v>42481</v>
      </c>
      <c r="B194" s="179">
        <v>37.5</v>
      </c>
      <c r="C194" s="179">
        <v>2091.4799800000001</v>
      </c>
      <c r="E194" s="177">
        <f t="shared" si="4"/>
        <v>9.4212107983198123E-3</v>
      </c>
      <c r="F194">
        <f t="shared" si="5"/>
        <v>-5.1940270685952861E-3</v>
      </c>
    </row>
    <row r="195" spans="1:6" ht="15.75" x14ac:dyDescent="0.25">
      <c r="A195" s="180">
        <v>42482</v>
      </c>
      <c r="B195" s="179">
        <v>37.779998999999997</v>
      </c>
      <c r="C195" s="179">
        <v>2091.580078</v>
      </c>
      <c r="E195" s="177">
        <f t="shared" si="4"/>
        <v>7.4666399999998578E-3</v>
      </c>
      <c r="F195">
        <f t="shared" si="5"/>
        <v>4.78598891489046E-5</v>
      </c>
    </row>
    <row r="196" spans="1:6" ht="15.75" x14ac:dyDescent="0.25">
      <c r="A196" s="180">
        <v>42485</v>
      </c>
      <c r="B196" s="179">
        <v>37.509998000000003</v>
      </c>
      <c r="C196" s="179">
        <v>2087.790039</v>
      </c>
      <c r="E196" s="177">
        <f t="shared" ref="E196:E259" si="6">B196/B195-1</f>
        <v>-7.1466650912297425E-3</v>
      </c>
      <c r="F196">
        <f t="shared" ref="F196:F259" si="7">C196/C195-1</f>
        <v>-1.8120458498649405E-3</v>
      </c>
    </row>
    <row r="197" spans="1:6" ht="15.75" x14ac:dyDescent="0.25">
      <c r="A197" s="180">
        <v>42486</v>
      </c>
      <c r="B197" s="179">
        <v>38.43</v>
      </c>
      <c r="C197" s="179">
        <v>2091.6999510000001</v>
      </c>
      <c r="E197" s="177">
        <f t="shared" si="6"/>
        <v>2.4526847482103209E-2</v>
      </c>
      <c r="F197">
        <f t="shared" si="7"/>
        <v>1.8727515348586632E-3</v>
      </c>
    </row>
    <row r="198" spans="1:6" ht="15.75" x14ac:dyDescent="0.25">
      <c r="A198" s="180">
        <v>42487</v>
      </c>
      <c r="B198" s="179">
        <v>37.520000000000003</v>
      </c>
      <c r="C198" s="179">
        <v>2095.1499020000001</v>
      </c>
      <c r="E198" s="177">
        <f t="shared" si="6"/>
        <v>-2.3679417122040025E-2</v>
      </c>
      <c r="F198">
        <f t="shared" si="7"/>
        <v>1.6493527182761536E-3</v>
      </c>
    </row>
    <row r="199" spans="1:6" ht="15.75" x14ac:dyDescent="0.25">
      <c r="A199" s="180">
        <v>42488</v>
      </c>
      <c r="B199" s="179">
        <v>37.529998999999997</v>
      </c>
      <c r="C199" s="179">
        <v>2075.8100589999999</v>
      </c>
      <c r="E199" s="177">
        <f t="shared" si="6"/>
        <v>2.6649786780374995E-4</v>
      </c>
      <c r="F199">
        <f t="shared" si="7"/>
        <v>-9.2307681572276756E-3</v>
      </c>
    </row>
    <row r="200" spans="1:6" ht="15.75" x14ac:dyDescent="0.25">
      <c r="A200" s="180">
        <v>42489</v>
      </c>
      <c r="B200" s="179">
        <v>36.520000000000003</v>
      </c>
      <c r="C200" s="179">
        <v>2065.3000489999999</v>
      </c>
      <c r="E200" s="177">
        <f t="shared" si="6"/>
        <v>-2.6911777961944328E-2</v>
      </c>
      <c r="F200">
        <f t="shared" si="7"/>
        <v>-5.0630884817385313E-3</v>
      </c>
    </row>
    <row r="201" spans="1:6" ht="15.75" x14ac:dyDescent="0.25">
      <c r="A201" s="180">
        <v>42492</v>
      </c>
      <c r="B201" s="179">
        <v>35.139999000000003</v>
      </c>
      <c r="C201" s="179">
        <v>2081.429932</v>
      </c>
      <c r="E201" s="177">
        <f t="shared" si="6"/>
        <v>-3.7787541073384445E-2</v>
      </c>
      <c r="F201">
        <f t="shared" si="7"/>
        <v>7.809946553678726E-3</v>
      </c>
    </row>
    <row r="202" spans="1:6" ht="15.75" x14ac:dyDescent="0.25">
      <c r="A202" s="180">
        <v>42493</v>
      </c>
      <c r="B202" s="179">
        <v>34.709999000000003</v>
      </c>
      <c r="C202" s="179">
        <v>2063.3701169999999</v>
      </c>
      <c r="E202" s="177">
        <f t="shared" si="6"/>
        <v>-1.2236767565075857E-2</v>
      </c>
      <c r="F202">
        <f t="shared" si="7"/>
        <v>-8.6766384601026925E-3</v>
      </c>
    </row>
    <row r="203" spans="1:6" ht="15.75" x14ac:dyDescent="0.25">
      <c r="A203" s="180">
        <v>42494</v>
      </c>
      <c r="B203" s="179">
        <v>34.400002000000001</v>
      </c>
      <c r="C203" s="179">
        <v>2051.1201169999999</v>
      </c>
      <c r="E203" s="177">
        <f t="shared" si="6"/>
        <v>-8.9310575894860911E-3</v>
      </c>
      <c r="F203">
        <f t="shared" si="7"/>
        <v>-5.9368893147540014E-3</v>
      </c>
    </row>
    <row r="204" spans="1:6" ht="15.75" x14ac:dyDescent="0.25">
      <c r="A204" s="180">
        <v>42495</v>
      </c>
      <c r="B204" s="179">
        <v>34.290000999999997</v>
      </c>
      <c r="C204" s="179">
        <v>2050.6298830000001</v>
      </c>
      <c r="E204" s="177">
        <f t="shared" si="6"/>
        <v>-3.197703302459276E-3</v>
      </c>
      <c r="F204">
        <f t="shared" si="7"/>
        <v>-2.390079429950287E-4</v>
      </c>
    </row>
    <row r="205" spans="1:6" ht="15.75" x14ac:dyDescent="0.25">
      <c r="A205" s="180">
        <v>42496</v>
      </c>
      <c r="B205" s="179">
        <v>34.330002</v>
      </c>
      <c r="C205" s="179">
        <v>2057.139893</v>
      </c>
      <c r="E205" s="177">
        <f t="shared" si="6"/>
        <v>1.1665499805615376E-3</v>
      </c>
      <c r="F205">
        <f t="shared" si="7"/>
        <v>3.1746391945073338E-3</v>
      </c>
    </row>
    <row r="206" spans="1:6" ht="15.75" x14ac:dyDescent="0.25">
      <c r="A206" s="180">
        <v>42499</v>
      </c>
      <c r="B206" s="179">
        <v>34.939999</v>
      </c>
      <c r="C206" s="179">
        <v>2058.6899410000001</v>
      </c>
      <c r="E206" s="177">
        <f t="shared" si="6"/>
        <v>1.7768626986971903E-2</v>
      </c>
      <c r="F206">
        <f t="shared" si="7"/>
        <v>7.5349664127100091E-4</v>
      </c>
    </row>
    <row r="207" spans="1:6" ht="15.75" x14ac:dyDescent="0.25">
      <c r="A207" s="180">
        <v>42500</v>
      </c>
      <c r="B207" s="179">
        <v>35.919998</v>
      </c>
      <c r="C207" s="179">
        <v>2084.389893</v>
      </c>
      <c r="E207" s="177">
        <f t="shared" si="6"/>
        <v>2.8048054609274509E-2</v>
      </c>
      <c r="F207">
        <f t="shared" si="7"/>
        <v>1.2483643839788838E-2</v>
      </c>
    </row>
    <row r="208" spans="1:6" ht="15.75" x14ac:dyDescent="0.25">
      <c r="A208" s="180">
        <v>42501</v>
      </c>
      <c r="B208" s="179">
        <v>34.299999</v>
      </c>
      <c r="C208" s="179">
        <v>2064.459961</v>
      </c>
      <c r="E208" s="177">
        <f t="shared" si="6"/>
        <v>-4.5100197388652452E-2</v>
      </c>
      <c r="F208">
        <f t="shared" si="7"/>
        <v>-9.5615182490236261E-3</v>
      </c>
    </row>
    <row r="209" spans="1:6" ht="15.75" x14ac:dyDescent="0.25">
      <c r="A209" s="180">
        <v>42502</v>
      </c>
      <c r="B209" s="179">
        <v>34.259998000000003</v>
      </c>
      <c r="C209" s="179">
        <v>2064.110107</v>
      </c>
      <c r="E209" s="177">
        <f t="shared" si="6"/>
        <v>-1.1662099465366005E-3</v>
      </c>
      <c r="F209">
        <f t="shared" si="7"/>
        <v>-1.694651417848414E-4</v>
      </c>
    </row>
    <row r="210" spans="1:6" ht="15.75" x14ac:dyDescent="0.25">
      <c r="A210" s="180">
        <v>42503</v>
      </c>
      <c r="B210" s="179">
        <v>37.599997999999999</v>
      </c>
      <c r="C210" s="179">
        <v>2046.6099850000001</v>
      </c>
      <c r="E210" s="177">
        <f t="shared" si="6"/>
        <v>9.7489789695842877E-2</v>
      </c>
      <c r="F210">
        <f t="shared" si="7"/>
        <v>-8.4782889927489391E-3</v>
      </c>
    </row>
    <row r="211" spans="1:6" ht="15.75" x14ac:dyDescent="0.25">
      <c r="A211" s="180">
        <v>42506</v>
      </c>
      <c r="B211" s="179">
        <v>35.75</v>
      </c>
      <c r="C211" s="179">
        <v>2066.6599120000001</v>
      </c>
      <c r="E211" s="177">
        <f t="shared" si="6"/>
        <v>-4.9202077085216844E-2</v>
      </c>
      <c r="F211">
        <f t="shared" si="7"/>
        <v>9.7966525849819686E-3</v>
      </c>
    </row>
    <row r="212" spans="1:6" ht="15.75" x14ac:dyDescent="0.25">
      <c r="A212" s="180">
        <v>42507</v>
      </c>
      <c r="B212" s="179">
        <v>36.25</v>
      </c>
      <c r="C212" s="179">
        <v>2047.209961</v>
      </c>
      <c r="E212" s="177">
        <f t="shared" si="6"/>
        <v>1.3986013986013957E-2</v>
      </c>
      <c r="F212">
        <f t="shared" si="7"/>
        <v>-9.4112973726661053E-3</v>
      </c>
    </row>
    <row r="213" spans="1:6" ht="15.75" x14ac:dyDescent="0.25">
      <c r="A213" s="180">
        <v>42508</v>
      </c>
      <c r="B213" s="179">
        <v>34.93</v>
      </c>
      <c r="C213" s="179">
        <v>2047.630005</v>
      </c>
      <c r="E213" s="177">
        <f t="shared" si="6"/>
        <v>-3.6413793103448278E-2</v>
      </c>
      <c r="F213">
        <f t="shared" si="7"/>
        <v>2.0517875938574903E-4</v>
      </c>
    </row>
    <row r="214" spans="1:6" ht="15.75" x14ac:dyDescent="0.25">
      <c r="A214" s="180">
        <v>42509</v>
      </c>
      <c r="B214" s="179">
        <v>34.619999</v>
      </c>
      <c r="C214" s="179">
        <v>2040.040039</v>
      </c>
      <c r="E214" s="177">
        <f t="shared" si="6"/>
        <v>-8.8749212711136671E-3</v>
      </c>
      <c r="F214">
        <f t="shared" si="7"/>
        <v>-3.7067077457677566E-3</v>
      </c>
    </row>
    <row r="215" spans="1:6" ht="15.75" x14ac:dyDescent="0.25">
      <c r="A215" s="180">
        <v>42510</v>
      </c>
      <c r="B215" s="179">
        <v>34.990001999999997</v>
      </c>
      <c r="C215" s="179">
        <v>2052.320068</v>
      </c>
      <c r="E215" s="177">
        <f t="shared" si="6"/>
        <v>1.0687550857525929E-2</v>
      </c>
      <c r="F215">
        <f t="shared" si="7"/>
        <v>6.0195039142563189E-3</v>
      </c>
    </row>
    <row r="216" spans="1:6" ht="15.75" x14ac:dyDescent="0.25">
      <c r="A216" s="180">
        <v>42513</v>
      </c>
      <c r="B216" s="179">
        <v>34.790000999999997</v>
      </c>
      <c r="C216" s="179">
        <v>2048.040039</v>
      </c>
      <c r="E216" s="177">
        <f t="shared" si="6"/>
        <v>-5.7159470868278772E-3</v>
      </c>
      <c r="F216">
        <f t="shared" si="7"/>
        <v>-2.0854588262010365E-3</v>
      </c>
    </row>
    <row r="217" spans="1:6" ht="15.75" x14ac:dyDescent="0.25">
      <c r="A217" s="180">
        <v>42514</v>
      </c>
      <c r="B217" s="179">
        <v>35.229999999999997</v>
      </c>
      <c r="C217" s="179">
        <v>2076.0600589999999</v>
      </c>
      <c r="E217" s="177">
        <f t="shared" si="6"/>
        <v>1.2647283338681037E-2</v>
      </c>
      <c r="F217">
        <f t="shared" si="7"/>
        <v>1.3681382915580853E-2</v>
      </c>
    </row>
    <row r="218" spans="1:6" ht="15.75" x14ac:dyDescent="0.25">
      <c r="A218" s="180">
        <v>42515</v>
      </c>
      <c r="B218" s="179">
        <v>36.330002</v>
      </c>
      <c r="C218" s="179">
        <v>2090.540039</v>
      </c>
      <c r="E218" s="177">
        <f t="shared" si="6"/>
        <v>3.1223445926767068E-2</v>
      </c>
      <c r="F218">
        <f t="shared" si="7"/>
        <v>6.974740416216374E-3</v>
      </c>
    </row>
    <row r="219" spans="1:6" ht="15.75" x14ac:dyDescent="0.25">
      <c r="A219" s="180">
        <v>42516</v>
      </c>
      <c r="B219" s="179">
        <v>36.599997999999999</v>
      </c>
      <c r="C219" s="179">
        <v>2090.1000979999999</v>
      </c>
      <c r="E219" s="177">
        <f t="shared" si="6"/>
        <v>7.4317639729279961E-3</v>
      </c>
      <c r="F219">
        <f t="shared" si="7"/>
        <v>-2.1044370918177346E-4</v>
      </c>
    </row>
    <row r="220" spans="1:6" ht="15.75" x14ac:dyDescent="0.25">
      <c r="A220" s="180">
        <v>42517</v>
      </c>
      <c r="B220" s="179">
        <v>37.970001000000003</v>
      </c>
      <c r="C220" s="179">
        <v>2099.0600589999999</v>
      </c>
      <c r="E220" s="177">
        <f t="shared" si="6"/>
        <v>3.7431778001736582E-2</v>
      </c>
      <c r="F220">
        <f t="shared" si="7"/>
        <v>4.2868573656227316E-3</v>
      </c>
    </row>
    <row r="221" spans="1:6" ht="15.75" x14ac:dyDescent="0.25">
      <c r="A221" s="180">
        <v>42521</v>
      </c>
      <c r="B221" s="179">
        <v>38.299999</v>
      </c>
      <c r="C221" s="179">
        <v>2096.9499510000001</v>
      </c>
      <c r="E221" s="177">
        <f t="shared" si="6"/>
        <v>8.6910189968125717E-3</v>
      </c>
      <c r="F221">
        <f t="shared" si="7"/>
        <v>-1.0052632800822137E-3</v>
      </c>
    </row>
    <row r="222" spans="1:6" ht="15.75" x14ac:dyDescent="0.25">
      <c r="A222" s="180">
        <v>42522</v>
      </c>
      <c r="B222" s="179">
        <v>37.840000000000003</v>
      </c>
      <c r="C222" s="179">
        <v>2099.330078</v>
      </c>
      <c r="E222" s="177">
        <f t="shared" si="6"/>
        <v>-1.2010418068157058E-2</v>
      </c>
      <c r="F222">
        <f t="shared" si="7"/>
        <v>1.1350423498972528E-3</v>
      </c>
    </row>
    <row r="223" spans="1:6" ht="15.75" x14ac:dyDescent="0.25">
      <c r="A223" s="180">
        <v>42523</v>
      </c>
      <c r="B223" s="179">
        <v>38.369999</v>
      </c>
      <c r="C223" s="179">
        <v>2105.26001</v>
      </c>
      <c r="E223" s="177">
        <f t="shared" si="6"/>
        <v>1.4006316067653124E-2</v>
      </c>
      <c r="F223">
        <f t="shared" si="7"/>
        <v>2.8246782448091423E-3</v>
      </c>
    </row>
    <row r="224" spans="1:6" ht="15.75" x14ac:dyDescent="0.25">
      <c r="A224" s="180">
        <v>42524</v>
      </c>
      <c r="B224" s="179">
        <v>36.560001</v>
      </c>
      <c r="C224" s="179">
        <v>2099.1298830000001</v>
      </c>
      <c r="E224" s="177">
        <f t="shared" si="6"/>
        <v>-4.717221910795466E-2</v>
      </c>
      <c r="F224">
        <f t="shared" si="7"/>
        <v>-2.9118146788909005E-3</v>
      </c>
    </row>
    <row r="225" spans="1:6" ht="15.75" x14ac:dyDescent="0.25">
      <c r="A225" s="180">
        <v>42527</v>
      </c>
      <c r="B225" s="179">
        <v>37.119999</v>
      </c>
      <c r="C225" s="179">
        <v>2109.4099120000001</v>
      </c>
      <c r="E225" s="177">
        <f t="shared" si="6"/>
        <v>1.5317231528522157E-2</v>
      </c>
      <c r="F225">
        <f t="shared" si="7"/>
        <v>4.8972810511886955E-3</v>
      </c>
    </row>
    <row r="226" spans="1:6" ht="15.75" x14ac:dyDescent="0.25">
      <c r="A226" s="180">
        <v>42528</v>
      </c>
      <c r="B226" s="179">
        <v>37.400002000000001</v>
      </c>
      <c r="C226" s="179">
        <v>2112.1298830000001</v>
      </c>
      <c r="E226" s="177">
        <f t="shared" si="6"/>
        <v>7.5431844704521023E-3</v>
      </c>
      <c r="F226">
        <f t="shared" si="7"/>
        <v>1.289446391868454E-3</v>
      </c>
    </row>
    <row r="227" spans="1:6" ht="15.75" x14ac:dyDescent="0.25">
      <c r="A227" s="180">
        <v>42529</v>
      </c>
      <c r="B227" s="179">
        <v>37.380001</v>
      </c>
      <c r="C227" s="179">
        <v>2119.1201169999999</v>
      </c>
      <c r="E227" s="177">
        <f t="shared" si="6"/>
        <v>-5.3478606765855474E-4</v>
      </c>
      <c r="F227">
        <f t="shared" si="7"/>
        <v>3.3095663558677657E-3</v>
      </c>
    </row>
    <row r="228" spans="1:6" ht="15.75" x14ac:dyDescent="0.25">
      <c r="A228" s="180">
        <v>42530</v>
      </c>
      <c r="B228" s="179">
        <v>37.779998999999997</v>
      </c>
      <c r="C228" s="179">
        <v>2115.4799800000001</v>
      </c>
      <c r="E228" s="177">
        <f t="shared" si="6"/>
        <v>1.0700855786493824E-2</v>
      </c>
      <c r="F228">
        <f t="shared" si="7"/>
        <v>-1.717758691825888E-3</v>
      </c>
    </row>
    <row r="229" spans="1:6" ht="15.75" x14ac:dyDescent="0.25">
      <c r="A229" s="180">
        <v>42531</v>
      </c>
      <c r="B229" s="179">
        <v>34.950001</v>
      </c>
      <c r="C229" s="179">
        <v>2096.070068</v>
      </c>
      <c r="E229" s="177">
        <f t="shared" si="6"/>
        <v>-7.4907307435344239E-2</v>
      </c>
      <c r="F229">
        <f t="shared" si="7"/>
        <v>-9.1751811331252098E-3</v>
      </c>
    </row>
    <row r="230" spans="1:6" ht="15.75" x14ac:dyDescent="0.25">
      <c r="A230" s="180">
        <v>42534</v>
      </c>
      <c r="B230" s="179">
        <v>33.459999000000003</v>
      </c>
      <c r="C230" s="179">
        <v>2079.0600589999999</v>
      </c>
      <c r="E230" s="177">
        <f t="shared" si="6"/>
        <v>-4.2632387907513891E-2</v>
      </c>
      <c r="F230">
        <f t="shared" si="7"/>
        <v>-8.1151910232802882E-3</v>
      </c>
    </row>
    <row r="231" spans="1:6" ht="15.75" x14ac:dyDescent="0.25">
      <c r="A231" s="180">
        <v>42535</v>
      </c>
      <c r="B231" s="179">
        <v>34.610000999999997</v>
      </c>
      <c r="C231" s="179">
        <v>2075.320068</v>
      </c>
      <c r="E231" s="177">
        <f t="shared" si="6"/>
        <v>3.4369457094125755E-2</v>
      </c>
      <c r="F231">
        <f t="shared" si="7"/>
        <v>-1.7988855029992257E-3</v>
      </c>
    </row>
    <row r="232" spans="1:6" ht="15.75" x14ac:dyDescent="0.25">
      <c r="A232" s="180">
        <v>42536</v>
      </c>
      <c r="B232" s="179">
        <v>34.880001</v>
      </c>
      <c r="C232" s="179">
        <v>2071.5</v>
      </c>
      <c r="E232" s="177">
        <f t="shared" si="6"/>
        <v>7.8012132967000269E-3</v>
      </c>
      <c r="F232">
        <f t="shared" si="7"/>
        <v>-1.8407126972377341E-3</v>
      </c>
    </row>
    <row r="233" spans="1:6" ht="15.75" x14ac:dyDescent="0.25">
      <c r="A233" s="180">
        <v>42537</v>
      </c>
      <c r="B233" s="179">
        <v>36.709999000000003</v>
      </c>
      <c r="C233" s="179">
        <v>2077.98999</v>
      </c>
      <c r="E233" s="177">
        <f t="shared" si="6"/>
        <v>5.2465537486653169E-2</v>
      </c>
      <c r="F233">
        <f t="shared" si="7"/>
        <v>3.1329905865316032E-3</v>
      </c>
    </row>
    <row r="234" spans="1:6" ht="15.75" x14ac:dyDescent="0.25">
      <c r="A234" s="180">
        <v>42538</v>
      </c>
      <c r="B234" s="179">
        <v>36.479999999999997</v>
      </c>
      <c r="C234" s="179">
        <v>2071.219971</v>
      </c>
      <c r="E234" s="177">
        <f t="shared" si="6"/>
        <v>-6.265295730463194E-3</v>
      </c>
      <c r="F234">
        <f t="shared" si="7"/>
        <v>-3.2579651646926777E-3</v>
      </c>
    </row>
    <row r="235" spans="1:6" ht="15.75" x14ac:dyDescent="0.25">
      <c r="A235" s="180">
        <v>42541</v>
      </c>
      <c r="B235" s="179">
        <v>36.889999000000003</v>
      </c>
      <c r="C235" s="179">
        <v>2083.25</v>
      </c>
      <c r="E235" s="177">
        <f t="shared" si="6"/>
        <v>1.1239007675438728E-2</v>
      </c>
      <c r="F235">
        <f t="shared" si="7"/>
        <v>5.8081851123672479E-3</v>
      </c>
    </row>
    <row r="236" spans="1:6" ht="15.75" x14ac:dyDescent="0.25">
      <c r="A236" s="180">
        <v>42542</v>
      </c>
      <c r="B236" s="179">
        <v>36.650002000000001</v>
      </c>
      <c r="C236" s="179">
        <v>2088.8999020000001</v>
      </c>
      <c r="E236" s="177">
        <f t="shared" si="6"/>
        <v>-6.505746991210315E-3</v>
      </c>
      <c r="F236">
        <f t="shared" si="7"/>
        <v>2.712061442457836E-3</v>
      </c>
    </row>
    <row r="237" spans="1:6" ht="15.75" x14ac:dyDescent="0.25">
      <c r="A237" s="180">
        <v>42543</v>
      </c>
      <c r="B237" s="179">
        <v>36.909999999999997</v>
      </c>
      <c r="C237" s="179">
        <v>2085.4499510000001</v>
      </c>
      <c r="E237" s="177">
        <f t="shared" si="6"/>
        <v>7.0940787397499872E-3</v>
      </c>
      <c r="F237">
        <f t="shared" si="7"/>
        <v>-1.6515635798043382E-3</v>
      </c>
    </row>
    <row r="238" spans="1:6" ht="15.75" x14ac:dyDescent="0.25">
      <c r="A238" s="180">
        <v>42544</v>
      </c>
      <c r="B238" s="179">
        <v>37.159999999999997</v>
      </c>
      <c r="C238" s="179">
        <v>2113.320068</v>
      </c>
      <c r="E238" s="177">
        <f t="shared" si="6"/>
        <v>6.7732321863993583E-3</v>
      </c>
      <c r="F238">
        <f t="shared" si="7"/>
        <v>1.3364078570495375E-2</v>
      </c>
    </row>
    <row r="239" spans="1:6" ht="15.75" x14ac:dyDescent="0.25">
      <c r="A239" s="180">
        <v>42545</v>
      </c>
      <c r="B239" s="179">
        <v>35.549999</v>
      </c>
      <c r="C239" s="179">
        <v>2037.410034</v>
      </c>
      <c r="E239" s="177">
        <f t="shared" si="6"/>
        <v>-4.3326184068891216E-2</v>
      </c>
      <c r="F239">
        <f t="shared" si="7"/>
        <v>-3.591979991551375E-2</v>
      </c>
    </row>
    <row r="240" spans="1:6" ht="15.75" x14ac:dyDescent="0.25">
      <c r="A240" s="180">
        <v>42548</v>
      </c>
      <c r="B240" s="179">
        <v>33.840000000000003</v>
      </c>
      <c r="C240" s="179">
        <v>2000.540039</v>
      </c>
      <c r="E240" s="177">
        <f t="shared" si="6"/>
        <v>-4.8101239046448252E-2</v>
      </c>
      <c r="F240">
        <f t="shared" si="7"/>
        <v>-1.8096502120201086E-2</v>
      </c>
    </row>
    <row r="241" spans="1:6" ht="15.75" x14ac:dyDescent="0.25">
      <c r="A241" s="180">
        <v>42549</v>
      </c>
      <c r="B241" s="179">
        <v>35.290000999999997</v>
      </c>
      <c r="C241" s="179">
        <v>2036.089966</v>
      </c>
      <c r="E241" s="177">
        <f t="shared" si="6"/>
        <v>4.284872931442063E-2</v>
      </c>
      <c r="F241">
        <f t="shared" si="7"/>
        <v>1.777016520887531E-2</v>
      </c>
    </row>
    <row r="242" spans="1:6" ht="15.75" x14ac:dyDescent="0.25">
      <c r="A242" s="180">
        <v>42550</v>
      </c>
      <c r="B242" s="179">
        <v>36.82</v>
      </c>
      <c r="C242" s="179">
        <v>2070.7700199999999</v>
      </c>
      <c r="E242" s="177">
        <f t="shared" si="6"/>
        <v>4.3355028524935557E-2</v>
      </c>
      <c r="F242">
        <f t="shared" si="7"/>
        <v>1.7032672710494579E-2</v>
      </c>
    </row>
    <row r="243" spans="1:6" ht="15.75" x14ac:dyDescent="0.25">
      <c r="A243" s="180">
        <v>42551</v>
      </c>
      <c r="B243" s="179">
        <v>36.43</v>
      </c>
      <c r="C243" s="179">
        <v>2098.860107</v>
      </c>
      <c r="E243" s="177">
        <f t="shared" si="6"/>
        <v>-1.0592069527430747E-2</v>
      </c>
      <c r="F243">
        <f t="shared" si="7"/>
        <v>1.3565044272757953E-2</v>
      </c>
    </row>
    <row r="244" spans="1:6" ht="15.75" x14ac:dyDescent="0.25">
      <c r="A244" s="180">
        <v>42552</v>
      </c>
      <c r="B244" s="179">
        <v>37.209999000000003</v>
      </c>
      <c r="C244" s="179">
        <v>2102.9499510000001</v>
      </c>
      <c r="E244" s="177">
        <f t="shared" si="6"/>
        <v>2.1410897611858548E-2</v>
      </c>
      <c r="F244">
        <f t="shared" si="7"/>
        <v>1.9486024753911924E-3</v>
      </c>
    </row>
    <row r="245" spans="1:6" ht="15.75" x14ac:dyDescent="0.25">
      <c r="A245" s="180">
        <v>42556</v>
      </c>
      <c r="B245" s="179">
        <v>35.720001000000003</v>
      </c>
      <c r="C245" s="179">
        <v>2088.5500489999999</v>
      </c>
      <c r="E245" s="177">
        <f t="shared" si="6"/>
        <v>-4.0042946520906897E-2</v>
      </c>
      <c r="F245">
        <f t="shared" si="7"/>
        <v>-6.8474772750309887E-3</v>
      </c>
    </row>
    <row r="246" spans="1:6" ht="15.75" x14ac:dyDescent="0.25">
      <c r="A246" s="180">
        <v>42557</v>
      </c>
      <c r="B246" s="179">
        <v>36.540000999999997</v>
      </c>
      <c r="C246" s="179">
        <v>2099.7299800000001</v>
      </c>
      <c r="E246" s="177">
        <f t="shared" si="6"/>
        <v>2.2956326345007438E-2</v>
      </c>
      <c r="F246">
        <f t="shared" si="7"/>
        <v>5.3529629349093888E-3</v>
      </c>
    </row>
    <row r="247" spans="1:6" ht="15.75" x14ac:dyDescent="0.25">
      <c r="A247" s="180">
        <v>42558</v>
      </c>
      <c r="B247" s="179">
        <v>36.020000000000003</v>
      </c>
      <c r="C247" s="179">
        <v>2097.8999020000001</v>
      </c>
      <c r="E247" s="177">
        <f t="shared" si="6"/>
        <v>-1.4231006726025952E-2</v>
      </c>
      <c r="F247">
        <f t="shared" si="7"/>
        <v>-8.7157778258706298E-4</v>
      </c>
    </row>
    <row r="248" spans="1:6" ht="15.75" x14ac:dyDescent="0.25">
      <c r="A248" s="180">
        <v>42559</v>
      </c>
      <c r="B248" s="179">
        <v>36.790000999999997</v>
      </c>
      <c r="C248" s="179">
        <v>2129.8999020000001</v>
      </c>
      <c r="E248" s="177">
        <f t="shared" si="6"/>
        <v>2.1377040533037128E-2</v>
      </c>
      <c r="F248">
        <f t="shared" si="7"/>
        <v>1.5253349299217511E-2</v>
      </c>
    </row>
    <row r="249" spans="1:6" ht="15.75" x14ac:dyDescent="0.25">
      <c r="A249" s="180">
        <v>42562</v>
      </c>
      <c r="B249" s="179">
        <v>37.490001999999997</v>
      </c>
      <c r="C249" s="179">
        <v>2137.1599120000001</v>
      </c>
      <c r="E249" s="177">
        <f t="shared" si="6"/>
        <v>1.9026936150395857E-2</v>
      </c>
      <c r="F249">
        <f t="shared" si="7"/>
        <v>3.408615584790109E-3</v>
      </c>
    </row>
    <row r="250" spans="1:6" ht="15.75" x14ac:dyDescent="0.25">
      <c r="A250" s="180">
        <v>42563</v>
      </c>
      <c r="B250" s="179">
        <v>37.790000999999997</v>
      </c>
      <c r="C250" s="179">
        <v>2152.139893</v>
      </c>
      <c r="E250" s="177">
        <f t="shared" si="6"/>
        <v>8.0021068017013253E-3</v>
      </c>
      <c r="F250">
        <f t="shared" si="7"/>
        <v>7.0092934627346004E-3</v>
      </c>
    </row>
    <row r="251" spans="1:6" ht="15.75" x14ac:dyDescent="0.25">
      <c r="A251" s="180">
        <v>42564</v>
      </c>
      <c r="B251" s="179">
        <v>38.560001</v>
      </c>
      <c r="C251" s="179">
        <v>2152.429932</v>
      </c>
      <c r="E251" s="177">
        <f t="shared" si="6"/>
        <v>2.0375760244092156E-2</v>
      </c>
      <c r="F251">
        <f t="shared" si="7"/>
        <v>1.3476772627241118E-4</v>
      </c>
    </row>
    <row r="252" spans="1:6" ht="15.75" x14ac:dyDescent="0.25">
      <c r="A252" s="180">
        <v>42565</v>
      </c>
      <c r="B252" s="179">
        <v>38.810001</v>
      </c>
      <c r="C252" s="179">
        <v>2163.75</v>
      </c>
      <c r="E252" s="177">
        <f t="shared" si="6"/>
        <v>6.483402321488585E-3</v>
      </c>
      <c r="F252">
        <f t="shared" si="7"/>
        <v>5.2592039497805221E-3</v>
      </c>
    </row>
    <row r="253" spans="1:6" ht="15.75" x14ac:dyDescent="0.25">
      <c r="A253" s="180">
        <v>42566</v>
      </c>
      <c r="B253" s="179">
        <v>38.099997999999999</v>
      </c>
      <c r="C253" s="179">
        <v>2161.73999</v>
      </c>
      <c r="E253" s="177">
        <f t="shared" si="6"/>
        <v>-1.8294330886515553E-2</v>
      </c>
      <c r="F253">
        <f t="shared" si="7"/>
        <v>-9.2894742923166351E-4</v>
      </c>
    </row>
    <row r="254" spans="1:6" ht="15.75" x14ac:dyDescent="0.25">
      <c r="A254" s="180">
        <v>42569</v>
      </c>
      <c r="B254" s="179">
        <v>38.540000999999997</v>
      </c>
      <c r="C254" s="179">
        <v>2166.889893</v>
      </c>
      <c r="E254" s="177">
        <f t="shared" si="6"/>
        <v>1.1548635776831295E-2</v>
      </c>
      <c r="F254">
        <f t="shared" si="7"/>
        <v>2.382295291673886E-3</v>
      </c>
    </row>
    <row r="255" spans="1:6" ht="15.75" x14ac:dyDescent="0.25">
      <c r="A255" s="180">
        <v>42570</v>
      </c>
      <c r="B255" s="179">
        <v>38.57</v>
      </c>
      <c r="C255" s="179">
        <v>2163.780029</v>
      </c>
      <c r="E255" s="177">
        <f t="shared" si="6"/>
        <v>7.7838607217484146E-4</v>
      </c>
      <c r="F255">
        <f t="shared" si="7"/>
        <v>-1.4351739837110689E-3</v>
      </c>
    </row>
    <row r="256" spans="1:6" ht="15.75" x14ac:dyDescent="0.25">
      <c r="A256" s="180">
        <v>42571</v>
      </c>
      <c r="B256" s="179">
        <v>39.770000000000003</v>
      </c>
      <c r="C256" s="179">
        <v>2173.0200199999999</v>
      </c>
      <c r="E256" s="177">
        <f t="shared" si="6"/>
        <v>3.1112263417163666E-2</v>
      </c>
      <c r="F256">
        <f t="shared" si="7"/>
        <v>4.270300527854598E-3</v>
      </c>
    </row>
    <row r="257" spans="1:6" ht="15.75" x14ac:dyDescent="0.25">
      <c r="A257" s="180">
        <v>42572</v>
      </c>
      <c r="B257" s="179">
        <v>39.590000000000003</v>
      </c>
      <c r="C257" s="179">
        <v>2165.169922</v>
      </c>
      <c r="E257" s="177">
        <f t="shared" si="6"/>
        <v>-4.5260246416897187E-3</v>
      </c>
      <c r="F257">
        <f t="shared" si="7"/>
        <v>-3.6125290737081261E-3</v>
      </c>
    </row>
    <row r="258" spans="1:6" ht="15.75" x14ac:dyDescent="0.25">
      <c r="A258" s="180">
        <v>42573</v>
      </c>
      <c r="B258" s="179">
        <v>40.689999</v>
      </c>
      <c r="C258" s="179">
        <v>2175.030029</v>
      </c>
      <c r="E258" s="177">
        <f t="shared" si="6"/>
        <v>2.7784768881030431E-2</v>
      </c>
      <c r="F258">
        <f t="shared" si="7"/>
        <v>4.5539645178942489E-3</v>
      </c>
    </row>
    <row r="259" spans="1:6" ht="15.75" x14ac:dyDescent="0.25">
      <c r="A259" s="180">
        <v>42576</v>
      </c>
      <c r="B259" s="179">
        <v>40.939999</v>
      </c>
      <c r="C259" s="179">
        <v>2168.4799800000001</v>
      </c>
      <c r="E259" s="177">
        <f t="shared" si="6"/>
        <v>6.1440158796759459E-3</v>
      </c>
      <c r="F259">
        <f t="shared" si="7"/>
        <v>-3.0114752038671311E-3</v>
      </c>
    </row>
    <row r="260" spans="1:6" ht="15.75" x14ac:dyDescent="0.25">
      <c r="A260" s="180">
        <v>42577</v>
      </c>
      <c r="B260" s="179">
        <v>40.029998999999997</v>
      </c>
      <c r="C260" s="179">
        <v>2169.179932</v>
      </c>
      <c r="E260" s="177">
        <f t="shared" ref="E260:E323" si="8">B260/B259-1</f>
        <v>-2.2227650762766338E-2</v>
      </c>
      <c r="F260">
        <f t="shared" ref="F260:F323" si="9">C260/C259-1</f>
        <v>3.2278462630763727E-4</v>
      </c>
    </row>
    <row r="261" spans="1:6" ht="15.75" x14ac:dyDescent="0.25">
      <c r="A261" s="180">
        <v>42578</v>
      </c>
      <c r="B261" s="179">
        <v>40.349997999999999</v>
      </c>
      <c r="C261" s="179">
        <v>2166.580078</v>
      </c>
      <c r="E261" s="177">
        <f t="shared" si="8"/>
        <v>7.9939797150632153E-3</v>
      </c>
      <c r="F261">
        <f t="shared" si="9"/>
        <v>-1.1985423438815035E-3</v>
      </c>
    </row>
    <row r="262" spans="1:6" ht="15.75" x14ac:dyDescent="0.25">
      <c r="A262" s="180">
        <v>42579</v>
      </c>
      <c r="B262" s="179">
        <v>40.220001000000003</v>
      </c>
      <c r="C262" s="179">
        <v>2170.0600589999999</v>
      </c>
      <c r="E262" s="177">
        <f t="shared" si="8"/>
        <v>-3.221734980011548E-3</v>
      </c>
      <c r="F262">
        <f t="shared" si="9"/>
        <v>1.6062092674702377E-3</v>
      </c>
    </row>
    <row r="263" spans="1:6" ht="15.75" x14ac:dyDescent="0.25">
      <c r="A263" s="180">
        <v>42580</v>
      </c>
      <c r="B263" s="179">
        <v>40.009998000000003</v>
      </c>
      <c r="C263" s="179">
        <v>2173.6000979999999</v>
      </c>
      <c r="E263" s="177">
        <f t="shared" si="8"/>
        <v>-5.221357403745519E-3</v>
      </c>
      <c r="F263">
        <f t="shared" si="9"/>
        <v>1.6313092282023156E-3</v>
      </c>
    </row>
    <row r="264" spans="1:6" ht="15.75" x14ac:dyDescent="0.25">
      <c r="A264" s="180">
        <v>42583</v>
      </c>
      <c r="B264" s="179">
        <v>39.610000999999997</v>
      </c>
      <c r="C264" s="179">
        <v>2170.8400879999999</v>
      </c>
      <c r="E264" s="177">
        <f t="shared" si="8"/>
        <v>-9.9974261433356526E-3</v>
      </c>
      <c r="F264">
        <f t="shared" si="9"/>
        <v>-1.2697873921424518E-3</v>
      </c>
    </row>
    <row r="265" spans="1:6" ht="15.75" x14ac:dyDescent="0.25">
      <c r="A265" s="180">
        <v>42584</v>
      </c>
      <c r="B265" s="179">
        <v>37.990001999999997</v>
      </c>
      <c r="C265" s="179">
        <v>2157.030029</v>
      </c>
      <c r="E265" s="177">
        <f t="shared" si="8"/>
        <v>-4.0898736659966239E-2</v>
      </c>
      <c r="F265">
        <f t="shared" si="9"/>
        <v>-6.3616196680443826E-3</v>
      </c>
    </row>
    <row r="266" spans="1:6" ht="15.75" x14ac:dyDescent="0.25">
      <c r="A266" s="180">
        <v>42585</v>
      </c>
      <c r="B266" s="179">
        <v>39.729999999999997</v>
      </c>
      <c r="C266" s="179">
        <v>2163.790039</v>
      </c>
      <c r="E266" s="177">
        <f t="shared" si="8"/>
        <v>4.5801471660885884E-2</v>
      </c>
      <c r="F266">
        <f t="shared" si="9"/>
        <v>3.1339433893435853E-3</v>
      </c>
    </row>
    <row r="267" spans="1:6" ht="15.75" x14ac:dyDescent="0.25">
      <c r="A267" s="180">
        <v>42586</v>
      </c>
      <c r="B267" s="179">
        <v>38.799999</v>
      </c>
      <c r="C267" s="179">
        <v>2164.25</v>
      </c>
      <c r="E267" s="177">
        <f t="shared" si="8"/>
        <v>-2.3408029197080182E-2</v>
      </c>
      <c r="F267">
        <f t="shared" si="9"/>
        <v>2.1257191858259361E-4</v>
      </c>
    </row>
    <row r="268" spans="1:6" ht="15.75" x14ac:dyDescent="0.25">
      <c r="A268" s="180">
        <v>42587</v>
      </c>
      <c r="B268" s="179">
        <v>40.299999</v>
      </c>
      <c r="C268" s="179">
        <v>2182.8701169999999</v>
      </c>
      <c r="E268" s="177">
        <f t="shared" si="8"/>
        <v>3.8659794810819381E-2</v>
      </c>
      <c r="F268">
        <f t="shared" si="9"/>
        <v>8.6034963613259574E-3</v>
      </c>
    </row>
    <row r="269" spans="1:6" ht="15.75" x14ac:dyDescent="0.25">
      <c r="A269" s="180">
        <v>42590</v>
      </c>
      <c r="B269" s="179">
        <v>41.380001</v>
      </c>
      <c r="C269" s="179">
        <v>2180.889893</v>
      </c>
      <c r="E269" s="177">
        <f t="shared" si="8"/>
        <v>2.6799057736949239E-2</v>
      </c>
      <c r="F269">
        <f t="shared" si="9"/>
        <v>-9.0716528875356417E-4</v>
      </c>
    </row>
    <row r="270" spans="1:6" ht="15.75" x14ac:dyDescent="0.25">
      <c r="A270" s="180">
        <v>42591</v>
      </c>
      <c r="B270" s="179">
        <v>41.580002</v>
      </c>
      <c r="C270" s="179">
        <v>2181.73999</v>
      </c>
      <c r="E270" s="177">
        <f t="shared" si="8"/>
        <v>4.8332768285819228E-3</v>
      </c>
      <c r="F270">
        <f t="shared" si="9"/>
        <v>3.89793635491964E-4</v>
      </c>
    </row>
    <row r="271" spans="1:6" ht="15.75" x14ac:dyDescent="0.25">
      <c r="A271" s="180">
        <v>42592</v>
      </c>
      <c r="B271" s="179">
        <v>40.869999</v>
      </c>
      <c r="C271" s="179">
        <v>2175.48999</v>
      </c>
      <c r="E271" s="177">
        <f t="shared" si="8"/>
        <v>-1.7075588404252606E-2</v>
      </c>
      <c r="F271">
        <f t="shared" si="9"/>
        <v>-2.8646859977113914E-3</v>
      </c>
    </row>
    <row r="272" spans="1:6" ht="15.75" x14ac:dyDescent="0.25">
      <c r="A272" s="180">
        <v>42593</v>
      </c>
      <c r="B272" s="179">
        <v>38.340000000000003</v>
      </c>
      <c r="C272" s="179">
        <v>2185.790039</v>
      </c>
      <c r="E272" s="177">
        <f t="shared" si="8"/>
        <v>-6.1903573817068014E-2</v>
      </c>
      <c r="F272">
        <f t="shared" si="9"/>
        <v>4.7345880915774519E-3</v>
      </c>
    </row>
    <row r="273" spans="1:6" ht="15.75" x14ac:dyDescent="0.25">
      <c r="A273" s="180">
        <v>42594</v>
      </c>
      <c r="B273" s="179">
        <v>37.959999000000003</v>
      </c>
      <c r="C273" s="179">
        <v>2184.0500489999999</v>
      </c>
      <c r="E273" s="177">
        <f t="shared" si="8"/>
        <v>-9.9113458528951037E-3</v>
      </c>
      <c r="F273">
        <f t="shared" si="9"/>
        <v>-7.9604626654627975E-4</v>
      </c>
    </row>
    <row r="274" spans="1:6" ht="15.75" x14ac:dyDescent="0.25">
      <c r="A274" s="180">
        <v>42597</v>
      </c>
      <c r="B274" s="179">
        <v>37.610000999999997</v>
      </c>
      <c r="C274" s="179">
        <v>2190.1499020000001</v>
      </c>
      <c r="E274" s="177">
        <f t="shared" si="8"/>
        <v>-9.2201793788246889E-3</v>
      </c>
      <c r="F274">
        <f t="shared" si="9"/>
        <v>2.7929089824627606E-3</v>
      </c>
    </row>
    <row r="275" spans="1:6" ht="15.75" x14ac:dyDescent="0.25">
      <c r="A275" s="180">
        <v>42598</v>
      </c>
      <c r="B275" s="179">
        <v>36.790000999999997</v>
      </c>
      <c r="C275" s="179">
        <v>2178.1499020000001</v>
      </c>
      <c r="E275" s="177">
        <f t="shared" si="8"/>
        <v>-2.180271146496382E-2</v>
      </c>
      <c r="F275">
        <f t="shared" si="9"/>
        <v>-5.4790770207289174E-3</v>
      </c>
    </row>
    <row r="276" spans="1:6" ht="15.75" x14ac:dyDescent="0.25">
      <c r="A276" s="180">
        <v>42599</v>
      </c>
      <c r="B276" s="179">
        <v>35.979999999999997</v>
      </c>
      <c r="C276" s="179">
        <v>2182.219971</v>
      </c>
      <c r="E276" s="177">
        <f t="shared" si="8"/>
        <v>-2.2016878988396882E-2</v>
      </c>
      <c r="F276">
        <f t="shared" si="9"/>
        <v>1.8685899424382146E-3</v>
      </c>
    </row>
    <row r="277" spans="1:6" ht="15.75" x14ac:dyDescent="0.25">
      <c r="A277" s="180">
        <v>42600</v>
      </c>
      <c r="B277" s="179">
        <v>35.799999</v>
      </c>
      <c r="C277" s="179">
        <v>2187.0200199999999</v>
      </c>
      <c r="E277" s="177">
        <f t="shared" si="8"/>
        <v>-5.0028071150638453E-3</v>
      </c>
      <c r="F277">
        <f t="shared" si="9"/>
        <v>2.1996173913669814E-3</v>
      </c>
    </row>
    <row r="278" spans="1:6" ht="15.75" x14ac:dyDescent="0.25">
      <c r="A278" s="180">
        <v>42601</v>
      </c>
      <c r="B278" s="179">
        <v>35.830002</v>
      </c>
      <c r="C278" s="179">
        <v>2183.8701169999999</v>
      </c>
      <c r="E278" s="177">
        <f t="shared" si="8"/>
        <v>8.3807264910817914E-4</v>
      </c>
      <c r="F278">
        <f t="shared" si="9"/>
        <v>-1.4402716807320193E-3</v>
      </c>
    </row>
    <row r="279" spans="1:6" ht="15.75" x14ac:dyDescent="0.25">
      <c r="A279" s="180">
        <v>42604</v>
      </c>
      <c r="B279" s="179">
        <v>35.68</v>
      </c>
      <c r="C279" s="179">
        <v>2182.639893</v>
      </c>
      <c r="E279" s="177">
        <f t="shared" si="8"/>
        <v>-4.1864915329895558E-3</v>
      </c>
      <c r="F279">
        <f t="shared" si="9"/>
        <v>-5.6332287823501748E-4</v>
      </c>
    </row>
    <row r="280" spans="1:6" ht="15.75" x14ac:dyDescent="0.25">
      <c r="A280" s="180">
        <v>42605</v>
      </c>
      <c r="B280" s="179">
        <v>35.93</v>
      </c>
      <c r="C280" s="179">
        <v>2186.8999020000001</v>
      </c>
      <c r="E280" s="177">
        <f t="shared" si="8"/>
        <v>7.0067264573991928E-3</v>
      </c>
      <c r="F280">
        <f t="shared" si="9"/>
        <v>1.9517690543742194E-3</v>
      </c>
    </row>
    <row r="281" spans="1:6" ht="15.75" x14ac:dyDescent="0.25">
      <c r="A281" s="180">
        <v>42606</v>
      </c>
      <c r="B281" s="179">
        <v>35.639999000000003</v>
      </c>
      <c r="C281" s="179">
        <v>2175.4399410000001</v>
      </c>
      <c r="E281" s="177">
        <f t="shared" si="8"/>
        <v>-8.0712774839966084E-3</v>
      </c>
      <c r="F281">
        <f t="shared" si="9"/>
        <v>-5.2402768821377954E-3</v>
      </c>
    </row>
    <row r="282" spans="1:6" ht="15.75" x14ac:dyDescent="0.25">
      <c r="A282" s="180">
        <v>42607</v>
      </c>
      <c r="B282" s="179">
        <v>35.75</v>
      </c>
      <c r="C282" s="179">
        <v>2172.469971</v>
      </c>
      <c r="E282" s="177">
        <f t="shared" si="8"/>
        <v>3.0864478980483501E-3</v>
      </c>
      <c r="F282">
        <f t="shared" si="9"/>
        <v>-1.3652273013957661E-3</v>
      </c>
    </row>
    <row r="283" spans="1:6" ht="15.75" x14ac:dyDescent="0.25">
      <c r="A283" s="180">
        <v>42608</v>
      </c>
      <c r="B283" s="179">
        <v>35.189999</v>
      </c>
      <c r="C283" s="179">
        <v>2169.040039</v>
      </c>
      <c r="E283" s="177">
        <f t="shared" si="8"/>
        <v>-1.5664363636363587E-2</v>
      </c>
      <c r="F283">
        <f t="shared" si="9"/>
        <v>-1.5788167596264557E-3</v>
      </c>
    </row>
    <row r="284" spans="1:6" ht="15.75" x14ac:dyDescent="0.25">
      <c r="A284" s="180">
        <v>42611</v>
      </c>
      <c r="B284" s="179">
        <v>35.400002000000001</v>
      </c>
      <c r="C284" s="179">
        <v>2180.3798830000001</v>
      </c>
      <c r="E284" s="177">
        <f t="shared" si="8"/>
        <v>5.9676898541543011E-3</v>
      </c>
      <c r="F284">
        <f t="shared" si="9"/>
        <v>5.22804733711979E-3</v>
      </c>
    </row>
    <row r="285" spans="1:6" ht="15.75" x14ac:dyDescent="0.25">
      <c r="A285" s="180">
        <v>42612</v>
      </c>
      <c r="B285" s="179">
        <v>35.409999999999997</v>
      </c>
      <c r="C285" s="179">
        <v>2176.1201169999999</v>
      </c>
      <c r="E285" s="177">
        <f t="shared" si="8"/>
        <v>2.8242936257449891E-4</v>
      </c>
      <c r="F285">
        <f t="shared" si="9"/>
        <v>-1.9536806559319331E-3</v>
      </c>
    </row>
    <row r="286" spans="1:6" ht="15.75" x14ac:dyDescent="0.25">
      <c r="A286" s="180">
        <v>42613</v>
      </c>
      <c r="B286" s="179">
        <v>35.299999</v>
      </c>
      <c r="C286" s="179">
        <v>2170.9499510000001</v>
      </c>
      <c r="E286" s="177">
        <f t="shared" si="8"/>
        <v>-3.1064953402992757E-3</v>
      </c>
      <c r="F286">
        <f t="shared" si="9"/>
        <v>-2.3758642547395681E-3</v>
      </c>
    </row>
    <row r="287" spans="1:6" ht="15.75" x14ac:dyDescent="0.25">
      <c r="A287" s="180">
        <v>42614</v>
      </c>
      <c r="B287" s="179">
        <v>35.57</v>
      </c>
      <c r="C287" s="179">
        <v>2170.860107</v>
      </c>
      <c r="E287" s="177">
        <f t="shared" si="8"/>
        <v>7.648753757754978E-3</v>
      </c>
      <c r="F287">
        <f t="shared" si="9"/>
        <v>-4.1384648208353525E-5</v>
      </c>
    </row>
    <row r="288" spans="1:6" ht="15.75" x14ac:dyDescent="0.25">
      <c r="A288" s="180">
        <v>42615</v>
      </c>
      <c r="B288" s="179">
        <v>35.029998999999997</v>
      </c>
      <c r="C288" s="179">
        <v>2179.9799800000001</v>
      </c>
      <c r="E288" s="177">
        <f t="shared" si="8"/>
        <v>-1.5181360697216872E-2</v>
      </c>
      <c r="F288">
        <f t="shared" si="9"/>
        <v>4.2010413156485793E-3</v>
      </c>
    </row>
    <row r="289" spans="1:6" ht="15.75" x14ac:dyDescent="0.25">
      <c r="A289" s="180">
        <v>42619</v>
      </c>
      <c r="B289" s="179">
        <v>36.209999000000003</v>
      </c>
      <c r="C289" s="179">
        <v>2186.4799800000001</v>
      </c>
      <c r="E289" s="177">
        <f t="shared" si="8"/>
        <v>3.3685413465184721E-2</v>
      </c>
      <c r="F289">
        <f t="shared" si="9"/>
        <v>2.981678758352535E-3</v>
      </c>
    </row>
    <row r="290" spans="1:6" ht="15.75" x14ac:dyDescent="0.25">
      <c r="A290" s="180">
        <v>42620</v>
      </c>
      <c r="B290" s="179">
        <v>36.740001999999997</v>
      </c>
      <c r="C290" s="179">
        <v>2186.1599120000001</v>
      </c>
      <c r="E290" s="177">
        <f t="shared" si="8"/>
        <v>1.4636923906018229E-2</v>
      </c>
      <c r="F290">
        <f t="shared" si="9"/>
        <v>-1.4638505859998485E-4</v>
      </c>
    </row>
    <row r="291" spans="1:6" ht="15.75" x14ac:dyDescent="0.25">
      <c r="A291" s="180">
        <v>42621</v>
      </c>
      <c r="B291" s="179">
        <v>35.799999</v>
      </c>
      <c r="C291" s="179">
        <v>2181.3000489999999</v>
      </c>
      <c r="E291" s="177">
        <f t="shared" si="8"/>
        <v>-2.5585273511961049E-2</v>
      </c>
      <c r="F291">
        <f t="shared" si="9"/>
        <v>-2.2230135011277463E-3</v>
      </c>
    </row>
    <row r="292" spans="1:6" ht="15.75" x14ac:dyDescent="0.25">
      <c r="A292" s="180">
        <v>42622</v>
      </c>
      <c r="B292" s="179">
        <v>34.349997999999999</v>
      </c>
      <c r="C292" s="179">
        <v>2127.8100589999999</v>
      </c>
      <c r="E292" s="177">
        <f t="shared" si="8"/>
        <v>-4.0502822360414026E-2</v>
      </c>
      <c r="F292">
        <f t="shared" si="9"/>
        <v>-2.4522068857295465E-2</v>
      </c>
    </row>
    <row r="293" spans="1:6" ht="15.75" x14ac:dyDescent="0.25">
      <c r="A293" s="180">
        <v>42625</v>
      </c>
      <c r="B293" s="179">
        <v>34.700001</v>
      </c>
      <c r="C293" s="179">
        <v>2159.040039</v>
      </c>
      <c r="E293" s="177">
        <f t="shared" si="8"/>
        <v>1.0189316459348952E-2</v>
      </c>
      <c r="F293">
        <f t="shared" si="9"/>
        <v>1.4677052525391865E-2</v>
      </c>
    </row>
    <row r="294" spans="1:6" ht="15.75" x14ac:dyDescent="0.25">
      <c r="A294" s="180">
        <v>42626</v>
      </c>
      <c r="B294" s="179">
        <v>34.279998999999997</v>
      </c>
      <c r="C294" s="179">
        <v>2127.0200199999999</v>
      </c>
      <c r="E294" s="177">
        <f t="shared" si="8"/>
        <v>-1.2103803685769465E-2</v>
      </c>
      <c r="F294">
        <f t="shared" si="9"/>
        <v>-1.4830674013266876E-2</v>
      </c>
    </row>
    <row r="295" spans="1:6" ht="15.75" x14ac:dyDescent="0.25">
      <c r="A295" s="180">
        <v>42627</v>
      </c>
      <c r="B295" s="179">
        <v>34.520000000000003</v>
      </c>
      <c r="C295" s="179">
        <v>2125.7700199999999</v>
      </c>
      <c r="E295" s="177">
        <f t="shared" si="8"/>
        <v>7.0011962369078695E-3</v>
      </c>
      <c r="F295">
        <f t="shared" si="9"/>
        <v>-5.8767665007686265E-4</v>
      </c>
    </row>
    <row r="296" spans="1:6" ht="15.75" x14ac:dyDescent="0.25">
      <c r="A296" s="180">
        <v>42628</v>
      </c>
      <c r="B296" s="179">
        <v>34.599997999999999</v>
      </c>
      <c r="C296" s="179">
        <v>2147.26001</v>
      </c>
      <c r="E296" s="177">
        <f t="shared" si="8"/>
        <v>2.3174391657010407E-3</v>
      </c>
      <c r="F296">
        <f t="shared" si="9"/>
        <v>1.0109273250546558E-2</v>
      </c>
    </row>
    <row r="297" spans="1:6" ht="15.75" x14ac:dyDescent="0.25">
      <c r="A297" s="180">
        <v>42629</v>
      </c>
      <c r="B297" s="179">
        <v>34.950001</v>
      </c>
      <c r="C297" s="179">
        <v>2139.1599120000001</v>
      </c>
      <c r="E297" s="177">
        <f t="shared" si="8"/>
        <v>1.0115694226340732E-2</v>
      </c>
      <c r="F297">
        <f t="shared" si="9"/>
        <v>-3.7722949071267164E-3</v>
      </c>
    </row>
    <row r="298" spans="1:6" ht="15.75" x14ac:dyDescent="0.25">
      <c r="A298" s="180">
        <v>42632</v>
      </c>
      <c r="B298" s="179">
        <v>34.790000999999997</v>
      </c>
      <c r="C298" s="179">
        <v>2139.1201169999999</v>
      </c>
      <c r="E298" s="177">
        <f t="shared" si="8"/>
        <v>-4.577968395480303E-3</v>
      </c>
      <c r="F298">
        <f t="shared" si="9"/>
        <v>-1.8603097307945404E-5</v>
      </c>
    </row>
    <row r="299" spans="1:6" ht="15.75" x14ac:dyDescent="0.25">
      <c r="A299" s="180">
        <v>42633</v>
      </c>
      <c r="B299" s="179">
        <v>34.099997999999999</v>
      </c>
      <c r="C299" s="179">
        <v>2139.76001</v>
      </c>
      <c r="E299" s="177">
        <f t="shared" si="8"/>
        <v>-1.9833371088434193E-2</v>
      </c>
      <c r="F299">
        <f t="shared" si="9"/>
        <v>2.9913841439510591E-4</v>
      </c>
    </row>
    <row r="300" spans="1:6" ht="15.75" x14ac:dyDescent="0.25">
      <c r="A300" s="180">
        <v>42634</v>
      </c>
      <c r="B300" s="179">
        <v>34.349997999999999</v>
      </c>
      <c r="C300" s="179">
        <v>2163.1201169999999</v>
      </c>
      <c r="E300" s="177">
        <f t="shared" si="8"/>
        <v>7.3313787291131582E-3</v>
      </c>
      <c r="F300">
        <f t="shared" si="9"/>
        <v>1.0917162154086668E-2</v>
      </c>
    </row>
    <row r="301" spans="1:6" ht="15.75" x14ac:dyDescent="0.25">
      <c r="A301" s="180">
        <v>42635</v>
      </c>
      <c r="B301" s="179">
        <v>35.099997999999999</v>
      </c>
      <c r="C301" s="179">
        <v>2177.179932</v>
      </c>
      <c r="E301" s="177">
        <f t="shared" si="8"/>
        <v>2.1834062406641097E-2</v>
      </c>
      <c r="F301">
        <f t="shared" si="9"/>
        <v>6.4997846811667426E-3</v>
      </c>
    </row>
    <row r="302" spans="1:6" ht="15.75" x14ac:dyDescent="0.25">
      <c r="A302" s="180">
        <v>42636</v>
      </c>
      <c r="B302" s="179">
        <v>35.259998000000003</v>
      </c>
      <c r="C302" s="179">
        <v>2164.6899410000001</v>
      </c>
      <c r="E302" s="177">
        <f t="shared" si="8"/>
        <v>4.5584048181428471E-3</v>
      </c>
      <c r="F302">
        <f t="shared" si="9"/>
        <v>-5.7367748142553854E-3</v>
      </c>
    </row>
    <row r="303" spans="1:6" ht="15.75" x14ac:dyDescent="0.25">
      <c r="A303" s="180">
        <v>42639</v>
      </c>
      <c r="B303" s="179">
        <v>35.360000999999997</v>
      </c>
      <c r="C303" s="179">
        <v>2146.1000979999999</v>
      </c>
      <c r="E303" s="177">
        <f t="shared" si="8"/>
        <v>2.8361601154938132E-3</v>
      </c>
      <c r="F303">
        <f t="shared" si="9"/>
        <v>-8.5877624540595665E-3</v>
      </c>
    </row>
    <row r="304" spans="1:6" ht="15.75" x14ac:dyDescent="0.25">
      <c r="A304" s="180">
        <v>42640</v>
      </c>
      <c r="B304" s="179">
        <v>35.590000000000003</v>
      </c>
      <c r="C304" s="179">
        <v>2159.929932</v>
      </c>
      <c r="E304" s="177">
        <f t="shared" si="8"/>
        <v>6.504496422384376E-3</v>
      </c>
      <c r="F304">
        <f t="shared" si="9"/>
        <v>6.4441700612607455E-3</v>
      </c>
    </row>
    <row r="305" spans="1:6" ht="15.75" x14ac:dyDescent="0.25">
      <c r="A305" s="180">
        <v>42641</v>
      </c>
      <c r="B305" s="179">
        <v>35.290000999999997</v>
      </c>
      <c r="C305" s="179">
        <v>2171.3701169999999</v>
      </c>
      <c r="E305" s="177">
        <f t="shared" si="8"/>
        <v>-8.4293059848273844E-3</v>
      </c>
      <c r="F305">
        <f t="shared" si="9"/>
        <v>5.2965537587632561E-3</v>
      </c>
    </row>
    <row r="306" spans="1:6" ht="15.75" x14ac:dyDescent="0.25">
      <c r="A306" s="180">
        <v>42642</v>
      </c>
      <c r="B306" s="179">
        <v>34.970001000000003</v>
      </c>
      <c r="C306" s="179">
        <v>2151.1298830000001</v>
      </c>
      <c r="E306" s="177">
        <f t="shared" si="8"/>
        <v>-9.0677243109171801E-3</v>
      </c>
      <c r="F306">
        <f t="shared" si="9"/>
        <v>-9.3214113252899633E-3</v>
      </c>
    </row>
    <row r="307" spans="1:6" ht="15.75" x14ac:dyDescent="0.25">
      <c r="A307" s="180">
        <v>42643</v>
      </c>
      <c r="B307" s="179">
        <v>34.669998</v>
      </c>
      <c r="C307" s="179">
        <v>2168.2700199999999</v>
      </c>
      <c r="E307" s="177">
        <f t="shared" si="8"/>
        <v>-8.5788673554799688E-3</v>
      </c>
      <c r="F307">
        <f t="shared" si="9"/>
        <v>7.967969361336813E-3</v>
      </c>
    </row>
    <row r="308" spans="1:6" ht="15.75" x14ac:dyDescent="0.25">
      <c r="A308" s="180">
        <v>42646</v>
      </c>
      <c r="B308" s="179">
        <v>34.450001</v>
      </c>
      <c r="C308" s="179">
        <v>2161.1999510000001</v>
      </c>
      <c r="E308" s="177">
        <f t="shared" si="8"/>
        <v>-6.3454575336289176E-3</v>
      </c>
      <c r="F308">
        <f t="shared" si="9"/>
        <v>-3.2606958242220596E-3</v>
      </c>
    </row>
    <row r="309" spans="1:6" ht="15.75" x14ac:dyDescent="0.25">
      <c r="A309" s="180">
        <v>42647</v>
      </c>
      <c r="B309" s="179">
        <v>33.599997999999999</v>
      </c>
      <c r="C309" s="179">
        <v>2150.48999</v>
      </c>
      <c r="E309" s="177">
        <f t="shared" si="8"/>
        <v>-2.4673526134295298E-2</v>
      </c>
      <c r="F309">
        <f t="shared" si="9"/>
        <v>-4.9555623000289151E-3</v>
      </c>
    </row>
    <row r="310" spans="1:6" ht="15.75" x14ac:dyDescent="0.25">
      <c r="A310" s="180">
        <v>42648</v>
      </c>
      <c r="B310" s="179">
        <v>34.360000999999997</v>
      </c>
      <c r="C310" s="179">
        <v>2159.7299800000001</v>
      </c>
      <c r="E310" s="177">
        <f t="shared" si="8"/>
        <v>2.2619138251139148E-2</v>
      </c>
      <c r="F310">
        <f t="shared" si="9"/>
        <v>4.2966905416750301E-3</v>
      </c>
    </row>
    <row r="311" spans="1:6" ht="15.75" x14ac:dyDescent="0.25">
      <c r="A311" s="180">
        <v>42649</v>
      </c>
      <c r="B311" s="179">
        <v>33.240001999999997</v>
      </c>
      <c r="C311" s="179">
        <v>2160.7700199999999</v>
      </c>
      <c r="E311" s="177">
        <f t="shared" si="8"/>
        <v>-3.2596011856926288E-2</v>
      </c>
      <c r="F311">
        <f t="shared" si="9"/>
        <v>4.8156019948386586E-4</v>
      </c>
    </row>
    <row r="312" spans="1:6" ht="15.75" x14ac:dyDescent="0.25">
      <c r="A312" s="180">
        <v>42650</v>
      </c>
      <c r="B312" s="179">
        <v>32.990001999999997</v>
      </c>
      <c r="C312" s="179">
        <v>2153.73999</v>
      </c>
      <c r="E312" s="177">
        <f t="shared" si="8"/>
        <v>-7.5210585125716767E-3</v>
      </c>
      <c r="F312">
        <f t="shared" si="9"/>
        <v>-3.2534836817107449E-3</v>
      </c>
    </row>
    <row r="313" spans="1:6" ht="15.75" x14ac:dyDescent="0.25">
      <c r="A313" s="180">
        <v>42653</v>
      </c>
      <c r="B313" s="179">
        <v>33.150002000000001</v>
      </c>
      <c r="C313" s="179">
        <v>2163.6599120000001</v>
      </c>
      <c r="E313" s="177">
        <f t="shared" si="8"/>
        <v>4.8499542376505556E-3</v>
      </c>
      <c r="F313">
        <f t="shared" si="9"/>
        <v>4.605905098135743E-3</v>
      </c>
    </row>
    <row r="314" spans="1:6" ht="15.75" x14ac:dyDescent="0.25">
      <c r="A314" s="180">
        <v>42654</v>
      </c>
      <c r="B314" s="179">
        <v>32.139999000000003</v>
      </c>
      <c r="C314" s="179">
        <v>2136.7299800000001</v>
      </c>
      <c r="E314" s="177">
        <f t="shared" si="8"/>
        <v>-3.0467660303610145E-2</v>
      </c>
      <c r="F314">
        <f t="shared" si="9"/>
        <v>-1.2446471763257416E-2</v>
      </c>
    </row>
    <row r="315" spans="1:6" ht="15.75" x14ac:dyDescent="0.25">
      <c r="A315" s="180">
        <v>42655</v>
      </c>
      <c r="B315" s="179">
        <v>31.91</v>
      </c>
      <c r="C315" s="179">
        <v>2139.179932</v>
      </c>
      <c r="E315" s="177">
        <f t="shared" si="8"/>
        <v>-7.156160770260267E-3</v>
      </c>
      <c r="F315">
        <f t="shared" si="9"/>
        <v>1.1465894253985809E-3</v>
      </c>
    </row>
    <row r="316" spans="1:6" ht="15.75" x14ac:dyDescent="0.25">
      <c r="A316" s="180">
        <v>42656</v>
      </c>
      <c r="B316" s="179">
        <v>32.209999000000003</v>
      </c>
      <c r="C316" s="179">
        <v>2132.5500489999999</v>
      </c>
      <c r="E316" s="177">
        <f t="shared" si="8"/>
        <v>9.4014102162331969E-3</v>
      </c>
      <c r="F316">
        <f t="shared" si="9"/>
        <v>-3.0992638350910706E-3</v>
      </c>
    </row>
    <row r="317" spans="1:6" ht="15.75" x14ac:dyDescent="0.25">
      <c r="A317" s="180">
        <v>42657</v>
      </c>
      <c r="B317" s="179">
        <v>32.299999</v>
      </c>
      <c r="C317" s="179">
        <v>2132.9799800000001</v>
      </c>
      <c r="E317" s="177">
        <f t="shared" si="8"/>
        <v>2.7941633900701035E-3</v>
      </c>
      <c r="F317">
        <f t="shared" si="9"/>
        <v>2.0160417815362486E-4</v>
      </c>
    </row>
    <row r="318" spans="1:6" ht="15.75" x14ac:dyDescent="0.25">
      <c r="A318" s="180">
        <v>42660</v>
      </c>
      <c r="B318" s="179">
        <v>31.85</v>
      </c>
      <c r="C318" s="179">
        <v>2126.5</v>
      </c>
      <c r="E318" s="177">
        <f t="shared" si="8"/>
        <v>-1.3931858016466125E-2</v>
      </c>
      <c r="F318">
        <f t="shared" si="9"/>
        <v>-3.0379938212078406E-3</v>
      </c>
    </row>
    <row r="319" spans="1:6" ht="15.75" x14ac:dyDescent="0.25">
      <c r="A319" s="180">
        <v>42661</v>
      </c>
      <c r="B319" s="179">
        <v>31.950001</v>
      </c>
      <c r="C319" s="179">
        <v>2139.6000979999999</v>
      </c>
      <c r="E319" s="177">
        <f t="shared" si="8"/>
        <v>3.1397488226059256E-3</v>
      </c>
      <c r="F319">
        <f t="shared" si="9"/>
        <v>6.1604034798965479E-3</v>
      </c>
    </row>
    <row r="320" spans="1:6" ht="15.75" x14ac:dyDescent="0.25">
      <c r="A320" s="180">
        <v>42662</v>
      </c>
      <c r="B320" s="179">
        <v>32.830002</v>
      </c>
      <c r="C320" s="179">
        <v>2144.290039</v>
      </c>
      <c r="E320" s="177">
        <f t="shared" si="8"/>
        <v>2.7543066430576912E-2</v>
      </c>
      <c r="F320">
        <f t="shared" si="9"/>
        <v>2.191970828747003E-3</v>
      </c>
    </row>
    <row r="321" spans="1:6" ht="15.75" x14ac:dyDescent="0.25">
      <c r="A321" s="180">
        <v>42663</v>
      </c>
      <c r="B321" s="179">
        <v>32.400002000000001</v>
      </c>
      <c r="C321" s="179">
        <v>2141.3400879999999</v>
      </c>
      <c r="E321" s="177">
        <f t="shared" si="8"/>
        <v>-1.3097775626087382E-2</v>
      </c>
      <c r="F321">
        <f t="shared" si="9"/>
        <v>-1.375723874264545E-3</v>
      </c>
    </row>
    <row r="322" spans="1:6" ht="15.75" x14ac:dyDescent="0.25">
      <c r="A322" s="180">
        <v>42664</v>
      </c>
      <c r="B322" s="179">
        <v>32.540000999999997</v>
      </c>
      <c r="C322" s="179">
        <v>2141.1599120000001</v>
      </c>
      <c r="E322" s="177">
        <f t="shared" si="8"/>
        <v>4.320956523397701E-3</v>
      </c>
      <c r="F322">
        <f t="shared" si="9"/>
        <v>-8.4141702203055502E-5</v>
      </c>
    </row>
    <row r="323" spans="1:6" ht="15.75" x14ac:dyDescent="0.25">
      <c r="A323" s="180">
        <v>42667</v>
      </c>
      <c r="B323" s="179">
        <v>32.880001</v>
      </c>
      <c r="C323" s="179">
        <v>2151.330078</v>
      </c>
      <c r="E323" s="177">
        <f t="shared" si="8"/>
        <v>1.044867822837503E-2</v>
      </c>
      <c r="F323">
        <f t="shared" si="9"/>
        <v>4.749839534638145E-3</v>
      </c>
    </row>
    <row r="324" spans="1:6" ht="15.75" x14ac:dyDescent="0.25">
      <c r="A324" s="180">
        <v>42668</v>
      </c>
      <c r="B324" s="179">
        <v>32.470001000000003</v>
      </c>
      <c r="C324" s="179">
        <v>2143.1599120000001</v>
      </c>
      <c r="E324" s="177">
        <f t="shared" ref="E324:E387" si="10">B324/B323-1</f>
        <v>-1.246958599545045E-2</v>
      </c>
      <c r="F324">
        <f t="shared" ref="F324:F387" si="11">C324/C323-1</f>
        <v>-3.7977277794559727E-3</v>
      </c>
    </row>
    <row r="325" spans="1:6" ht="15.75" x14ac:dyDescent="0.25">
      <c r="A325" s="180">
        <v>42669</v>
      </c>
      <c r="B325" s="179">
        <v>31.4</v>
      </c>
      <c r="C325" s="179">
        <v>2139.429932</v>
      </c>
      <c r="E325" s="177">
        <f t="shared" si="10"/>
        <v>-3.295352531710749E-2</v>
      </c>
      <c r="F325">
        <f t="shared" si="11"/>
        <v>-1.7404114266579285E-3</v>
      </c>
    </row>
    <row r="326" spans="1:6" ht="15.75" x14ac:dyDescent="0.25">
      <c r="A326" s="180">
        <v>42670</v>
      </c>
      <c r="B326" s="179">
        <v>31.540001</v>
      </c>
      <c r="C326" s="179">
        <v>2133.040039</v>
      </c>
      <c r="E326" s="177">
        <f t="shared" si="10"/>
        <v>4.4586305732483567E-3</v>
      </c>
      <c r="F326">
        <f t="shared" si="11"/>
        <v>-2.9867269333876401E-3</v>
      </c>
    </row>
    <row r="327" spans="1:6" ht="15.75" x14ac:dyDescent="0.25">
      <c r="A327" s="180">
        <v>42671</v>
      </c>
      <c r="B327" s="179">
        <v>31.940000999999999</v>
      </c>
      <c r="C327" s="179">
        <v>2126.4099120000001</v>
      </c>
      <c r="E327" s="177">
        <f t="shared" si="10"/>
        <v>1.268230777798629E-2</v>
      </c>
      <c r="F327">
        <f t="shared" si="11"/>
        <v>-3.1082993655890956E-3</v>
      </c>
    </row>
    <row r="328" spans="1:6" ht="15.75" x14ac:dyDescent="0.25">
      <c r="A328" s="180">
        <v>42674</v>
      </c>
      <c r="B328" s="179">
        <v>31.889999</v>
      </c>
      <c r="C328" s="179">
        <v>2126.1499020000001</v>
      </c>
      <c r="E328" s="177">
        <f t="shared" si="10"/>
        <v>-1.565497759376977E-3</v>
      </c>
      <c r="F328">
        <f t="shared" si="11"/>
        <v>-1.2227651805640782E-4</v>
      </c>
    </row>
    <row r="329" spans="1:6" ht="15.75" x14ac:dyDescent="0.25">
      <c r="A329" s="180">
        <v>42675</v>
      </c>
      <c r="B329" s="179">
        <v>31.6</v>
      </c>
      <c r="C329" s="179">
        <v>2111.719971</v>
      </c>
      <c r="E329" s="177">
        <f t="shared" si="10"/>
        <v>-9.0937287266769085E-3</v>
      </c>
      <c r="F329">
        <f t="shared" si="11"/>
        <v>-6.7868831762174509E-3</v>
      </c>
    </row>
    <row r="330" spans="1:6" ht="15.75" x14ac:dyDescent="0.25">
      <c r="A330" s="180">
        <v>42676</v>
      </c>
      <c r="B330" s="179">
        <v>32.450001</v>
      </c>
      <c r="C330" s="179">
        <v>2097.9399410000001</v>
      </c>
      <c r="E330" s="177">
        <f t="shared" si="10"/>
        <v>2.6898765822784831E-2</v>
      </c>
      <c r="F330">
        <f t="shared" si="11"/>
        <v>-6.5255006294582252E-3</v>
      </c>
    </row>
    <row r="331" spans="1:6" ht="15.75" x14ac:dyDescent="0.25">
      <c r="A331" s="180">
        <v>42677</v>
      </c>
      <c r="B331" s="179">
        <v>31.93</v>
      </c>
      <c r="C331" s="179">
        <v>2088.6599120000001</v>
      </c>
      <c r="E331" s="177">
        <f t="shared" si="10"/>
        <v>-1.6024683635602943E-2</v>
      </c>
      <c r="F331">
        <f t="shared" si="11"/>
        <v>-4.4234006982948326E-3</v>
      </c>
    </row>
    <row r="332" spans="1:6" ht="15.75" x14ac:dyDescent="0.25">
      <c r="A332" s="180">
        <v>42678</v>
      </c>
      <c r="B332" s="179">
        <v>31.75</v>
      </c>
      <c r="C332" s="179">
        <v>2085.179932</v>
      </c>
      <c r="E332" s="177">
        <f t="shared" si="10"/>
        <v>-5.6373316630128345E-3</v>
      </c>
      <c r="F332">
        <f t="shared" si="11"/>
        <v>-1.6661305078947697E-3</v>
      </c>
    </row>
    <row r="333" spans="1:6" ht="15.75" x14ac:dyDescent="0.25">
      <c r="A333" s="180">
        <v>42681</v>
      </c>
      <c r="B333" s="179">
        <v>32.299999</v>
      </c>
      <c r="C333" s="179">
        <v>2131.5200199999999</v>
      </c>
      <c r="E333" s="177">
        <f t="shared" si="10"/>
        <v>1.7322803149606214E-2</v>
      </c>
      <c r="F333">
        <f t="shared" si="11"/>
        <v>2.2223544015960606E-2</v>
      </c>
    </row>
    <row r="334" spans="1:6" ht="15.75" x14ac:dyDescent="0.25">
      <c r="A334" s="180">
        <v>42682</v>
      </c>
      <c r="B334" s="179">
        <v>32.560001</v>
      </c>
      <c r="C334" s="179">
        <v>2139.5600589999999</v>
      </c>
      <c r="E334" s="177">
        <f t="shared" si="10"/>
        <v>8.0495977724333034E-3</v>
      </c>
      <c r="F334">
        <f t="shared" si="11"/>
        <v>3.7719744241482278E-3</v>
      </c>
    </row>
    <row r="335" spans="1:6" ht="15.75" x14ac:dyDescent="0.25">
      <c r="A335" s="180">
        <v>42683</v>
      </c>
      <c r="B335" s="179">
        <v>33.259998000000003</v>
      </c>
      <c r="C335" s="179">
        <v>2163.26001</v>
      </c>
      <c r="E335" s="177">
        <f t="shared" si="10"/>
        <v>2.1498678700900609E-2</v>
      </c>
      <c r="F335">
        <f t="shared" si="11"/>
        <v>1.1077020670818172E-2</v>
      </c>
    </row>
    <row r="336" spans="1:6" ht="15.75" x14ac:dyDescent="0.25">
      <c r="A336" s="180">
        <v>42684</v>
      </c>
      <c r="B336" s="179">
        <v>36.810001</v>
      </c>
      <c r="C336" s="179">
        <v>2167.4799800000001</v>
      </c>
      <c r="E336" s="177">
        <f t="shared" si="10"/>
        <v>0.10673491321316364</v>
      </c>
      <c r="F336">
        <f t="shared" si="11"/>
        <v>1.9507456248868404E-3</v>
      </c>
    </row>
    <row r="337" spans="1:6" ht="15.75" x14ac:dyDescent="0.25">
      <c r="A337" s="180">
        <v>42685</v>
      </c>
      <c r="B337" s="179">
        <v>37.709999000000003</v>
      </c>
      <c r="C337" s="179">
        <v>2164.4499510000001</v>
      </c>
      <c r="E337" s="177">
        <f t="shared" si="10"/>
        <v>2.4449822753332739E-2</v>
      </c>
      <c r="F337">
        <f t="shared" si="11"/>
        <v>-1.3979501669952876E-3</v>
      </c>
    </row>
    <row r="338" spans="1:6" ht="15.75" x14ac:dyDescent="0.25">
      <c r="A338" s="180">
        <v>42688</v>
      </c>
      <c r="B338" s="179">
        <v>38.200001</v>
      </c>
      <c r="C338" s="179">
        <v>2164.1999510000001</v>
      </c>
      <c r="E338" s="177">
        <f t="shared" si="10"/>
        <v>1.2993954202968672E-2</v>
      </c>
      <c r="F338">
        <f t="shared" si="11"/>
        <v>-1.1550278623184695E-4</v>
      </c>
    </row>
    <row r="339" spans="1:6" ht="15.75" x14ac:dyDescent="0.25">
      <c r="A339" s="180">
        <v>42689</v>
      </c>
      <c r="B339" s="179">
        <v>38.029998999999997</v>
      </c>
      <c r="C339" s="179">
        <v>2180.389893</v>
      </c>
      <c r="E339" s="177">
        <f t="shared" si="10"/>
        <v>-4.4503140196253677E-3</v>
      </c>
      <c r="F339">
        <f t="shared" si="11"/>
        <v>7.4807976927082631E-3</v>
      </c>
    </row>
    <row r="340" spans="1:6" ht="15.75" x14ac:dyDescent="0.25">
      <c r="A340" s="180">
        <v>42690</v>
      </c>
      <c r="B340" s="179">
        <v>36.279998999999997</v>
      </c>
      <c r="C340" s="179">
        <v>2176.9399410000001</v>
      </c>
      <c r="E340" s="177">
        <f t="shared" si="10"/>
        <v>-4.6016304128748464E-2</v>
      </c>
      <c r="F340">
        <f t="shared" si="11"/>
        <v>-1.5822638011099288E-3</v>
      </c>
    </row>
    <row r="341" spans="1:6" ht="15.75" x14ac:dyDescent="0.25">
      <c r="A341" s="180">
        <v>42691</v>
      </c>
      <c r="B341" s="179">
        <v>36.409999999999997</v>
      </c>
      <c r="C341" s="179">
        <v>2187.1201169999999</v>
      </c>
      <c r="E341" s="177">
        <f t="shared" si="10"/>
        <v>3.5832691175101683E-3</v>
      </c>
      <c r="F341">
        <f t="shared" si="11"/>
        <v>4.6763697097327306E-3</v>
      </c>
    </row>
    <row r="342" spans="1:6" ht="15.75" x14ac:dyDescent="0.25">
      <c r="A342" s="180">
        <v>42692</v>
      </c>
      <c r="B342" s="179">
        <v>36.889999000000003</v>
      </c>
      <c r="C342" s="179">
        <v>2181.8999020000001</v>
      </c>
      <c r="E342" s="177">
        <f t="shared" si="10"/>
        <v>1.3183163965943656E-2</v>
      </c>
      <c r="F342">
        <f t="shared" si="11"/>
        <v>-2.3867984933356734E-3</v>
      </c>
    </row>
    <row r="343" spans="1:6" ht="15.75" x14ac:dyDescent="0.25">
      <c r="A343" s="180">
        <v>42695</v>
      </c>
      <c r="B343" s="179">
        <v>37.279998999999997</v>
      </c>
      <c r="C343" s="179">
        <v>2198.179932</v>
      </c>
      <c r="E343" s="177">
        <f t="shared" si="10"/>
        <v>1.0571971010354231E-2</v>
      </c>
      <c r="F343">
        <f t="shared" si="11"/>
        <v>7.4614009492723898E-3</v>
      </c>
    </row>
    <row r="344" spans="1:6" ht="15.75" x14ac:dyDescent="0.25">
      <c r="A344" s="180">
        <v>42696</v>
      </c>
      <c r="B344" s="179">
        <v>37.439999</v>
      </c>
      <c r="C344" s="179">
        <v>2202.9399410000001</v>
      </c>
      <c r="E344" s="177">
        <f t="shared" si="10"/>
        <v>4.291845608686895E-3</v>
      </c>
      <c r="F344">
        <f t="shared" si="11"/>
        <v>2.1654319242507825E-3</v>
      </c>
    </row>
    <row r="345" spans="1:6" ht="15.75" x14ac:dyDescent="0.25">
      <c r="A345" s="180">
        <v>42697</v>
      </c>
      <c r="B345" s="179">
        <v>37.479999999999997</v>
      </c>
      <c r="C345" s="179">
        <v>2204.719971</v>
      </c>
      <c r="E345" s="177">
        <f t="shared" si="10"/>
        <v>1.0684028063141504E-3</v>
      </c>
      <c r="F345">
        <f t="shared" si="11"/>
        <v>8.0802475222818693E-4</v>
      </c>
    </row>
    <row r="346" spans="1:6" ht="15.75" x14ac:dyDescent="0.25">
      <c r="A346" s="180">
        <v>42699</v>
      </c>
      <c r="B346" s="179">
        <v>37.939999</v>
      </c>
      <c r="C346" s="179">
        <v>2213.3500979999999</v>
      </c>
      <c r="E346" s="177">
        <f t="shared" si="10"/>
        <v>1.2273185699039679E-2</v>
      </c>
      <c r="F346">
        <f t="shared" si="11"/>
        <v>3.9143869124047548E-3</v>
      </c>
    </row>
    <row r="347" spans="1:6" ht="15.75" x14ac:dyDescent="0.25">
      <c r="A347" s="180">
        <v>42702</v>
      </c>
      <c r="B347" s="179">
        <v>37.029998999999997</v>
      </c>
      <c r="C347" s="179">
        <v>2201.719971</v>
      </c>
      <c r="E347" s="177">
        <f t="shared" si="10"/>
        <v>-2.3985240484587389E-2</v>
      </c>
      <c r="F347">
        <f t="shared" si="11"/>
        <v>-5.2545356518649555E-3</v>
      </c>
    </row>
    <row r="348" spans="1:6" ht="15.75" x14ac:dyDescent="0.25">
      <c r="A348" s="180">
        <v>42703</v>
      </c>
      <c r="B348" s="179">
        <v>36.779998999999997</v>
      </c>
      <c r="C348" s="179">
        <v>2204.6599120000001</v>
      </c>
      <c r="E348" s="177">
        <f t="shared" si="10"/>
        <v>-6.7512829260405471E-3</v>
      </c>
      <c r="F348">
        <f t="shared" si="11"/>
        <v>1.3352928795322683E-3</v>
      </c>
    </row>
    <row r="349" spans="1:6" ht="15.75" x14ac:dyDescent="0.25">
      <c r="A349" s="180">
        <v>42704</v>
      </c>
      <c r="B349" s="179">
        <v>36.880001</v>
      </c>
      <c r="C349" s="179">
        <v>2198.8100589999999</v>
      </c>
      <c r="E349" s="177">
        <f t="shared" si="10"/>
        <v>2.7189234018196728E-3</v>
      </c>
      <c r="F349">
        <f t="shared" si="11"/>
        <v>-2.6534038053485087E-3</v>
      </c>
    </row>
    <row r="350" spans="1:6" ht="15.75" x14ac:dyDescent="0.25">
      <c r="A350" s="180">
        <v>42705</v>
      </c>
      <c r="B350" s="179">
        <v>36.169998</v>
      </c>
      <c r="C350" s="179">
        <v>2191.080078</v>
      </c>
      <c r="E350" s="177">
        <f t="shared" si="10"/>
        <v>-1.9251707720940647E-2</v>
      </c>
      <c r="F350">
        <f t="shared" si="11"/>
        <v>-3.5155292147042161E-3</v>
      </c>
    </row>
    <row r="351" spans="1:6" ht="15.75" x14ac:dyDescent="0.25">
      <c r="A351" s="180">
        <v>42706</v>
      </c>
      <c r="B351" s="179">
        <v>35.799999</v>
      </c>
      <c r="C351" s="179">
        <v>2191.9499510000001</v>
      </c>
      <c r="E351" s="177">
        <f t="shared" si="10"/>
        <v>-1.0229444856480252E-2</v>
      </c>
      <c r="F351">
        <f t="shared" si="11"/>
        <v>3.9700648494522817E-4</v>
      </c>
    </row>
    <row r="352" spans="1:6" ht="15.75" x14ac:dyDescent="0.25">
      <c r="A352" s="180">
        <v>42709</v>
      </c>
      <c r="B352" s="179">
        <v>35.700001</v>
      </c>
      <c r="C352" s="179">
        <v>2204.709961</v>
      </c>
      <c r="E352" s="177">
        <f t="shared" si="10"/>
        <v>-2.7932403014870877E-3</v>
      </c>
      <c r="F352">
        <f t="shared" si="11"/>
        <v>5.8213053606350762E-3</v>
      </c>
    </row>
    <row r="353" spans="1:6" ht="15.75" x14ac:dyDescent="0.25">
      <c r="A353" s="180">
        <v>42710</v>
      </c>
      <c r="B353" s="179">
        <v>35.610000999999997</v>
      </c>
      <c r="C353" s="179">
        <v>2212.2299800000001</v>
      </c>
      <c r="E353" s="177">
        <f t="shared" si="10"/>
        <v>-2.521008332744934E-3</v>
      </c>
      <c r="F353">
        <f t="shared" si="11"/>
        <v>3.4108881136405422E-3</v>
      </c>
    </row>
    <row r="354" spans="1:6" ht="15.75" x14ac:dyDescent="0.25">
      <c r="A354" s="180">
        <v>42711</v>
      </c>
      <c r="B354" s="179">
        <v>36.090000000000003</v>
      </c>
      <c r="C354" s="179">
        <v>2241.3500979999999</v>
      </c>
      <c r="E354" s="177">
        <f t="shared" si="10"/>
        <v>1.3479331269886874E-2</v>
      </c>
      <c r="F354">
        <f t="shared" si="11"/>
        <v>1.3163241734930109E-2</v>
      </c>
    </row>
    <row r="355" spans="1:6" ht="15.75" x14ac:dyDescent="0.25">
      <c r="A355" s="180">
        <v>42712</v>
      </c>
      <c r="B355" s="179">
        <v>37.259998000000003</v>
      </c>
      <c r="C355" s="179">
        <v>2246.1899410000001</v>
      </c>
      <c r="E355" s="177">
        <f t="shared" si="10"/>
        <v>3.2418897201440755E-2</v>
      </c>
      <c r="F355">
        <f t="shared" si="11"/>
        <v>2.1593427123762776E-3</v>
      </c>
    </row>
    <row r="356" spans="1:6" ht="15.75" x14ac:dyDescent="0.25">
      <c r="A356" s="180">
        <v>42713</v>
      </c>
      <c r="B356" s="179">
        <v>38.080002</v>
      </c>
      <c r="C356" s="179">
        <v>2259.530029</v>
      </c>
      <c r="E356" s="177">
        <f t="shared" si="10"/>
        <v>2.2007623296168566E-2</v>
      </c>
      <c r="F356">
        <f t="shared" si="11"/>
        <v>5.9389848367235043E-3</v>
      </c>
    </row>
    <row r="357" spans="1:6" ht="15.75" x14ac:dyDescent="0.25">
      <c r="A357" s="180">
        <v>42716</v>
      </c>
      <c r="B357" s="179">
        <v>37.639999000000003</v>
      </c>
      <c r="C357" s="179">
        <v>2256.959961</v>
      </c>
      <c r="E357" s="177">
        <f t="shared" si="10"/>
        <v>-1.1554700023387543E-2</v>
      </c>
      <c r="F357">
        <f t="shared" si="11"/>
        <v>-1.1374347616602831E-3</v>
      </c>
    </row>
    <row r="358" spans="1:6" ht="15.75" x14ac:dyDescent="0.25">
      <c r="A358" s="180">
        <v>42717</v>
      </c>
      <c r="B358" s="179">
        <v>38.400002000000001</v>
      </c>
      <c r="C358" s="179">
        <v>2271.719971</v>
      </c>
      <c r="E358" s="177">
        <f t="shared" si="10"/>
        <v>2.0191366104977737E-2</v>
      </c>
      <c r="F358">
        <f t="shared" si="11"/>
        <v>6.539774854251279E-3</v>
      </c>
    </row>
    <row r="359" spans="1:6" ht="15.75" x14ac:dyDescent="0.25">
      <c r="A359" s="180">
        <v>42718</v>
      </c>
      <c r="B359" s="179">
        <v>38.209999000000003</v>
      </c>
      <c r="C359" s="179">
        <v>2253.280029</v>
      </c>
      <c r="E359" s="177">
        <f t="shared" si="10"/>
        <v>-4.9479945339585552E-3</v>
      </c>
      <c r="F359">
        <f t="shared" si="11"/>
        <v>-8.1171721142561104E-3</v>
      </c>
    </row>
    <row r="360" spans="1:6" ht="15.75" x14ac:dyDescent="0.25">
      <c r="A360" s="180">
        <v>42719</v>
      </c>
      <c r="B360" s="179">
        <v>38.020000000000003</v>
      </c>
      <c r="C360" s="179">
        <v>2262.030029</v>
      </c>
      <c r="E360" s="177">
        <f t="shared" si="10"/>
        <v>-4.9724942416250473E-3</v>
      </c>
      <c r="F360">
        <f t="shared" si="11"/>
        <v>3.8832279554188442E-3</v>
      </c>
    </row>
    <row r="361" spans="1:6" ht="15.75" x14ac:dyDescent="0.25">
      <c r="A361" s="180">
        <v>42720</v>
      </c>
      <c r="B361" s="179">
        <v>38.349997999999999</v>
      </c>
      <c r="C361" s="179">
        <v>2258.070068</v>
      </c>
      <c r="E361" s="177">
        <f t="shared" si="10"/>
        <v>8.6795896896370017E-3</v>
      </c>
      <c r="F361">
        <f t="shared" si="11"/>
        <v>-1.7506226483432474E-3</v>
      </c>
    </row>
    <row r="362" spans="1:6" ht="15.75" x14ac:dyDescent="0.25">
      <c r="A362" s="180">
        <v>42723</v>
      </c>
      <c r="B362" s="179">
        <v>38.159999999999997</v>
      </c>
      <c r="C362" s="179">
        <v>2262.530029</v>
      </c>
      <c r="E362" s="177">
        <f t="shared" si="10"/>
        <v>-4.954315773367246E-3</v>
      </c>
      <c r="F362">
        <f t="shared" si="11"/>
        <v>1.9751207295131135E-3</v>
      </c>
    </row>
    <row r="363" spans="1:6" ht="15.75" x14ac:dyDescent="0.25">
      <c r="A363" s="180">
        <v>42724</v>
      </c>
      <c r="B363" s="179">
        <v>37.979999999999997</v>
      </c>
      <c r="C363" s="179">
        <v>2270.76001</v>
      </c>
      <c r="E363" s="177">
        <f t="shared" si="10"/>
        <v>-4.7169811320754151E-3</v>
      </c>
      <c r="F363">
        <f t="shared" si="11"/>
        <v>3.6375123841505541E-3</v>
      </c>
    </row>
    <row r="364" spans="1:6" ht="15.75" x14ac:dyDescent="0.25">
      <c r="A364" s="180">
        <v>42725</v>
      </c>
      <c r="B364" s="179">
        <v>37.270000000000003</v>
      </c>
      <c r="C364" s="179">
        <v>2265.179932</v>
      </c>
      <c r="E364" s="177">
        <f t="shared" si="10"/>
        <v>-1.869404949973652E-2</v>
      </c>
      <c r="F364">
        <f t="shared" si="11"/>
        <v>-2.4573614012164402E-3</v>
      </c>
    </row>
    <row r="365" spans="1:6" ht="15.75" x14ac:dyDescent="0.25">
      <c r="A365" s="180">
        <v>42726</v>
      </c>
      <c r="B365" s="179">
        <v>36.880001</v>
      </c>
      <c r="C365" s="179">
        <v>2260.959961</v>
      </c>
      <c r="E365" s="177">
        <f t="shared" si="10"/>
        <v>-1.0464153474644577E-2</v>
      </c>
      <c r="F365">
        <f t="shared" si="11"/>
        <v>-1.8629738593322065E-3</v>
      </c>
    </row>
    <row r="366" spans="1:6" ht="15.75" x14ac:dyDescent="0.25">
      <c r="A366" s="180">
        <v>42727</v>
      </c>
      <c r="B366" s="179">
        <v>37.060001</v>
      </c>
      <c r="C366" s="179">
        <v>2263.790039</v>
      </c>
      <c r="E366" s="177">
        <f t="shared" si="10"/>
        <v>4.8806940108272467E-3</v>
      </c>
      <c r="F366">
        <f t="shared" si="11"/>
        <v>1.2517152222140115E-3</v>
      </c>
    </row>
    <row r="367" spans="1:6" ht="15.75" x14ac:dyDescent="0.25">
      <c r="A367" s="180">
        <v>42731</v>
      </c>
      <c r="B367" s="179">
        <v>37.520000000000003</v>
      </c>
      <c r="C367" s="179">
        <v>2268.8798830000001</v>
      </c>
      <c r="E367" s="177">
        <f t="shared" si="10"/>
        <v>1.2412277053095666E-2</v>
      </c>
      <c r="F367">
        <f t="shared" si="11"/>
        <v>2.2483728227060684E-3</v>
      </c>
    </row>
    <row r="368" spans="1:6" ht="15.75" x14ac:dyDescent="0.25">
      <c r="A368" s="180">
        <v>42732</v>
      </c>
      <c r="B368" s="179">
        <v>36.830002</v>
      </c>
      <c r="C368" s="179">
        <v>2249.919922</v>
      </c>
      <c r="E368" s="177">
        <f t="shared" si="10"/>
        <v>-1.8390138592750627E-2</v>
      </c>
      <c r="F368">
        <f t="shared" si="11"/>
        <v>-8.3565292028286997E-3</v>
      </c>
    </row>
    <row r="369" spans="1:6" ht="15.75" x14ac:dyDescent="0.25">
      <c r="A369" s="180">
        <v>42733</v>
      </c>
      <c r="B369" s="179">
        <v>36.049999</v>
      </c>
      <c r="C369" s="179">
        <v>2249.26001</v>
      </c>
      <c r="E369" s="177">
        <f t="shared" si="10"/>
        <v>-2.1178467489629815E-2</v>
      </c>
      <c r="F369">
        <f t="shared" si="11"/>
        <v>-2.9330466100030428E-4</v>
      </c>
    </row>
    <row r="370" spans="1:6" ht="15.75" x14ac:dyDescent="0.25">
      <c r="A370" s="180">
        <v>42734</v>
      </c>
      <c r="B370" s="179">
        <v>35.790000999999997</v>
      </c>
      <c r="C370" s="179">
        <v>2238.830078</v>
      </c>
      <c r="E370" s="177">
        <f t="shared" si="10"/>
        <v>-7.2121499920153598E-3</v>
      </c>
      <c r="F370">
        <f t="shared" si="11"/>
        <v>-4.6370503870737378E-3</v>
      </c>
    </row>
    <row r="371" spans="1:6" ht="15.75" x14ac:dyDescent="0.25">
      <c r="A371" s="180">
        <v>42738</v>
      </c>
      <c r="B371" s="179">
        <v>36.130001</v>
      </c>
      <c r="C371" s="179">
        <v>2257.830078</v>
      </c>
      <c r="E371" s="177">
        <f t="shared" si="10"/>
        <v>9.4998600307387715E-3</v>
      </c>
      <c r="F371">
        <f t="shared" si="11"/>
        <v>8.486575281753117E-3</v>
      </c>
    </row>
    <row r="372" spans="1:6" ht="15.75" x14ac:dyDescent="0.25">
      <c r="A372" s="180">
        <v>42739</v>
      </c>
      <c r="B372" s="179">
        <v>38.900002000000001</v>
      </c>
      <c r="C372" s="179">
        <v>2270.75</v>
      </c>
      <c r="E372" s="177">
        <f t="shared" si="10"/>
        <v>7.6667614816838814E-2</v>
      </c>
      <c r="F372">
        <f t="shared" si="11"/>
        <v>5.7222738442055388E-3</v>
      </c>
    </row>
    <row r="373" spans="1:6" ht="15.75" x14ac:dyDescent="0.25">
      <c r="A373" s="180">
        <v>42740</v>
      </c>
      <c r="B373" s="179">
        <v>39.450001</v>
      </c>
      <c r="C373" s="179">
        <v>2269</v>
      </c>
      <c r="E373" s="177">
        <f t="shared" si="10"/>
        <v>1.4138791046848675E-2</v>
      </c>
      <c r="F373">
        <f t="shared" si="11"/>
        <v>-7.7067048332046806E-4</v>
      </c>
    </row>
    <row r="374" spans="1:6" ht="15.75" x14ac:dyDescent="0.25">
      <c r="A374" s="180">
        <v>42741</v>
      </c>
      <c r="B374" s="179">
        <v>36.590000000000003</v>
      </c>
      <c r="C374" s="179">
        <v>2276.9799800000001</v>
      </c>
      <c r="E374" s="177">
        <f t="shared" si="10"/>
        <v>-7.2496854943045475E-2</v>
      </c>
      <c r="F374">
        <f t="shared" si="11"/>
        <v>3.5169590127810402E-3</v>
      </c>
    </row>
    <row r="375" spans="1:6" ht="15.75" x14ac:dyDescent="0.25">
      <c r="A375" s="180">
        <v>42744</v>
      </c>
      <c r="B375" s="179">
        <v>35.340000000000003</v>
      </c>
      <c r="C375" s="179">
        <v>2268.8999020000001</v>
      </c>
      <c r="E375" s="177">
        <f t="shared" si="10"/>
        <v>-3.4162339437004641E-2</v>
      </c>
      <c r="F375">
        <f t="shared" si="11"/>
        <v>-3.5485942217199362E-3</v>
      </c>
    </row>
    <row r="376" spans="1:6" ht="15.75" x14ac:dyDescent="0.25">
      <c r="A376" s="180">
        <v>42745</v>
      </c>
      <c r="B376" s="179">
        <v>35.060001</v>
      </c>
      <c r="C376" s="179">
        <v>2268.8999020000001</v>
      </c>
      <c r="E376" s="177">
        <f t="shared" si="10"/>
        <v>-7.9230050933787322E-3</v>
      </c>
      <c r="F376">
        <f t="shared" si="11"/>
        <v>0</v>
      </c>
    </row>
    <row r="377" spans="1:6" ht="15.75" x14ac:dyDescent="0.25">
      <c r="A377" s="180">
        <v>42746</v>
      </c>
      <c r="B377" s="179">
        <v>35.509998000000003</v>
      </c>
      <c r="C377" s="179">
        <v>2275.320068</v>
      </c>
      <c r="E377" s="177">
        <f t="shared" si="10"/>
        <v>1.2835053826724119E-2</v>
      </c>
      <c r="F377">
        <f t="shared" si="11"/>
        <v>2.8296382728654201E-3</v>
      </c>
    </row>
    <row r="378" spans="1:6" ht="15.75" x14ac:dyDescent="0.25">
      <c r="A378" s="180">
        <v>42747</v>
      </c>
      <c r="B378" s="179">
        <v>35.590000000000003</v>
      </c>
      <c r="C378" s="179">
        <v>2270.4399410000001</v>
      </c>
      <c r="E378" s="177">
        <f t="shared" si="10"/>
        <v>2.2529429598954209E-3</v>
      </c>
      <c r="F378">
        <f t="shared" si="11"/>
        <v>-2.1448090176998669E-3</v>
      </c>
    </row>
    <row r="379" spans="1:6" ht="15.75" x14ac:dyDescent="0.25">
      <c r="A379" s="180">
        <v>42748</v>
      </c>
      <c r="B379" s="179">
        <v>35.43</v>
      </c>
      <c r="C379" s="179">
        <v>2274.639893</v>
      </c>
      <c r="E379" s="177">
        <f t="shared" si="10"/>
        <v>-4.4956448440574004E-3</v>
      </c>
      <c r="F379">
        <f t="shared" si="11"/>
        <v>1.8498406076092877E-3</v>
      </c>
    </row>
    <row r="380" spans="1:6" ht="15.75" x14ac:dyDescent="0.25">
      <c r="A380" s="180">
        <v>42752</v>
      </c>
      <c r="B380" s="179">
        <v>35.150002000000001</v>
      </c>
      <c r="C380" s="179">
        <v>2267.889893</v>
      </c>
      <c r="E380" s="177">
        <f t="shared" si="10"/>
        <v>-7.9028506915043151E-3</v>
      </c>
      <c r="F380">
        <f t="shared" si="11"/>
        <v>-2.9675026894465661E-3</v>
      </c>
    </row>
    <row r="381" spans="1:6" ht="15.75" x14ac:dyDescent="0.25">
      <c r="A381" s="180">
        <v>42753</v>
      </c>
      <c r="B381" s="179">
        <v>34.759998000000003</v>
      </c>
      <c r="C381" s="179">
        <v>2271.889893</v>
      </c>
      <c r="E381" s="177">
        <f t="shared" si="10"/>
        <v>-1.1095418998838147E-2</v>
      </c>
      <c r="F381">
        <f t="shared" si="11"/>
        <v>1.7637540571728838E-3</v>
      </c>
    </row>
    <row r="382" spans="1:6" ht="15.75" x14ac:dyDescent="0.25">
      <c r="A382" s="180">
        <v>42754</v>
      </c>
      <c r="B382" s="179">
        <v>34.619999</v>
      </c>
      <c r="C382" s="179">
        <v>2263.6899410000001</v>
      </c>
      <c r="E382" s="177">
        <f t="shared" si="10"/>
        <v>-4.0275894147060454E-3</v>
      </c>
      <c r="F382">
        <f t="shared" si="11"/>
        <v>-3.6093087192583528E-3</v>
      </c>
    </row>
    <row r="383" spans="1:6" ht="15.75" x14ac:dyDescent="0.25">
      <c r="A383" s="180">
        <v>42755</v>
      </c>
      <c r="B383" s="179">
        <v>34.759998000000003</v>
      </c>
      <c r="C383" s="179">
        <v>2271.3100589999999</v>
      </c>
      <c r="E383" s="177">
        <f t="shared" si="10"/>
        <v>4.0438764888468537E-3</v>
      </c>
      <c r="F383">
        <f t="shared" si="11"/>
        <v>3.3662375142391454E-3</v>
      </c>
    </row>
    <row r="384" spans="1:6" ht="15.75" x14ac:dyDescent="0.25">
      <c r="A384" s="180">
        <v>42758</v>
      </c>
      <c r="B384" s="179">
        <v>34.490001999999997</v>
      </c>
      <c r="C384" s="179">
        <v>2265.1999510000001</v>
      </c>
      <c r="E384" s="177">
        <f t="shared" si="10"/>
        <v>-7.7674342789089135E-3</v>
      </c>
      <c r="F384">
        <f t="shared" si="11"/>
        <v>-2.6901250121218467E-3</v>
      </c>
    </row>
    <row r="385" spans="1:6" ht="15.75" x14ac:dyDescent="0.25">
      <c r="A385" s="180">
        <v>42759</v>
      </c>
      <c r="B385" s="179">
        <v>34.740001999999997</v>
      </c>
      <c r="C385" s="179">
        <v>2280.070068</v>
      </c>
      <c r="E385" s="177">
        <f t="shared" si="10"/>
        <v>7.2484773993344298E-3</v>
      </c>
      <c r="F385">
        <f t="shared" si="11"/>
        <v>6.5645935553879653E-3</v>
      </c>
    </row>
    <row r="386" spans="1:6" ht="15.75" x14ac:dyDescent="0.25">
      <c r="A386" s="180">
        <v>42760</v>
      </c>
      <c r="B386" s="179">
        <v>35.090000000000003</v>
      </c>
      <c r="C386" s="179">
        <v>2298.3701169999999</v>
      </c>
      <c r="E386" s="177">
        <f t="shared" si="10"/>
        <v>1.0074783530525044E-2</v>
      </c>
      <c r="F386">
        <f t="shared" si="11"/>
        <v>8.0260906262639153E-3</v>
      </c>
    </row>
    <row r="387" spans="1:6" ht="15.75" x14ac:dyDescent="0.25">
      <c r="A387" s="180">
        <v>42761</v>
      </c>
      <c r="B387" s="179">
        <v>34.840000000000003</v>
      </c>
      <c r="C387" s="179">
        <v>2296.679932</v>
      </c>
      <c r="E387" s="177">
        <f t="shared" si="10"/>
        <v>-7.1245369051011753E-3</v>
      </c>
      <c r="F387">
        <f t="shared" si="11"/>
        <v>-7.3538416963325748E-4</v>
      </c>
    </row>
    <row r="388" spans="1:6" ht="15.75" x14ac:dyDescent="0.25">
      <c r="A388" s="180">
        <v>42762</v>
      </c>
      <c r="B388" s="179">
        <v>35.049999</v>
      </c>
      <c r="C388" s="179">
        <v>2294.6899410000001</v>
      </c>
      <c r="E388" s="177">
        <f t="shared" ref="E388:E451" si="12">B388/B387-1</f>
        <v>6.0275258323765346E-3</v>
      </c>
      <c r="F388">
        <f t="shared" ref="F388:F451" si="13">C388/C387-1</f>
        <v>-8.6646422615233032E-4</v>
      </c>
    </row>
    <row r="389" spans="1:6" ht="15.75" x14ac:dyDescent="0.25">
      <c r="A389" s="180">
        <v>42765</v>
      </c>
      <c r="B389" s="179">
        <v>35</v>
      </c>
      <c r="C389" s="179">
        <v>2280.8999020000001</v>
      </c>
      <c r="E389" s="177">
        <f t="shared" si="12"/>
        <v>-1.4265050335664498E-3</v>
      </c>
      <c r="F389">
        <f t="shared" si="13"/>
        <v>-6.0095434915230506E-3</v>
      </c>
    </row>
    <row r="390" spans="1:6" ht="15.75" x14ac:dyDescent="0.25">
      <c r="A390" s="180">
        <v>42766</v>
      </c>
      <c r="B390" s="179">
        <v>35.310001</v>
      </c>
      <c r="C390" s="179">
        <v>2278.8701169999999</v>
      </c>
      <c r="E390" s="177">
        <f t="shared" si="12"/>
        <v>8.8571714285714531E-3</v>
      </c>
      <c r="F390">
        <f t="shared" si="13"/>
        <v>-8.8990533877453259E-4</v>
      </c>
    </row>
    <row r="391" spans="1:6" ht="15.75" x14ac:dyDescent="0.25">
      <c r="A391" s="180">
        <v>42767</v>
      </c>
      <c r="B391" s="179">
        <v>34.75</v>
      </c>
      <c r="C391" s="179">
        <v>2279.5500489999999</v>
      </c>
      <c r="E391" s="177">
        <f t="shared" si="12"/>
        <v>-1.5859557749658526E-2</v>
      </c>
      <c r="F391">
        <f t="shared" si="13"/>
        <v>2.9836364737412246E-4</v>
      </c>
    </row>
    <row r="392" spans="1:6" ht="15.75" x14ac:dyDescent="0.25">
      <c r="A392" s="180">
        <v>42768</v>
      </c>
      <c r="B392" s="179">
        <v>34.779998999999997</v>
      </c>
      <c r="C392" s="179">
        <v>2280.8500979999999</v>
      </c>
      <c r="E392" s="177">
        <f t="shared" si="12"/>
        <v>8.6328057553952675E-4</v>
      </c>
      <c r="F392">
        <f t="shared" si="13"/>
        <v>5.7030947864911141E-4</v>
      </c>
    </row>
    <row r="393" spans="1:6" ht="15.75" x14ac:dyDescent="0.25">
      <c r="A393" s="180">
        <v>42769</v>
      </c>
      <c r="B393" s="179">
        <v>35.400002000000001</v>
      </c>
      <c r="C393" s="179">
        <v>2297.419922</v>
      </c>
      <c r="E393" s="177">
        <f t="shared" si="12"/>
        <v>1.7826423744290665E-2</v>
      </c>
      <c r="F393">
        <f t="shared" si="13"/>
        <v>7.2647580016458324E-3</v>
      </c>
    </row>
    <row r="394" spans="1:6" ht="15.75" x14ac:dyDescent="0.25">
      <c r="A394" s="180">
        <v>42772</v>
      </c>
      <c r="B394" s="179">
        <v>34.849997999999999</v>
      </c>
      <c r="C394" s="179">
        <v>2292.5600589999999</v>
      </c>
      <c r="E394" s="177">
        <f t="shared" si="12"/>
        <v>-1.5536835280404837E-2</v>
      </c>
      <c r="F394">
        <f t="shared" si="13"/>
        <v>-2.1153568633501818E-3</v>
      </c>
    </row>
    <row r="395" spans="1:6" ht="15.75" x14ac:dyDescent="0.25">
      <c r="A395" s="180">
        <v>42773</v>
      </c>
      <c r="B395" s="179">
        <v>34.869999</v>
      </c>
      <c r="C395" s="179">
        <v>2293.080078</v>
      </c>
      <c r="E395" s="177">
        <f t="shared" si="12"/>
        <v>5.7391681916318937E-4</v>
      </c>
      <c r="F395">
        <f t="shared" si="13"/>
        <v>2.268289539280044E-4</v>
      </c>
    </row>
    <row r="396" spans="1:6" ht="15.75" x14ac:dyDescent="0.25">
      <c r="A396" s="180">
        <v>42774</v>
      </c>
      <c r="B396" s="179">
        <v>35.389999000000003</v>
      </c>
      <c r="C396" s="179">
        <v>2294.669922</v>
      </c>
      <c r="E396" s="177">
        <f t="shared" si="12"/>
        <v>1.4912532690350977E-2</v>
      </c>
      <c r="F396">
        <f t="shared" si="13"/>
        <v>6.9332249460152262E-4</v>
      </c>
    </row>
    <row r="397" spans="1:6" ht="15.75" x14ac:dyDescent="0.25">
      <c r="A397" s="180">
        <v>42775</v>
      </c>
      <c r="B397" s="179">
        <v>36.029998999999997</v>
      </c>
      <c r="C397" s="179">
        <v>2307.8701169999999</v>
      </c>
      <c r="E397" s="177">
        <f t="shared" si="12"/>
        <v>1.8084205088561678E-2</v>
      </c>
      <c r="F397">
        <f t="shared" si="13"/>
        <v>5.7525463132819254E-3</v>
      </c>
    </row>
    <row r="398" spans="1:6" ht="15.75" x14ac:dyDescent="0.25">
      <c r="A398" s="180">
        <v>42776</v>
      </c>
      <c r="B398" s="179">
        <v>36.57</v>
      </c>
      <c r="C398" s="179">
        <v>2316.1000979999999</v>
      </c>
      <c r="E398" s="177">
        <f t="shared" si="12"/>
        <v>1.4987538578616233E-2</v>
      </c>
      <c r="F398">
        <f t="shared" si="13"/>
        <v>3.5660503333254656E-3</v>
      </c>
    </row>
    <row r="399" spans="1:6" ht="15.75" x14ac:dyDescent="0.25">
      <c r="A399" s="180">
        <v>42779</v>
      </c>
      <c r="B399" s="179">
        <v>36.150002000000001</v>
      </c>
      <c r="C399" s="179">
        <v>2328.25</v>
      </c>
      <c r="E399" s="177">
        <f t="shared" si="12"/>
        <v>-1.1484768936286582E-2</v>
      </c>
      <c r="F399">
        <f t="shared" si="13"/>
        <v>5.2458449487964298E-3</v>
      </c>
    </row>
    <row r="400" spans="1:6" ht="15.75" x14ac:dyDescent="0.25">
      <c r="A400" s="180">
        <v>42780</v>
      </c>
      <c r="B400" s="179">
        <v>35.900002000000001</v>
      </c>
      <c r="C400" s="179">
        <v>2337.580078</v>
      </c>
      <c r="E400" s="177">
        <f t="shared" si="12"/>
        <v>-6.9156289396609116E-3</v>
      </c>
      <c r="F400">
        <f t="shared" si="13"/>
        <v>4.0073351229463761E-3</v>
      </c>
    </row>
    <row r="401" spans="1:6" ht="15.75" x14ac:dyDescent="0.25">
      <c r="A401" s="180">
        <v>42781</v>
      </c>
      <c r="B401" s="179">
        <v>36.340000000000003</v>
      </c>
      <c r="C401" s="179">
        <v>2349.25</v>
      </c>
      <c r="E401" s="177">
        <f t="shared" si="12"/>
        <v>1.2256211016367091E-2</v>
      </c>
      <c r="F401">
        <f t="shared" si="13"/>
        <v>4.9923089736394477E-3</v>
      </c>
    </row>
    <row r="402" spans="1:6" ht="15.75" x14ac:dyDescent="0.25">
      <c r="A402" s="180">
        <v>42782</v>
      </c>
      <c r="B402" s="179">
        <v>36.869999</v>
      </c>
      <c r="C402" s="179">
        <v>2347.219971</v>
      </c>
      <c r="E402" s="177">
        <f t="shared" si="12"/>
        <v>1.4584452394056147E-2</v>
      </c>
      <c r="F402">
        <f t="shared" si="13"/>
        <v>-8.641179099713181E-4</v>
      </c>
    </row>
    <row r="403" spans="1:6" ht="15.75" x14ac:dyDescent="0.25">
      <c r="A403" s="180">
        <v>42783</v>
      </c>
      <c r="B403" s="179">
        <v>37.209999000000003</v>
      </c>
      <c r="C403" s="179">
        <v>2351.1599120000001</v>
      </c>
      <c r="E403" s="177">
        <f t="shared" si="12"/>
        <v>9.2215896181608858E-3</v>
      </c>
      <c r="F403">
        <f t="shared" si="13"/>
        <v>1.6785563554666538E-3</v>
      </c>
    </row>
    <row r="404" spans="1:6" ht="15.75" x14ac:dyDescent="0.25">
      <c r="A404" s="180">
        <v>42787</v>
      </c>
      <c r="B404" s="179">
        <v>37.479999999999997</v>
      </c>
      <c r="C404" s="179">
        <v>2365.3798830000001</v>
      </c>
      <c r="E404" s="177">
        <f t="shared" si="12"/>
        <v>7.2561410173646035E-3</v>
      </c>
      <c r="F404">
        <f t="shared" si="13"/>
        <v>6.0480662873771962E-3</v>
      </c>
    </row>
    <row r="405" spans="1:6" ht="15.75" x14ac:dyDescent="0.25">
      <c r="A405" s="180">
        <v>42788</v>
      </c>
      <c r="B405" s="179">
        <v>37.009998000000003</v>
      </c>
      <c r="C405" s="179">
        <v>2362.820068</v>
      </c>
      <c r="E405" s="177">
        <f t="shared" si="12"/>
        <v>-1.2540074706509974E-2</v>
      </c>
      <c r="F405">
        <f t="shared" si="13"/>
        <v>-1.0822003765219579E-3</v>
      </c>
    </row>
    <row r="406" spans="1:6" ht="15.75" x14ac:dyDescent="0.25">
      <c r="A406" s="180">
        <v>42789</v>
      </c>
      <c r="B406" s="179">
        <v>36.610000999999997</v>
      </c>
      <c r="C406" s="179">
        <v>2363.8100589999999</v>
      </c>
      <c r="E406" s="177">
        <f t="shared" si="12"/>
        <v>-1.0807809284399506E-2</v>
      </c>
      <c r="F406">
        <f t="shared" si="13"/>
        <v>4.1898704577958412E-4</v>
      </c>
    </row>
    <row r="407" spans="1:6" ht="15.75" x14ac:dyDescent="0.25">
      <c r="A407" s="180">
        <v>42790</v>
      </c>
      <c r="B407" s="179">
        <v>35.919998</v>
      </c>
      <c r="C407" s="179">
        <v>2367.3400879999999</v>
      </c>
      <c r="E407" s="177">
        <f t="shared" si="12"/>
        <v>-1.8847390908293016E-2</v>
      </c>
      <c r="F407">
        <f t="shared" si="13"/>
        <v>1.4933640655938607E-3</v>
      </c>
    </row>
    <row r="408" spans="1:6" ht="15.75" x14ac:dyDescent="0.25">
      <c r="A408" s="180">
        <v>42793</v>
      </c>
      <c r="B408" s="179">
        <v>36.75</v>
      </c>
      <c r="C408" s="179">
        <v>2369.75</v>
      </c>
      <c r="E408" s="177">
        <f t="shared" si="12"/>
        <v>2.3106961197492337E-2</v>
      </c>
      <c r="F408">
        <f t="shared" si="13"/>
        <v>1.0179830148679958E-3</v>
      </c>
    </row>
    <row r="409" spans="1:6" ht="15.75" x14ac:dyDescent="0.25">
      <c r="A409" s="180">
        <v>42794</v>
      </c>
      <c r="B409" s="179">
        <v>35.830002</v>
      </c>
      <c r="C409" s="179">
        <v>2363.639893</v>
      </c>
      <c r="E409" s="177">
        <f t="shared" si="12"/>
        <v>-2.503395918367346E-2</v>
      </c>
      <c r="F409">
        <f t="shared" si="13"/>
        <v>-2.5783762000211041E-3</v>
      </c>
    </row>
    <row r="410" spans="1:6" ht="15.75" x14ac:dyDescent="0.25">
      <c r="A410" s="180">
        <v>42795</v>
      </c>
      <c r="B410" s="179">
        <v>36.119999</v>
      </c>
      <c r="C410" s="179">
        <v>2395.959961</v>
      </c>
      <c r="E410" s="177">
        <f t="shared" si="12"/>
        <v>8.0936919847227617E-3</v>
      </c>
      <c r="F410">
        <f t="shared" si="13"/>
        <v>1.3673854505382499E-2</v>
      </c>
    </row>
    <row r="411" spans="1:6" ht="15.75" x14ac:dyDescent="0.25">
      <c r="A411" s="180">
        <v>42796</v>
      </c>
      <c r="B411" s="179">
        <v>35.169998</v>
      </c>
      <c r="C411" s="179">
        <v>2381.919922</v>
      </c>
      <c r="E411" s="177">
        <f t="shared" si="12"/>
        <v>-2.6301246575339055E-2</v>
      </c>
      <c r="F411">
        <f t="shared" si="13"/>
        <v>-5.8598804773599689E-3</v>
      </c>
    </row>
    <row r="412" spans="1:6" ht="15.75" x14ac:dyDescent="0.25">
      <c r="A412" s="180">
        <v>42797</v>
      </c>
      <c r="B412" s="179">
        <v>32.970001000000003</v>
      </c>
      <c r="C412" s="179">
        <v>2383.1201169999999</v>
      </c>
      <c r="E412" s="177">
        <f t="shared" si="12"/>
        <v>-6.2553230739450072E-2</v>
      </c>
      <c r="F412">
        <f t="shared" si="13"/>
        <v>5.0387714083699464E-4</v>
      </c>
    </row>
    <row r="413" spans="1:6" ht="15.75" x14ac:dyDescent="0.25">
      <c r="A413" s="180">
        <v>42800</v>
      </c>
      <c r="B413" s="179">
        <v>32.189999</v>
      </c>
      <c r="C413" s="179">
        <v>2375.3100589999999</v>
      </c>
      <c r="E413" s="177">
        <f t="shared" si="12"/>
        <v>-2.3657930735276667E-2</v>
      </c>
      <c r="F413">
        <f t="shared" si="13"/>
        <v>-3.2772405991149389E-3</v>
      </c>
    </row>
    <row r="414" spans="1:6" ht="15.75" x14ac:dyDescent="0.25">
      <c r="A414" s="180">
        <v>42801</v>
      </c>
      <c r="B414" s="179">
        <v>32.57</v>
      </c>
      <c r="C414" s="179">
        <v>2368.389893</v>
      </c>
      <c r="E414" s="177">
        <f t="shared" si="12"/>
        <v>1.1804939788907731E-2</v>
      </c>
      <c r="F414">
        <f t="shared" si="13"/>
        <v>-2.9133737609452481E-3</v>
      </c>
    </row>
    <row r="415" spans="1:6" ht="15.75" x14ac:dyDescent="0.25">
      <c r="A415" s="180">
        <v>42802</v>
      </c>
      <c r="B415" s="179">
        <v>31.700001</v>
      </c>
      <c r="C415" s="179">
        <v>2362.9799800000001</v>
      </c>
      <c r="E415" s="177">
        <f t="shared" si="12"/>
        <v>-2.6711667178385023E-2</v>
      </c>
      <c r="F415">
        <f t="shared" si="13"/>
        <v>-2.2842155406883613E-3</v>
      </c>
    </row>
    <row r="416" spans="1:6" ht="15.75" x14ac:dyDescent="0.25">
      <c r="A416" s="180">
        <v>42803</v>
      </c>
      <c r="B416" s="179">
        <v>31.370000999999998</v>
      </c>
      <c r="C416" s="179">
        <v>2364.8701169999999</v>
      </c>
      <c r="E416" s="177">
        <f t="shared" si="12"/>
        <v>-1.0410094308829887E-2</v>
      </c>
      <c r="F416">
        <f t="shared" si="13"/>
        <v>7.9989547774328429E-4</v>
      </c>
    </row>
    <row r="417" spans="1:6" ht="15.75" x14ac:dyDescent="0.25">
      <c r="A417" s="180">
        <v>42804</v>
      </c>
      <c r="B417" s="179">
        <v>31.42</v>
      </c>
      <c r="C417" s="179">
        <v>2372.6000979999999</v>
      </c>
      <c r="E417" s="177">
        <f t="shared" si="12"/>
        <v>1.5938475743115799E-3</v>
      </c>
      <c r="F417">
        <f t="shared" si="13"/>
        <v>3.2686704206004169E-3</v>
      </c>
    </row>
    <row r="418" spans="1:6" ht="15.75" x14ac:dyDescent="0.25">
      <c r="A418" s="180">
        <v>42807</v>
      </c>
      <c r="B418" s="179">
        <v>31.15</v>
      </c>
      <c r="C418" s="179">
        <v>2373.469971</v>
      </c>
      <c r="E418" s="177">
        <f t="shared" si="12"/>
        <v>-8.5932527052833274E-3</v>
      </c>
      <c r="F418">
        <f t="shared" si="13"/>
        <v>3.666327927462909E-4</v>
      </c>
    </row>
    <row r="419" spans="1:6" ht="15.75" x14ac:dyDescent="0.25">
      <c r="A419" s="180">
        <v>42808</v>
      </c>
      <c r="B419" s="179">
        <v>30.719999000000001</v>
      </c>
      <c r="C419" s="179">
        <v>2365.4499510000001</v>
      </c>
      <c r="E419" s="177">
        <f t="shared" si="12"/>
        <v>-1.3804205457463747E-2</v>
      </c>
      <c r="F419">
        <f t="shared" si="13"/>
        <v>-3.3790273725775588E-3</v>
      </c>
    </row>
    <row r="420" spans="1:6" ht="15.75" x14ac:dyDescent="0.25">
      <c r="A420" s="180">
        <v>42809</v>
      </c>
      <c r="B420" s="179">
        <v>30.85</v>
      </c>
      <c r="C420" s="179">
        <v>2385.26001</v>
      </c>
      <c r="E420" s="177">
        <f t="shared" si="12"/>
        <v>4.2318035231707629E-3</v>
      </c>
      <c r="F420">
        <f t="shared" si="13"/>
        <v>8.3747529689330857E-3</v>
      </c>
    </row>
    <row r="421" spans="1:6" ht="15.75" x14ac:dyDescent="0.25">
      <c r="A421" s="180">
        <v>42810</v>
      </c>
      <c r="B421" s="179">
        <v>31.07</v>
      </c>
      <c r="C421" s="179">
        <v>2381.3798830000001</v>
      </c>
      <c r="E421" s="177">
        <f t="shared" si="12"/>
        <v>7.1312803889789222E-3</v>
      </c>
      <c r="F421">
        <f t="shared" si="13"/>
        <v>-1.6267102889130358E-3</v>
      </c>
    </row>
    <row r="422" spans="1:6" ht="15.75" x14ac:dyDescent="0.25">
      <c r="A422" s="180">
        <v>42811</v>
      </c>
      <c r="B422" s="179">
        <v>32.450001</v>
      </c>
      <c r="C422" s="179">
        <v>2378.25</v>
      </c>
      <c r="E422" s="177">
        <f t="shared" si="12"/>
        <v>4.4415867396202069E-2</v>
      </c>
      <c r="F422">
        <f t="shared" si="13"/>
        <v>-1.3143148736342036E-3</v>
      </c>
    </row>
    <row r="423" spans="1:6" ht="15.75" x14ac:dyDescent="0.25">
      <c r="A423" s="180">
        <v>42814</v>
      </c>
      <c r="B423" s="179">
        <v>32.25</v>
      </c>
      <c r="C423" s="179">
        <v>2373.469971</v>
      </c>
      <c r="E423" s="177">
        <f t="shared" si="12"/>
        <v>-6.1633588239334847E-3</v>
      </c>
      <c r="F423">
        <f t="shared" si="13"/>
        <v>-2.0098934090192477E-3</v>
      </c>
    </row>
    <row r="424" spans="1:6" ht="15.75" x14ac:dyDescent="0.25">
      <c r="A424" s="180">
        <v>42815</v>
      </c>
      <c r="B424" s="179">
        <v>32.099997999999999</v>
      </c>
      <c r="C424" s="179">
        <v>2344.0200199999999</v>
      </c>
      <c r="E424" s="177">
        <f t="shared" si="12"/>
        <v>-4.6512248062016148E-3</v>
      </c>
      <c r="F424">
        <f t="shared" si="13"/>
        <v>-1.2407972866659844E-2</v>
      </c>
    </row>
    <row r="425" spans="1:6" ht="15.75" x14ac:dyDescent="0.25">
      <c r="A425" s="180">
        <v>42816</v>
      </c>
      <c r="B425" s="179">
        <v>32.020000000000003</v>
      </c>
      <c r="C425" s="179">
        <v>2348.4499510000001</v>
      </c>
      <c r="E425" s="177">
        <f t="shared" si="12"/>
        <v>-2.4921496879842797E-3</v>
      </c>
      <c r="F425">
        <f t="shared" si="13"/>
        <v>1.8898861623204422E-3</v>
      </c>
    </row>
    <row r="426" spans="1:6" ht="15.75" x14ac:dyDescent="0.25">
      <c r="A426" s="180">
        <v>42817</v>
      </c>
      <c r="B426" s="179">
        <v>32.240001999999997</v>
      </c>
      <c r="C426" s="179">
        <v>2345.959961</v>
      </c>
      <c r="E426" s="177">
        <f t="shared" si="12"/>
        <v>6.87076826983124E-3</v>
      </c>
      <c r="F426">
        <f t="shared" si="13"/>
        <v>-1.0602695616058755E-3</v>
      </c>
    </row>
    <row r="427" spans="1:6" ht="15.75" x14ac:dyDescent="0.25">
      <c r="A427" s="180">
        <v>42818</v>
      </c>
      <c r="B427" s="179">
        <v>32.340000000000003</v>
      </c>
      <c r="C427" s="179">
        <v>2343.9799800000001</v>
      </c>
      <c r="E427" s="177">
        <f t="shared" si="12"/>
        <v>3.1016747455538951E-3</v>
      </c>
      <c r="F427">
        <f t="shared" si="13"/>
        <v>-8.4399607534479948E-4</v>
      </c>
    </row>
    <row r="428" spans="1:6" ht="15.75" x14ac:dyDescent="0.25">
      <c r="A428" s="180">
        <v>42821</v>
      </c>
      <c r="B428" s="179">
        <v>32.299999</v>
      </c>
      <c r="C428" s="179">
        <v>2341.5900879999999</v>
      </c>
      <c r="E428" s="177">
        <f t="shared" si="12"/>
        <v>-1.2368893011751592E-3</v>
      </c>
      <c r="F428">
        <f t="shared" si="13"/>
        <v>-1.0195872065427158E-3</v>
      </c>
    </row>
    <row r="429" spans="1:6" ht="15.75" x14ac:dyDescent="0.25">
      <c r="A429" s="180">
        <v>42822</v>
      </c>
      <c r="B429" s="179">
        <v>33.029998999999997</v>
      </c>
      <c r="C429" s="179">
        <v>2358.570068</v>
      </c>
      <c r="E429" s="177">
        <f t="shared" si="12"/>
        <v>2.2600619894755924E-2</v>
      </c>
      <c r="F429">
        <f t="shared" si="13"/>
        <v>7.251474152977444E-3</v>
      </c>
    </row>
    <row r="430" spans="1:6" ht="15.75" x14ac:dyDescent="0.25">
      <c r="A430" s="180">
        <v>42823</v>
      </c>
      <c r="B430" s="179">
        <v>33.419998</v>
      </c>
      <c r="C430" s="179">
        <v>2361.1298830000001</v>
      </c>
      <c r="E430" s="177">
        <f t="shared" si="12"/>
        <v>1.1807417856718683E-2</v>
      </c>
      <c r="F430">
        <f t="shared" si="13"/>
        <v>1.0853249749627203E-3</v>
      </c>
    </row>
    <row r="431" spans="1:6" ht="15.75" x14ac:dyDescent="0.25">
      <c r="A431" s="180">
        <v>42824</v>
      </c>
      <c r="B431" s="179">
        <v>33.439999</v>
      </c>
      <c r="C431" s="179">
        <v>2368.0600589999999</v>
      </c>
      <c r="E431" s="177">
        <f t="shared" si="12"/>
        <v>5.9847400349943847E-4</v>
      </c>
      <c r="F431">
        <f t="shared" si="13"/>
        <v>2.9351100292689392E-3</v>
      </c>
    </row>
    <row r="432" spans="1:6" ht="15.75" x14ac:dyDescent="0.25">
      <c r="A432" s="180">
        <v>42825</v>
      </c>
      <c r="B432" s="179">
        <v>33.400002000000001</v>
      </c>
      <c r="C432" s="179">
        <v>2362.719971</v>
      </c>
      <c r="E432" s="177">
        <f t="shared" si="12"/>
        <v>-1.1960825716531565E-3</v>
      </c>
      <c r="F432">
        <f t="shared" si="13"/>
        <v>-2.2550475355151978E-3</v>
      </c>
    </row>
    <row r="433" spans="1:6" ht="15.75" x14ac:dyDescent="0.25">
      <c r="A433" s="180">
        <v>42828</v>
      </c>
      <c r="B433" s="179">
        <v>33.439999</v>
      </c>
      <c r="C433" s="179">
        <v>2358.8400879999999</v>
      </c>
      <c r="E433" s="177">
        <f t="shared" si="12"/>
        <v>1.1975148983522921E-3</v>
      </c>
      <c r="F433">
        <f t="shared" si="13"/>
        <v>-1.6421256211577306E-3</v>
      </c>
    </row>
    <row r="434" spans="1:6" ht="15.75" x14ac:dyDescent="0.25">
      <c r="A434" s="180">
        <v>42829</v>
      </c>
      <c r="B434" s="179">
        <v>33.130001</v>
      </c>
      <c r="C434" s="179">
        <v>2360.1599120000001</v>
      </c>
      <c r="E434" s="177">
        <f t="shared" si="12"/>
        <v>-9.2702753968383345E-3</v>
      </c>
      <c r="F434">
        <f t="shared" si="13"/>
        <v>5.5952245627599595E-4</v>
      </c>
    </row>
    <row r="435" spans="1:6" ht="15.75" x14ac:dyDescent="0.25">
      <c r="A435" s="180">
        <v>42830</v>
      </c>
      <c r="B435" s="179">
        <v>32.450001</v>
      </c>
      <c r="C435" s="179">
        <v>2352.9499510000001</v>
      </c>
      <c r="E435" s="177">
        <f t="shared" si="12"/>
        <v>-2.0525203123295976E-2</v>
      </c>
      <c r="F435">
        <f t="shared" si="13"/>
        <v>-3.0548612250135276E-3</v>
      </c>
    </row>
    <row r="436" spans="1:6" ht="15.75" x14ac:dyDescent="0.25">
      <c r="A436" s="180">
        <v>42831</v>
      </c>
      <c r="B436" s="179">
        <v>32.979999999999997</v>
      </c>
      <c r="C436" s="179">
        <v>2357.48999</v>
      </c>
      <c r="E436" s="177">
        <f t="shared" si="12"/>
        <v>1.633278840268737E-2</v>
      </c>
      <c r="F436">
        <f t="shared" si="13"/>
        <v>1.9295093795217433E-3</v>
      </c>
    </row>
    <row r="437" spans="1:6" ht="15.75" x14ac:dyDescent="0.25">
      <c r="A437" s="180">
        <v>42832</v>
      </c>
      <c r="B437" s="179">
        <v>32.549999</v>
      </c>
      <c r="C437" s="179">
        <v>2355.540039</v>
      </c>
      <c r="E437" s="177">
        <f t="shared" si="12"/>
        <v>-1.3038235294117517E-2</v>
      </c>
      <c r="F437">
        <f t="shared" si="13"/>
        <v>-8.2713012919310991E-4</v>
      </c>
    </row>
    <row r="438" spans="1:6" ht="15.75" x14ac:dyDescent="0.25">
      <c r="A438" s="180">
        <v>42835</v>
      </c>
      <c r="B438" s="179">
        <v>32.950001</v>
      </c>
      <c r="C438" s="179">
        <v>2357.1599120000001</v>
      </c>
      <c r="E438" s="177">
        <f t="shared" si="12"/>
        <v>1.2288848303804834E-2</v>
      </c>
      <c r="F438">
        <f t="shared" si="13"/>
        <v>6.8768646390227062E-4</v>
      </c>
    </row>
    <row r="439" spans="1:6" ht="15.75" x14ac:dyDescent="0.25">
      <c r="A439" s="180">
        <v>42836</v>
      </c>
      <c r="B439" s="179">
        <v>33.5</v>
      </c>
      <c r="C439" s="179">
        <v>2353.780029</v>
      </c>
      <c r="E439" s="177">
        <f t="shared" si="12"/>
        <v>1.6691926655783673E-2</v>
      </c>
      <c r="F439">
        <f t="shared" si="13"/>
        <v>-1.4338793828936325E-3</v>
      </c>
    </row>
    <row r="440" spans="1:6" ht="15.75" x14ac:dyDescent="0.25">
      <c r="A440" s="180">
        <v>42837</v>
      </c>
      <c r="B440" s="179">
        <v>32.770000000000003</v>
      </c>
      <c r="C440" s="179">
        <v>2344.929932</v>
      </c>
      <c r="E440" s="177">
        <f t="shared" si="12"/>
        <v>-2.1791044776119262E-2</v>
      </c>
      <c r="F440">
        <f t="shared" si="13"/>
        <v>-3.7599507562140477E-3</v>
      </c>
    </row>
    <row r="441" spans="1:6" ht="15.75" x14ac:dyDescent="0.25">
      <c r="A441" s="180">
        <v>42838</v>
      </c>
      <c r="B441" s="179">
        <v>32.919998</v>
      </c>
      <c r="C441" s="179">
        <v>2328.9499510000001</v>
      </c>
      <c r="E441" s="177">
        <f t="shared" si="12"/>
        <v>4.5772963075982886E-3</v>
      </c>
      <c r="F441">
        <f t="shared" si="13"/>
        <v>-6.8146944528830744E-3</v>
      </c>
    </row>
    <row r="442" spans="1:6" ht="15.75" x14ac:dyDescent="0.25">
      <c r="A442" s="180">
        <v>42842</v>
      </c>
      <c r="B442" s="179">
        <v>32.619999</v>
      </c>
      <c r="C442" s="179">
        <v>2349.01001</v>
      </c>
      <c r="E442" s="177">
        <f t="shared" si="12"/>
        <v>-9.1129713920395927E-3</v>
      </c>
      <c r="F442">
        <f t="shared" si="13"/>
        <v>8.6133491152897701E-3</v>
      </c>
    </row>
    <row r="443" spans="1:6" ht="15.75" x14ac:dyDescent="0.25">
      <c r="A443" s="180">
        <v>42843</v>
      </c>
      <c r="B443" s="179">
        <v>32.810001</v>
      </c>
      <c r="C443" s="179">
        <v>2342.1899410000001</v>
      </c>
      <c r="E443" s="177">
        <f t="shared" si="12"/>
        <v>5.8247089461898049E-3</v>
      </c>
      <c r="F443">
        <f t="shared" si="13"/>
        <v>-2.9033801350211164E-3</v>
      </c>
    </row>
    <row r="444" spans="1:6" ht="15.75" x14ac:dyDescent="0.25">
      <c r="A444" s="180">
        <v>42844</v>
      </c>
      <c r="B444" s="179">
        <v>32.93</v>
      </c>
      <c r="C444" s="179">
        <v>2338.169922</v>
      </c>
      <c r="E444" s="177">
        <f t="shared" si="12"/>
        <v>3.6573909278454497E-3</v>
      </c>
      <c r="F444">
        <f t="shared" si="13"/>
        <v>-1.7163505528009493E-3</v>
      </c>
    </row>
    <row r="445" spans="1:6" ht="15.75" x14ac:dyDescent="0.25">
      <c r="A445" s="180">
        <v>42845</v>
      </c>
      <c r="B445" s="179">
        <v>34</v>
      </c>
      <c r="C445" s="179">
        <v>2355.8400879999999</v>
      </c>
      <c r="E445" s="177">
        <f t="shared" si="12"/>
        <v>3.2493167324628036E-2</v>
      </c>
      <c r="F445">
        <f t="shared" si="13"/>
        <v>7.5572634109009051E-3</v>
      </c>
    </row>
    <row r="446" spans="1:6" ht="15.75" x14ac:dyDescent="0.25">
      <c r="A446" s="180">
        <v>42846</v>
      </c>
      <c r="B446" s="179">
        <v>33.490001999999997</v>
      </c>
      <c r="C446" s="179">
        <v>2348.6899410000001</v>
      </c>
      <c r="E446" s="177">
        <f t="shared" si="12"/>
        <v>-1.4999941176470633E-2</v>
      </c>
      <c r="F446">
        <f t="shared" si="13"/>
        <v>-3.0350731513657525E-3</v>
      </c>
    </row>
    <row r="447" spans="1:6" ht="15.75" x14ac:dyDescent="0.25">
      <c r="A447" s="180">
        <v>42849</v>
      </c>
      <c r="B447" s="179">
        <v>33.939999</v>
      </c>
      <c r="C447" s="179">
        <v>2374.1499020000001</v>
      </c>
      <c r="E447" s="177">
        <f t="shared" si="12"/>
        <v>1.3436756438533592E-2</v>
      </c>
      <c r="F447">
        <f t="shared" si="13"/>
        <v>1.0840068991465168E-2</v>
      </c>
    </row>
    <row r="448" spans="1:6" ht="15.75" x14ac:dyDescent="0.25">
      <c r="A448" s="180">
        <v>42850</v>
      </c>
      <c r="B448" s="179">
        <v>34.470001000000003</v>
      </c>
      <c r="C448" s="179">
        <v>2388.610107</v>
      </c>
      <c r="E448" s="177">
        <f t="shared" si="12"/>
        <v>1.5615851962753613E-2</v>
      </c>
      <c r="F448">
        <f t="shared" si="13"/>
        <v>6.090687444722187E-3</v>
      </c>
    </row>
    <row r="449" spans="1:6" ht="15.75" x14ac:dyDescent="0.25">
      <c r="A449" s="180">
        <v>42851</v>
      </c>
      <c r="B449" s="179">
        <v>34.439999</v>
      </c>
      <c r="C449" s="179">
        <v>2387.4499510000001</v>
      </c>
      <c r="E449" s="177">
        <f t="shared" si="12"/>
        <v>-8.7038001536476894E-4</v>
      </c>
      <c r="F449">
        <f t="shared" si="13"/>
        <v>-4.8570337896503002E-4</v>
      </c>
    </row>
    <row r="450" spans="1:6" ht="15.75" x14ac:dyDescent="0.25">
      <c r="A450" s="180">
        <v>42852</v>
      </c>
      <c r="B450" s="179">
        <v>34.349997999999999</v>
      </c>
      <c r="C450" s="179">
        <v>2388.7700199999999</v>
      </c>
      <c r="E450" s="177">
        <f t="shared" si="12"/>
        <v>-2.6132695300020714E-3</v>
      </c>
      <c r="F450">
        <f t="shared" si="13"/>
        <v>5.5292007250118402E-4</v>
      </c>
    </row>
    <row r="451" spans="1:6" ht="15.75" x14ac:dyDescent="0.25">
      <c r="A451" s="180">
        <v>42853</v>
      </c>
      <c r="B451" s="179">
        <v>33.939999</v>
      </c>
      <c r="C451" s="179">
        <v>2384.1999510000001</v>
      </c>
      <c r="E451" s="177">
        <f t="shared" si="12"/>
        <v>-1.1935925003547232E-2</v>
      </c>
      <c r="F451">
        <f t="shared" si="13"/>
        <v>-1.9131473359665918E-3</v>
      </c>
    </row>
    <row r="452" spans="1:6" ht="15.75" x14ac:dyDescent="0.25">
      <c r="A452" s="180">
        <v>42856</v>
      </c>
      <c r="B452" s="179">
        <v>34.130001</v>
      </c>
      <c r="C452" s="179">
        <v>2388.330078</v>
      </c>
      <c r="E452" s="177">
        <f t="shared" ref="E452:E515" si="14">B452/B451-1</f>
        <v>5.5981734118495385E-3</v>
      </c>
      <c r="F452">
        <f t="shared" ref="F452:F515" si="15">C452/C451-1</f>
        <v>1.7322905313656989E-3</v>
      </c>
    </row>
    <row r="453" spans="1:6" ht="15.75" x14ac:dyDescent="0.25">
      <c r="A453" s="180">
        <v>42857</v>
      </c>
      <c r="B453" s="179">
        <v>34.119999</v>
      </c>
      <c r="C453" s="179">
        <v>2391.169922</v>
      </c>
      <c r="E453" s="177">
        <f t="shared" si="14"/>
        <v>-2.9305595390982653E-4</v>
      </c>
      <c r="F453">
        <f t="shared" si="15"/>
        <v>1.1890500505600254E-3</v>
      </c>
    </row>
    <row r="454" spans="1:6" ht="15.75" x14ac:dyDescent="0.25">
      <c r="A454" s="180">
        <v>42858</v>
      </c>
      <c r="B454" s="179">
        <v>34.029998999999997</v>
      </c>
      <c r="C454" s="179">
        <v>2388.1298830000001</v>
      </c>
      <c r="E454" s="177">
        <f t="shared" si="14"/>
        <v>-2.63774919805837E-3</v>
      </c>
      <c r="F454">
        <f t="shared" si="15"/>
        <v>-1.2713605051778432E-3</v>
      </c>
    </row>
    <row r="455" spans="1:6" ht="15.75" x14ac:dyDescent="0.25">
      <c r="A455" s="180">
        <v>42859</v>
      </c>
      <c r="B455" s="179">
        <v>33.119999</v>
      </c>
      <c r="C455" s="179">
        <v>2389.5200199999999</v>
      </c>
      <c r="E455" s="177">
        <f t="shared" si="14"/>
        <v>-2.6741111570411591E-2</v>
      </c>
      <c r="F455">
        <f t="shared" si="15"/>
        <v>5.8210276161929642E-4</v>
      </c>
    </row>
    <row r="456" spans="1:6" ht="15.75" x14ac:dyDescent="0.25">
      <c r="A456" s="180">
        <v>42860</v>
      </c>
      <c r="B456" s="179">
        <v>36.169998</v>
      </c>
      <c r="C456" s="179">
        <v>2399.290039</v>
      </c>
      <c r="E456" s="177">
        <f t="shared" si="14"/>
        <v>9.2089344567914955E-2</v>
      </c>
      <c r="F456">
        <f t="shared" si="15"/>
        <v>4.0886951849017361E-3</v>
      </c>
    </row>
    <row r="457" spans="1:6" ht="15.75" x14ac:dyDescent="0.25">
      <c r="A457" s="180">
        <v>42863</v>
      </c>
      <c r="B457" s="179">
        <v>36.240001999999997</v>
      </c>
      <c r="C457" s="179">
        <v>2399.3798830000001</v>
      </c>
      <c r="E457" s="177">
        <f t="shared" si="14"/>
        <v>1.9354161977005457E-3</v>
      </c>
      <c r="F457">
        <f t="shared" si="15"/>
        <v>3.744607718947357E-5</v>
      </c>
    </row>
    <row r="458" spans="1:6" ht="15.75" x14ac:dyDescent="0.25">
      <c r="A458" s="180">
        <v>42864</v>
      </c>
      <c r="B458" s="179">
        <v>36.729999999999997</v>
      </c>
      <c r="C458" s="179">
        <v>2396.919922</v>
      </c>
      <c r="E458" s="177">
        <f t="shared" si="14"/>
        <v>1.3520915368602893E-2</v>
      </c>
      <c r="F458">
        <f t="shared" si="15"/>
        <v>-1.0252486558836038E-3</v>
      </c>
    </row>
    <row r="459" spans="1:6" ht="15.75" x14ac:dyDescent="0.25">
      <c r="A459" s="180">
        <v>42865</v>
      </c>
      <c r="B459" s="179">
        <v>36.380001</v>
      </c>
      <c r="C459" s="179">
        <v>2399.6298830000001</v>
      </c>
      <c r="E459" s="177">
        <f t="shared" si="14"/>
        <v>-9.5289681459296283E-3</v>
      </c>
      <c r="F459">
        <f t="shared" si="15"/>
        <v>1.1306013918641611E-3</v>
      </c>
    </row>
    <row r="460" spans="1:6" ht="15.75" x14ac:dyDescent="0.25">
      <c r="A460" s="180">
        <v>42866</v>
      </c>
      <c r="B460" s="179">
        <v>36.650002000000001</v>
      </c>
      <c r="C460" s="179">
        <v>2394.4399410000001</v>
      </c>
      <c r="E460" s="177">
        <f t="shared" si="14"/>
        <v>7.4216875365122892E-3</v>
      </c>
      <c r="F460">
        <f t="shared" si="15"/>
        <v>-2.1628093718817354E-3</v>
      </c>
    </row>
    <row r="461" spans="1:6" ht="15.75" x14ac:dyDescent="0.25">
      <c r="A461" s="180">
        <v>42867</v>
      </c>
      <c r="B461" s="179">
        <v>36.099997999999999</v>
      </c>
      <c r="C461" s="179">
        <v>2390.8999020000001</v>
      </c>
      <c r="E461" s="177">
        <f t="shared" si="14"/>
        <v>-1.5006929603987529E-2</v>
      </c>
      <c r="F461">
        <f t="shared" si="15"/>
        <v>-1.4784413421209397E-3</v>
      </c>
    </row>
    <row r="462" spans="1:6" ht="15.75" x14ac:dyDescent="0.25">
      <c r="A462" s="180">
        <v>42870</v>
      </c>
      <c r="B462" s="179">
        <v>35.450001</v>
      </c>
      <c r="C462" s="179">
        <v>2402.320068</v>
      </c>
      <c r="E462" s="177">
        <f t="shared" si="14"/>
        <v>-1.8005458061244206E-2</v>
      </c>
      <c r="F462">
        <f t="shared" si="15"/>
        <v>4.7765136426025645E-3</v>
      </c>
    </row>
    <row r="463" spans="1:6" ht="15.75" x14ac:dyDescent="0.25">
      <c r="A463" s="180">
        <v>42871</v>
      </c>
      <c r="B463" s="179">
        <v>36.130001</v>
      </c>
      <c r="C463" s="179">
        <v>2400.669922</v>
      </c>
      <c r="E463" s="177">
        <f t="shared" si="14"/>
        <v>1.9181945862286387E-2</v>
      </c>
      <c r="F463">
        <f t="shared" si="15"/>
        <v>-6.8689681361810973E-4</v>
      </c>
    </row>
    <row r="464" spans="1:6" ht="15.75" x14ac:dyDescent="0.25">
      <c r="A464" s="180">
        <v>42872</v>
      </c>
      <c r="B464" s="179">
        <v>36.650002000000001</v>
      </c>
      <c r="C464" s="179">
        <v>2357.030029</v>
      </c>
      <c r="E464" s="177">
        <f t="shared" si="14"/>
        <v>1.4392498909701068E-2</v>
      </c>
      <c r="F464">
        <f t="shared" si="15"/>
        <v>-1.8178214589219199E-2</v>
      </c>
    </row>
    <row r="465" spans="1:6" ht="15.75" x14ac:dyDescent="0.25">
      <c r="A465" s="180">
        <v>42873</v>
      </c>
      <c r="B465" s="179">
        <v>38.040000999999997</v>
      </c>
      <c r="C465" s="179">
        <v>2365.719971</v>
      </c>
      <c r="E465" s="177">
        <f t="shared" si="14"/>
        <v>3.7926300795290357E-2</v>
      </c>
      <c r="F465">
        <f t="shared" si="15"/>
        <v>3.6868185356495609E-3</v>
      </c>
    </row>
    <row r="466" spans="1:6" ht="15.75" x14ac:dyDescent="0.25">
      <c r="A466" s="180">
        <v>42874</v>
      </c>
      <c r="B466" s="179">
        <v>37.799999</v>
      </c>
      <c r="C466" s="179">
        <v>2381.7299800000001</v>
      </c>
      <c r="E466" s="177">
        <f t="shared" si="14"/>
        <v>-6.3092006753626695E-3</v>
      </c>
      <c r="F466">
        <f t="shared" si="15"/>
        <v>6.767499617984285E-3</v>
      </c>
    </row>
    <row r="467" spans="1:6" ht="15.75" x14ac:dyDescent="0.25">
      <c r="A467" s="180">
        <v>42877</v>
      </c>
      <c r="B467" s="179">
        <v>37.900002000000001</v>
      </c>
      <c r="C467" s="179">
        <v>2394.0200199999999</v>
      </c>
      <c r="E467" s="177">
        <f t="shared" si="14"/>
        <v>2.645582080571085E-3</v>
      </c>
      <c r="F467">
        <f t="shared" si="15"/>
        <v>5.1601315443825513E-3</v>
      </c>
    </row>
    <row r="468" spans="1:6" ht="15.75" x14ac:dyDescent="0.25">
      <c r="A468" s="180">
        <v>42878</v>
      </c>
      <c r="B468" s="179">
        <v>37.029998999999997</v>
      </c>
      <c r="C468" s="179">
        <v>2398.419922</v>
      </c>
      <c r="E468" s="177">
        <f t="shared" si="14"/>
        <v>-2.295522306304898E-2</v>
      </c>
      <c r="F468">
        <f t="shared" si="15"/>
        <v>1.8378718487075396E-3</v>
      </c>
    </row>
    <row r="469" spans="1:6" ht="15.75" x14ac:dyDescent="0.25">
      <c r="A469" s="180">
        <v>42879</v>
      </c>
      <c r="B469" s="179">
        <v>37.889999000000003</v>
      </c>
      <c r="C469" s="179">
        <v>2404.389893</v>
      </c>
      <c r="E469" s="177">
        <f t="shared" si="14"/>
        <v>2.3224413265579891E-2</v>
      </c>
      <c r="F469">
        <f t="shared" si="15"/>
        <v>2.489126672622799E-3</v>
      </c>
    </row>
    <row r="470" spans="1:6" ht="15.75" x14ac:dyDescent="0.25">
      <c r="A470" s="180">
        <v>42880</v>
      </c>
      <c r="B470" s="179">
        <v>37.860000999999997</v>
      </c>
      <c r="C470" s="179">
        <v>2415.070068</v>
      </c>
      <c r="E470" s="177">
        <f t="shared" si="14"/>
        <v>-7.9171287389068201E-4</v>
      </c>
      <c r="F470">
        <f t="shared" si="15"/>
        <v>4.4419480513928633E-3</v>
      </c>
    </row>
    <row r="471" spans="1:6" ht="15.75" x14ac:dyDescent="0.25">
      <c r="A471" s="180">
        <v>42881</v>
      </c>
      <c r="B471" s="179">
        <v>37.560001</v>
      </c>
      <c r="C471" s="179">
        <v>2415.820068</v>
      </c>
      <c r="E471" s="177">
        <f t="shared" si="14"/>
        <v>-7.9239300601180451E-3</v>
      </c>
      <c r="F471">
        <f t="shared" si="15"/>
        <v>3.1054999601765054E-4</v>
      </c>
    </row>
    <row r="472" spans="1:6" ht="15.75" x14ac:dyDescent="0.25">
      <c r="A472" s="180">
        <v>42885</v>
      </c>
      <c r="B472" s="179">
        <v>36.900002000000001</v>
      </c>
      <c r="C472" s="179">
        <v>2412.9099120000001</v>
      </c>
      <c r="E472" s="177">
        <f t="shared" si="14"/>
        <v>-1.7571857892123011E-2</v>
      </c>
      <c r="F472">
        <f t="shared" si="15"/>
        <v>-1.2046244828196606E-3</v>
      </c>
    </row>
    <row r="473" spans="1:6" ht="15.75" x14ac:dyDescent="0.25">
      <c r="A473" s="180">
        <v>42886</v>
      </c>
      <c r="B473" s="179">
        <v>37.020000000000003</v>
      </c>
      <c r="C473" s="179">
        <v>2411.8000489999999</v>
      </c>
      <c r="E473" s="177">
        <f t="shared" si="14"/>
        <v>3.2519781435242923E-3</v>
      </c>
      <c r="F473">
        <f t="shared" si="15"/>
        <v>-4.5996868531250623E-4</v>
      </c>
    </row>
    <row r="474" spans="1:6" ht="15.75" x14ac:dyDescent="0.25">
      <c r="A474" s="180">
        <v>42887</v>
      </c>
      <c r="B474" s="179">
        <v>37.599997999999999</v>
      </c>
      <c r="C474" s="179">
        <v>2430.0600589999999</v>
      </c>
      <c r="E474" s="177">
        <f t="shared" si="14"/>
        <v>1.5667152890329383E-2</v>
      </c>
      <c r="F474">
        <f t="shared" si="15"/>
        <v>7.5711127079423068E-3</v>
      </c>
    </row>
    <row r="475" spans="1:6" ht="15.75" x14ac:dyDescent="0.25">
      <c r="A475" s="180">
        <v>42888</v>
      </c>
      <c r="B475" s="179">
        <v>37.770000000000003</v>
      </c>
      <c r="C475" s="179">
        <v>2439.070068</v>
      </c>
      <c r="E475" s="177">
        <f t="shared" si="14"/>
        <v>4.5213300277304747E-3</v>
      </c>
      <c r="F475">
        <f t="shared" si="15"/>
        <v>3.707730994808367E-3</v>
      </c>
    </row>
    <row r="476" spans="1:6" ht="15.75" x14ac:dyDescent="0.25">
      <c r="A476" s="180">
        <v>42891</v>
      </c>
      <c r="B476" s="179">
        <v>37.439999</v>
      </c>
      <c r="C476" s="179">
        <v>2436.1000979999999</v>
      </c>
      <c r="E476" s="177">
        <f t="shared" si="14"/>
        <v>-8.7371194069367775E-3</v>
      </c>
      <c r="F476">
        <f t="shared" si="15"/>
        <v>-1.2176648957179514E-3</v>
      </c>
    </row>
    <row r="477" spans="1:6" ht="15.75" x14ac:dyDescent="0.25">
      <c r="A477" s="180">
        <v>42892</v>
      </c>
      <c r="B477" s="179">
        <v>37.729999999999997</v>
      </c>
      <c r="C477" s="179">
        <v>2429.330078</v>
      </c>
      <c r="E477" s="177">
        <f t="shared" si="14"/>
        <v>7.745753412012446E-3</v>
      </c>
      <c r="F477">
        <f t="shared" si="15"/>
        <v>-2.7790401574869783E-3</v>
      </c>
    </row>
    <row r="478" spans="1:6" ht="15.75" x14ac:dyDescent="0.25">
      <c r="A478" s="180">
        <v>42893</v>
      </c>
      <c r="B478" s="179">
        <v>37.939999</v>
      </c>
      <c r="C478" s="179">
        <v>2433.139893</v>
      </c>
      <c r="E478" s="177">
        <f t="shared" si="14"/>
        <v>5.5658362046118182E-3</v>
      </c>
      <c r="F478">
        <f t="shared" si="15"/>
        <v>1.5682574527444704E-3</v>
      </c>
    </row>
    <row r="479" spans="1:6" ht="15.75" x14ac:dyDescent="0.25">
      <c r="A479" s="180">
        <v>42894</v>
      </c>
      <c r="B479" s="179">
        <v>39.18</v>
      </c>
      <c r="C479" s="179">
        <v>2433.790039</v>
      </c>
      <c r="E479" s="177">
        <f t="shared" si="14"/>
        <v>3.2683211193548001E-2</v>
      </c>
      <c r="F479">
        <f t="shared" si="15"/>
        <v>2.6720452936990213E-4</v>
      </c>
    </row>
    <row r="480" spans="1:6" ht="15.75" x14ac:dyDescent="0.25">
      <c r="A480" s="180">
        <v>42895</v>
      </c>
      <c r="B480" s="179">
        <v>39.25</v>
      </c>
      <c r="C480" s="179">
        <v>2431.7700199999999</v>
      </c>
      <c r="E480" s="177">
        <f t="shared" si="14"/>
        <v>1.7866258295049509E-3</v>
      </c>
      <c r="F480">
        <f t="shared" si="15"/>
        <v>-8.2998901615605192E-4</v>
      </c>
    </row>
    <row r="481" spans="1:6" ht="15.75" x14ac:dyDescent="0.25">
      <c r="A481" s="180">
        <v>42898</v>
      </c>
      <c r="B481" s="179">
        <v>38.909999999999997</v>
      </c>
      <c r="C481" s="179">
        <v>2429.389893</v>
      </c>
      <c r="E481" s="177">
        <f t="shared" si="14"/>
        <v>-8.662420382165692E-3</v>
      </c>
      <c r="F481">
        <f t="shared" si="15"/>
        <v>-9.7876319735201722E-4</v>
      </c>
    </row>
    <row r="482" spans="1:6" ht="15.75" x14ac:dyDescent="0.25">
      <c r="A482" s="180">
        <v>42899</v>
      </c>
      <c r="B482" s="179">
        <v>38.400002000000001</v>
      </c>
      <c r="C482" s="179">
        <v>2440.3500979999999</v>
      </c>
      <c r="E482" s="177">
        <f t="shared" si="14"/>
        <v>-1.3107118992546796E-2</v>
      </c>
      <c r="F482">
        <f t="shared" si="15"/>
        <v>4.5115051443904708E-3</v>
      </c>
    </row>
    <row r="483" spans="1:6" ht="15.75" x14ac:dyDescent="0.25">
      <c r="A483" s="180">
        <v>42900</v>
      </c>
      <c r="B483" s="179">
        <v>37.560001</v>
      </c>
      <c r="C483" s="179">
        <v>2437.919922</v>
      </c>
      <c r="E483" s="177">
        <f t="shared" si="14"/>
        <v>-2.1875024902342499E-2</v>
      </c>
      <c r="F483">
        <f t="shared" si="15"/>
        <v>-9.9583088590093904E-4</v>
      </c>
    </row>
    <row r="484" spans="1:6" ht="15.75" x14ac:dyDescent="0.25">
      <c r="A484" s="180">
        <v>42901</v>
      </c>
      <c r="B484" s="179">
        <v>37.720001000000003</v>
      </c>
      <c r="C484" s="179">
        <v>2432.459961</v>
      </c>
      <c r="E484" s="177">
        <f t="shared" si="14"/>
        <v>4.2598507918039097E-3</v>
      </c>
      <c r="F484">
        <f t="shared" si="15"/>
        <v>-2.2395981716745172E-3</v>
      </c>
    </row>
    <row r="485" spans="1:6" ht="15.75" x14ac:dyDescent="0.25">
      <c r="A485" s="180">
        <v>42902</v>
      </c>
      <c r="B485" s="179">
        <v>37.900002000000001</v>
      </c>
      <c r="C485" s="179">
        <v>2433.1499020000001</v>
      </c>
      <c r="E485" s="177">
        <f t="shared" si="14"/>
        <v>4.7720306264043E-3</v>
      </c>
      <c r="F485">
        <f t="shared" si="15"/>
        <v>2.8363920108120944E-4</v>
      </c>
    </row>
    <row r="486" spans="1:6" ht="15.75" x14ac:dyDescent="0.25">
      <c r="A486" s="180">
        <v>42905</v>
      </c>
      <c r="B486" s="179">
        <v>38.310001</v>
      </c>
      <c r="C486" s="179">
        <v>2453.459961</v>
      </c>
      <c r="E486" s="177">
        <f t="shared" si="14"/>
        <v>1.0817914996416045E-2</v>
      </c>
      <c r="F486">
        <f t="shared" si="15"/>
        <v>8.3472288260191263E-3</v>
      </c>
    </row>
    <row r="487" spans="1:6" ht="15.75" x14ac:dyDescent="0.25">
      <c r="A487" s="180">
        <v>42906</v>
      </c>
      <c r="B487" s="179">
        <v>37.599997999999999</v>
      </c>
      <c r="C487" s="179">
        <v>2437.030029</v>
      </c>
      <c r="E487" s="177">
        <f t="shared" si="14"/>
        <v>-1.8533097923959851E-2</v>
      </c>
      <c r="F487">
        <f t="shared" si="15"/>
        <v>-6.6966375083225005E-3</v>
      </c>
    </row>
    <row r="488" spans="1:6" ht="15.75" x14ac:dyDescent="0.25">
      <c r="A488" s="180">
        <v>42907</v>
      </c>
      <c r="B488" s="179">
        <v>36.900002000000001</v>
      </c>
      <c r="C488" s="179">
        <v>2435.610107</v>
      </c>
      <c r="E488" s="177">
        <f t="shared" si="14"/>
        <v>-1.8616915883878482E-2</v>
      </c>
      <c r="F488">
        <f t="shared" si="15"/>
        <v>-5.8264444143207861E-4</v>
      </c>
    </row>
    <row r="489" spans="1:6" ht="15.75" x14ac:dyDescent="0.25">
      <c r="A489" s="180">
        <v>42908</v>
      </c>
      <c r="B489" s="179">
        <v>36.900002000000001</v>
      </c>
      <c r="C489" s="179">
        <v>2434.5</v>
      </c>
      <c r="E489" s="177">
        <f t="shared" si="14"/>
        <v>0</v>
      </c>
      <c r="F489">
        <f t="shared" si="15"/>
        <v>-4.5578189908535016E-4</v>
      </c>
    </row>
    <row r="490" spans="1:6" ht="15.75" x14ac:dyDescent="0.25">
      <c r="A490" s="180">
        <v>42909</v>
      </c>
      <c r="B490" s="179">
        <v>37</v>
      </c>
      <c r="C490" s="179">
        <v>2438.3000489999999</v>
      </c>
      <c r="E490" s="177">
        <f t="shared" si="14"/>
        <v>2.7099727528470119E-3</v>
      </c>
      <c r="F490">
        <f t="shared" si="15"/>
        <v>1.5609155884164228E-3</v>
      </c>
    </row>
    <row r="491" spans="1:6" ht="15.75" x14ac:dyDescent="0.25">
      <c r="A491" s="180">
        <v>42912</v>
      </c>
      <c r="B491" s="179">
        <v>35.540000999999997</v>
      </c>
      <c r="C491" s="179">
        <v>2439.070068</v>
      </c>
      <c r="E491" s="177">
        <f t="shared" si="14"/>
        <v>-3.9459432432432551E-2</v>
      </c>
      <c r="F491">
        <f t="shared" si="15"/>
        <v>3.1580157672395082E-4</v>
      </c>
    </row>
    <row r="492" spans="1:6" ht="15.75" x14ac:dyDescent="0.25">
      <c r="A492" s="180">
        <v>42913</v>
      </c>
      <c r="B492" s="179">
        <v>35.5</v>
      </c>
      <c r="C492" s="179">
        <v>2419.3798830000001</v>
      </c>
      <c r="E492" s="177">
        <f t="shared" si="14"/>
        <v>-1.1255205085671793E-3</v>
      </c>
      <c r="F492">
        <f t="shared" si="15"/>
        <v>-8.0728246631084355E-3</v>
      </c>
    </row>
    <row r="493" spans="1:6" ht="15.75" x14ac:dyDescent="0.25">
      <c r="A493" s="180">
        <v>42914</v>
      </c>
      <c r="B493" s="179">
        <v>35.639999000000003</v>
      </c>
      <c r="C493" s="179">
        <v>2440.6899410000001</v>
      </c>
      <c r="E493" s="177">
        <f t="shared" si="14"/>
        <v>3.943633802816926E-3</v>
      </c>
      <c r="F493">
        <f t="shared" si="15"/>
        <v>8.8080661287370798E-3</v>
      </c>
    </row>
    <row r="494" spans="1:6" ht="15.75" x14ac:dyDescent="0.25">
      <c r="A494" s="180">
        <v>42915</v>
      </c>
      <c r="B494" s="179">
        <v>34.959999000000003</v>
      </c>
      <c r="C494" s="179">
        <v>2419.6999510000001</v>
      </c>
      <c r="E494" s="177">
        <f t="shared" si="14"/>
        <v>-1.9079686281697095E-2</v>
      </c>
      <c r="F494">
        <f t="shared" si="15"/>
        <v>-8.6000231522239678E-3</v>
      </c>
    </row>
    <row r="495" spans="1:6" ht="15.75" x14ac:dyDescent="0.25">
      <c r="A495" s="180">
        <v>42916</v>
      </c>
      <c r="B495" s="179">
        <v>34.880001</v>
      </c>
      <c r="C495" s="179">
        <v>2423.4099120000001</v>
      </c>
      <c r="E495" s="177">
        <f t="shared" si="14"/>
        <v>-2.2882723766669555E-3</v>
      </c>
      <c r="F495">
        <f t="shared" si="15"/>
        <v>1.5332318366443332E-3</v>
      </c>
    </row>
    <row r="496" spans="1:6" ht="15.75" x14ac:dyDescent="0.25">
      <c r="A496" s="180">
        <v>42919</v>
      </c>
      <c r="B496" s="179">
        <v>35.07</v>
      </c>
      <c r="C496" s="179">
        <v>2429.01001</v>
      </c>
      <c r="E496" s="177">
        <f t="shared" si="14"/>
        <v>5.4472188805270161E-3</v>
      </c>
      <c r="F496">
        <f t="shared" si="15"/>
        <v>2.3108339915050014E-3</v>
      </c>
    </row>
    <row r="497" spans="1:6" ht="15.75" x14ac:dyDescent="0.25">
      <c r="A497" s="180">
        <v>42921</v>
      </c>
      <c r="B497" s="179">
        <v>34.860000999999997</v>
      </c>
      <c r="C497" s="179">
        <v>2432.540039</v>
      </c>
      <c r="E497" s="177">
        <f t="shared" si="14"/>
        <v>-5.9879954376961253E-3</v>
      </c>
      <c r="F497">
        <f t="shared" si="15"/>
        <v>1.4532789018848469E-3</v>
      </c>
    </row>
    <row r="498" spans="1:6" ht="15.75" x14ac:dyDescent="0.25">
      <c r="A498" s="180">
        <v>42922</v>
      </c>
      <c r="B498" s="179">
        <v>34.529998999999997</v>
      </c>
      <c r="C498" s="179">
        <v>2409.75</v>
      </c>
      <c r="E498" s="177">
        <f t="shared" si="14"/>
        <v>-9.4664942780695593E-3</v>
      </c>
      <c r="F498">
        <f t="shared" si="15"/>
        <v>-9.3688237951342623E-3</v>
      </c>
    </row>
    <row r="499" spans="1:6" ht="15.75" x14ac:dyDescent="0.25">
      <c r="A499" s="180">
        <v>42923</v>
      </c>
      <c r="B499" s="179">
        <v>34.860000999999997</v>
      </c>
      <c r="C499" s="179">
        <v>2425.179932</v>
      </c>
      <c r="E499" s="177">
        <f t="shared" si="14"/>
        <v>9.5569652347804457E-3</v>
      </c>
      <c r="F499">
        <f t="shared" si="15"/>
        <v>6.4031256354393218E-3</v>
      </c>
    </row>
    <row r="500" spans="1:6" ht="15.75" x14ac:dyDescent="0.25">
      <c r="A500" s="180">
        <v>42926</v>
      </c>
      <c r="B500" s="179">
        <v>34.32</v>
      </c>
      <c r="C500" s="179">
        <v>2427.429932</v>
      </c>
      <c r="E500" s="177">
        <f t="shared" si="14"/>
        <v>-1.5490561804630931E-2</v>
      </c>
      <c r="F500">
        <f t="shared" si="15"/>
        <v>9.277662124411723E-4</v>
      </c>
    </row>
    <row r="501" spans="1:6" ht="15.75" x14ac:dyDescent="0.25">
      <c r="A501" s="180">
        <v>42927</v>
      </c>
      <c r="B501" s="179">
        <v>34.720001000000003</v>
      </c>
      <c r="C501" s="179">
        <v>2425.530029</v>
      </c>
      <c r="E501" s="177">
        <f t="shared" si="14"/>
        <v>1.1655040792540872E-2</v>
      </c>
      <c r="F501">
        <f t="shared" si="15"/>
        <v>-7.8268088192956498E-4</v>
      </c>
    </row>
    <row r="502" spans="1:6" ht="15.75" x14ac:dyDescent="0.25">
      <c r="A502" s="180">
        <v>42928</v>
      </c>
      <c r="B502" s="179">
        <v>35.490001999999997</v>
      </c>
      <c r="C502" s="179">
        <v>2443.25</v>
      </c>
      <c r="E502" s="177">
        <f t="shared" si="14"/>
        <v>2.2177447517930382E-2</v>
      </c>
      <c r="F502">
        <f t="shared" si="15"/>
        <v>7.3056077591855395E-3</v>
      </c>
    </row>
    <row r="503" spans="1:6" ht="15.75" x14ac:dyDescent="0.25">
      <c r="A503" s="180">
        <v>42929</v>
      </c>
      <c r="B503" s="179">
        <v>35.25</v>
      </c>
      <c r="C503" s="179">
        <v>2447.830078</v>
      </c>
      <c r="E503" s="177">
        <f t="shared" si="14"/>
        <v>-6.7625242737375801E-3</v>
      </c>
      <c r="F503">
        <f t="shared" si="15"/>
        <v>1.8745842627647669E-3</v>
      </c>
    </row>
    <row r="504" spans="1:6" ht="15.75" x14ac:dyDescent="0.25">
      <c r="A504" s="180">
        <v>42930</v>
      </c>
      <c r="B504" s="179">
        <v>35.080002</v>
      </c>
      <c r="C504" s="179">
        <v>2459.2700199999999</v>
      </c>
      <c r="E504" s="177">
        <f t="shared" si="14"/>
        <v>-4.8226382978723281E-3</v>
      </c>
      <c r="F504">
        <f t="shared" si="15"/>
        <v>4.673503321499739E-3</v>
      </c>
    </row>
    <row r="505" spans="1:6" ht="15.75" x14ac:dyDescent="0.25">
      <c r="A505" s="180">
        <v>42933</v>
      </c>
      <c r="B505" s="179">
        <v>34.490001999999997</v>
      </c>
      <c r="C505" s="179">
        <v>2459.139893</v>
      </c>
      <c r="E505" s="177">
        <f t="shared" si="14"/>
        <v>-1.6818699155148331E-2</v>
      </c>
      <c r="F505">
        <f t="shared" si="15"/>
        <v>-5.2912855823761262E-5</v>
      </c>
    </row>
    <row r="506" spans="1:6" ht="15.75" x14ac:dyDescent="0.25">
      <c r="A506" s="180">
        <v>42934</v>
      </c>
      <c r="B506" s="179">
        <v>34.409999999999997</v>
      </c>
      <c r="C506" s="179">
        <v>2460.610107</v>
      </c>
      <c r="E506" s="177">
        <f t="shared" si="14"/>
        <v>-2.3195707556061818E-3</v>
      </c>
      <c r="F506">
        <f t="shared" si="15"/>
        <v>5.9785700040282386E-4</v>
      </c>
    </row>
    <row r="507" spans="1:6" ht="15.75" x14ac:dyDescent="0.25">
      <c r="A507" s="180">
        <v>42935</v>
      </c>
      <c r="B507" s="179">
        <v>34.419998</v>
      </c>
      <c r="C507" s="179">
        <v>2473.830078</v>
      </c>
      <c r="E507" s="177">
        <f t="shared" si="14"/>
        <v>2.9055507120023805E-4</v>
      </c>
      <c r="F507">
        <f t="shared" si="15"/>
        <v>5.3726394776609787E-3</v>
      </c>
    </row>
    <row r="508" spans="1:6" ht="15.75" x14ac:dyDescent="0.25">
      <c r="A508" s="180">
        <v>42936</v>
      </c>
      <c r="B508" s="179">
        <v>35.020000000000003</v>
      </c>
      <c r="C508" s="179">
        <v>2473.4499510000001</v>
      </c>
      <c r="E508" s="177">
        <f t="shared" si="14"/>
        <v>1.743178485948782E-2</v>
      </c>
      <c r="F508">
        <f t="shared" si="15"/>
        <v>-1.5365930076616241E-4</v>
      </c>
    </row>
    <row r="509" spans="1:6" ht="15.75" x14ac:dyDescent="0.25">
      <c r="A509" s="180">
        <v>42937</v>
      </c>
      <c r="B509" s="179">
        <v>34.939999</v>
      </c>
      <c r="C509" s="179">
        <v>2472.540039</v>
      </c>
      <c r="E509" s="177">
        <f t="shared" si="14"/>
        <v>-2.2844374643061771E-3</v>
      </c>
      <c r="F509">
        <f t="shared" si="15"/>
        <v>-3.6787160364093463E-4</v>
      </c>
    </row>
    <row r="510" spans="1:6" ht="15.75" x14ac:dyDescent="0.25">
      <c r="A510" s="180">
        <v>42940</v>
      </c>
      <c r="B510" s="179">
        <v>34.619999</v>
      </c>
      <c r="C510" s="179">
        <v>2469.9099120000001</v>
      </c>
      <c r="E510" s="177">
        <f t="shared" si="14"/>
        <v>-9.1585577893119607E-3</v>
      </c>
      <c r="F510">
        <f t="shared" si="15"/>
        <v>-1.063734846964759E-3</v>
      </c>
    </row>
    <row r="511" spans="1:6" ht="15.75" x14ac:dyDescent="0.25">
      <c r="A511" s="180">
        <v>42941</v>
      </c>
      <c r="B511" s="179">
        <v>34.959999000000003</v>
      </c>
      <c r="C511" s="179">
        <v>2477.1298830000001</v>
      </c>
      <c r="E511" s="177">
        <f t="shared" si="14"/>
        <v>9.8209130508641884E-3</v>
      </c>
      <c r="F511">
        <f t="shared" si="15"/>
        <v>2.9231717986644146E-3</v>
      </c>
    </row>
    <row r="512" spans="1:6" ht="15.75" x14ac:dyDescent="0.25">
      <c r="A512" s="180">
        <v>42942</v>
      </c>
      <c r="B512" s="179">
        <v>35.009998000000003</v>
      </c>
      <c r="C512" s="179">
        <v>2477.830078</v>
      </c>
      <c r="E512" s="177">
        <f t="shared" si="14"/>
        <v>1.4301773864466849E-3</v>
      </c>
      <c r="F512">
        <f t="shared" si="15"/>
        <v>2.8266382187114303E-4</v>
      </c>
    </row>
    <row r="513" spans="1:6" ht="15.75" x14ac:dyDescent="0.25">
      <c r="A513" s="180">
        <v>42943</v>
      </c>
      <c r="B513" s="179">
        <v>34.740001999999997</v>
      </c>
      <c r="C513" s="179">
        <v>2475.419922</v>
      </c>
      <c r="E513" s="177">
        <f t="shared" si="14"/>
        <v>-7.7119684496984586E-3</v>
      </c>
      <c r="F513">
        <f t="shared" si="15"/>
        <v>-9.7268816832885019E-4</v>
      </c>
    </row>
    <row r="514" spans="1:6" ht="15.75" x14ac:dyDescent="0.25">
      <c r="A514" s="180">
        <v>42944</v>
      </c>
      <c r="B514" s="179">
        <v>33.840000000000003</v>
      </c>
      <c r="C514" s="179">
        <v>2472.1000979999999</v>
      </c>
      <c r="E514" s="177">
        <f t="shared" si="14"/>
        <v>-2.5906791830351494E-2</v>
      </c>
      <c r="F514">
        <f t="shared" si="15"/>
        <v>-1.3411154893340216E-3</v>
      </c>
    </row>
    <row r="515" spans="1:6" ht="15.75" x14ac:dyDescent="0.25">
      <c r="A515" s="180">
        <v>42947</v>
      </c>
      <c r="B515" s="179">
        <v>33.009998000000003</v>
      </c>
      <c r="C515" s="179">
        <v>2470.3000489999999</v>
      </c>
      <c r="E515" s="177">
        <f t="shared" si="14"/>
        <v>-2.4527245862884128E-2</v>
      </c>
      <c r="F515">
        <f t="shared" si="15"/>
        <v>-7.2814567721435353E-4</v>
      </c>
    </row>
    <row r="516" spans="1:6" ht="15.75" x14ac:dyDescent="0.25">
      <c r="A516" s="180">
        <v>42948</v>
      </c>
      <c r="B516" s="179">
        <v>33.279998999999997</v>
      </c>
      <c r="C516" s="179">
        <v>2476.3500979999999</v>
      </c>
      <c r="E516" s="177">
        <f t="shared" ref="E516:E579" si="16">B516/B515-1</f>
        <v>8.179370383481821E-3</v>
      </c>
      <c r="F516">
        <f t="shared" ref="F516:F579" si="17">C516/C515-1</f>
        <v>2.4491150386565241E-3</v>
      </c>
    </row>
    <row r="517" spans="1:6" ht="15.75" x14ac:dyDescent="0.25">
      <c r="A517" s="180">
        <v>42949</v>
      </c>
      <c r="B517" s="179">
        <v>33.459999000000003</v>
      </c>
      <c r="C517" s="179">
        <v>2477.570068</v>
      </c>
      <c r="E517" s="177">
        <f t="shared" si="16"/>
        <v>5.4086540086737411E-3</v>
      </c>
      <c r="F517">
        <f t="shared" si="17"/>
        <v>4.9264843488217025E-4</v>
      </c>
    </row>
    <row r="518" spans="1:6" ht="15.75" x14ac:dyDescent="0.25">
      <c r="A518" s="180">
        <v>42950</v>
      </c>
      <c r="B518" s="179">
        <v>33.159999999999997</v>
      </c>
      <c r="C518" s="179">
        <v>2472.1599120000001</v>
      </c>
      <c r="E518" s="177">
        <f t="shared" si="16"/>
        <v>-8.9658998495488751E-3</v>
      </c>
      <c r="F518">
        <f t="shared" si="17"/>
        <v>-2.1836540850557196E-3</v>
      </c>
    </row>
    <row r="519" spans="1:6" ht="15.75" x14ac:dyDescent="0.25">
      <c r="A519" s="180">
        <v>42951</v>
      </c>
      <c r="B519" s="179">
        <v>31.35</v>
      </c>
      <c r="C519" s="179">
        <v>2476.830078</v>
      </c>
      <c r="E519" s="177">
        <f t="shared" si="16"/>
        <v>-5.4583835946923842E-2</v>
      </c>
      <c r="F519">
        <f t="shared" si="17"/>
        <v>1.8891035233321585E-3</v>
      </c>
    </row>
    <row r="520" spans="1:6" ht="15.75" x14ac:dyDescent="0.25">
      <c r="A520" s="180">
        <v>42954</v>
      </c>
      <c r="B520" s="179">
        <v>32.189999</v>
      </c>
      <c r="C520" s="179">
        <v>2480.9099120000001</v>
      </c>
      <c r="E520" s="177">
        <f t="shared" si="16"/>
        <v>2.6794226475278959E-2</v>
      </c>
      <c r="F520">
        <f t="shared" si="17"/>
        <v>1.647199796319665E-3</v>
      </c>
    </row>
    <row r="521" spans="1:6" ht="15.75" x14ac:dyDescent="0.25">
      <c r="A521" s="180">
        <v>42955</v>
      </c>
      <c r="B521" s="179">
        <v>32.599997999999999</v>
      </c>
      <c r="C521" s="179">
        <v>2474.919922</v>
      </c>
      <c r="E521" s="177">
        <f t="shared" si="16"/>
        <v>1.2736844135968983E-2</v>
      </c>
      <c r="F521">
        <f t="shared" si="17"/>
        <v>-2.414432693031987E-3</v>
      </c>
    </row>
    <row r="522" spans="1:6" ht="15.75" x14ac:dyDescent="0.25">
      <c r="A522" s="180">
        <v>42956</v>
      </c>
      <c r="B522" s="179">
        <v>32.439999</v>
      </c>
      <c r="C522" s="179">
        <v>2474.0200199999999</v>
      </c>
      <c r="E522" s="177">
        <f t="shared" si="16"/>
        <v>-4.9079450863769303E-3</v>
      </c>
      <c r="F522">
        <f t="shared" si="17"/>
        <v>-3.6360853213901478E-4</v>
      </c>
    </row>
    <row r="523" spans="1:6" ht="15.75" x14ac:dyDescent="0.25">
      <c r="A523" s="180">
        <v>42957</v>
      </c>
      <c r="B523" s="179">
        <v>31.969999000000001</v>
      </c>
      <c r="C523" s="179">
        <v>2438.209961</v>
      </c>
      <c r="E523" s="177">
        <f t="shared" si="16"/>
        <v>-1.4488286513202331E-2</v>
      </c>
      <c r="F523">
        <f t="shared" si="17"/>
        <v>-1.4474441884265721E-2</v>
      </c>
    </row>
    <row r="524" spans="1:6" ht="15.75" x14ac:dyDescent="0.25">
      <c r="A524" s="180">
        <v>42958</v>
      </c>
      <c r="B524" s="179">
        <v>32.330002</v>
      </c>
      <c r="C524" s="179">
        <v>2441.320068</v>
      </c>
      <c r="E524" s="177">
        <f t="shared" si="16"/>
        <v>1.1260650962172436E-2</v>
      </c>
      <c r="F524">
        <f t="shared" si="17"/>
        <v>1.2755698031536866E-3</v>
      </c>
    </row>
    <row r="525" spans="1:6" ht="15.75" x14ac:dyDescent="0.25">
      <c r="A525" s="180">
        <v>42961</v>
      </c>
      <c r="B525" s="179">
        <v>32.479999999999997</v>
      </c>
      <c r="C525" s="179">
        <v>2465.8400879999999</v>
      </c>
      <c r="E525" s="177">
        <f t="shared" si="16"/>
        <v>4.6395914234709235E-3</v>
      </c>
      <c r="F525">
        <f t="shared" si="17"/>
        <v>1.0043754738020771E-2</v>
      </c>
    </row>
    <row r="526" spans="1:6" ht="15.75" x14ac:dyDescent="0.25">
      <c r="A526" s="180">
        <v>42962</v>
      </c>
      <c r="B526" s="179">
        <v>31.26</v>
      </c>
      <c r="C526" s="179">
        <v>2464.610107</v>
      </c>
      <c r="E526" s="177">
        <f t="shared" si="16"/>
        <v>-3.7561576354679715E-2</v>
      </c>
      <c r="F526">
        <f t="shared" si="17"/>
        <v>-4.9880809626934308E-4</v>
      </c>
    </row>
    <row r="527" spans="1:6" ht="15.75" x14ac:dyDescent="0.25">
      <c r="A527" s="180">
        <v>42963</v>
      </c>
      <c r="B527" s="179">
        <v>31.700001</v>
      </c>
      <c r="C527" s="179">
        <v>2468.110107</v>
      </c>
      <c r="E527" s="177">
        <f t="shared" si="16"/>
        <v>1.4075527831094004E-2</v>
      </c>
      <c r="F527">
        <f t="shared" si="17"/>
        <v>1.4201029160998413E-3</v>
      </c>
    </row>
    <row r="528" spans="1:6" ht="15.75" x14ac:dyDescent="0.25">
      <c r="A528" s="180">
        <v>42964</v>
      </c>
      <c r="B528" s="179">
        <v>31.26</v>
      </c>
      <c r="C528" s="179">
        <v>2430.01001</v>
      </c>
      <c r="E528" s="177">
        <f t="shared" si="16"/>
        <v>-1.3880157290846684E-2</v>
      </c>
      <c r="F528">
        <f t="shared" si="17"/>
        <v>-1.5436951897705553E-2</v>
      </c>
    </row>
    <row r="529" spans="1:6" ht="15.75" x14ac:dyDescent="0.25">
      <c r="A529" s="180">
        <v>42965</v>
      </c>
      <c r="B529" s="179">
        <v>31.27</v>
      </c>
      <c r="C529" s="179">
        <v>2425.5500489999999</v>
      </c>
      <c r="E529" s="177">
        <f t="shared" si="16"/>
        <v>3.1989763275741545E-4</v>
      </c>
      <c r="F529">
        <f t="shared" si="17"/>
        <v>-1.8353673366143797E-3</v>
      </c>
    </row>
    <row r="530" spans="1:6" ht="15.75" x14ac:dyDescent="0.25">
      <c r="A530" s="180">
        <v>42968</v>
      </c>
      <c r="B530" s="179">
        <v>30.91</v>
      </c>
      <c r="C530" s="179">
        <v>2428.3701169999999</v>
      </c>
      <c r="E530" s="177">
        <f t="shared" si="16"/>
        <v>-1.1512631915574056E-2</v>
      </c>
      <c r="F530">
        <f t="shared" si="17"/>
        <v>1.1626509216591252E-3</v>
      </c>
    </row>
    <row r="531" spans="1:6" ht="15.75" x14ac:dyDescent="0.25">
      <c r="A531" s="180">
        <v>42969</v>
      </c>
      <c r="B531" s="179">
        <v>31.549999</v>
      </c>
      <c r="C531" s="179">
        <v>2452.51001</v>
      </c>
      <c r="E531" s="177">
        <f t="shared" si="16"/>
        <v>2.0705241022322962E-2</v>
      </c>
      <c r="F531">
        <f t="shared" si="17"/>
        <v>9.9407799622499571E-3</v>
      </c>
    </row>
    <row r="532" spans="1:6" ht="15.75" x14ac:dyDescent="0.25">
      <c r="A532" s="180">
        <v>42970</v>
      </c>
      <c r="B532" s="179">
        <v>31.16</v>
      </c>
      <c r="C532" s="179">
        <v>2444.040039</v>
      </c>
      <c r="E532" s="177">
        <f t="shared" si="16"/>
        <v>-1.2361299916364477E-2</v>
      </c>
      <c r="F532">
        <f t="shared" si="17"/>
        <v>-3.453592835692465E-3</v>
      </c>
    </row>
    <row r="533" spans="1:6" ht="15.75" x14ac:dyDescent="0.25">
      <c r="A533" s="180">
        <v>42971</v>
      </c>
      <c r="B533" s="179">
        <v>31.25</v>
      </c>
      <c r="C533" s="179">
        <v>2438.969971</v>
      </c>
      <c r="E533" s="177">
        <f t="shared" si="16"/>
        <v>2.8883183568677584E-3</v>
      </c>
      <c r="F533">
        <f t="shared" si="17"/>
        <v>-2.074461923330162E-3</v>
      </c>
    </row>
    <row r="534" spans="1:6" ht="15.75" x14ac:dyDescent="0.25">
      <c r="A534" s="180">
        <v>42972</v>
      </c>
      <c r="B534" s="179">
        <v>30.940000999999999</v>
      </c>
      <c r="C534" s="179">
        <v>2443.0500489999999</v>
      </c>
      <c r="E534" s="177">
        <f t="shared" si="16"/>
        <v>-9.9199680000000567E-3</v>
      </c>
      <c r="F534">
        <f t="shared" si="17"/>
        <v>1.6728693048759791E-3</v>
      </c>
    </row>
    <row r="535" spans="1:6" ht="15.75" x14ac:dyDescent="0.25">
      <c r="A535" s="180">
        <v>42975</v>
      </c>
      <c r="B535" s="179">
        <v>30.65</v>
      </c>
      <c r="C535" s="179">
        <v>2444.23999</v>
      </c>
      <c r="E535" s="177">
        <f t="shared" si="16"/>
        <v>-9.3730119788942856E-3</v>
      </c>
      <c r="F535">
        <f t="shared" si="17"/>
        <v>4.8707188806340618E-4</v>
      </c>
    </row>
    <row r="536" spans="1:6" ht="15.75" x14ac:dyDescent="0.25">
      <c r="A536" s="180">
        <v>42976</v>
      </c>
      <c r="B536" s="179">
        <v>30.780000999999999</v>
      </c>
      <c r="C536" s="179">
        <v>2446.3000489999999</v>
      </c>
      <c r="E536" s="177">
        <f t="shared" si="16"/>
        <v>4.2414681892333217E-3</v>
      </c>
      <c r="F536">
        <f t="shared" si="17"/>
        <v>8.428219030980344E-4</v>
      </c>
    </row>
    <row r="537" spans="1:6" ht="15.75" x14ac:dyDescent="0.25">
      <c r="A537" s="180">
        <v>42977</v>
      </c>
      <c r="B537" s="179">
        <v>30.6</v>
      </c>
      <c r="C537" s="179">
        <v>2457.5900879999999</v>
      </c>
      <c r="E537" s="177">
        <f t="shared" si="16"/>
        <v>-5.8479855150100901E-3</v>
      </c>
      <c r="F537">
        <f t="shared" si="17"/>
        <v>4.6151489080887842E-3</v>
      </c>
    </row>
    <row r="538" spans="1:6" ht="15.75" x14ac:dyDescent="0.25">
      <c r="A538" s="180">
        <v>42978</v>
      </c>
      <c r="B538" s="179">
        <v>30.92</v>
      </c>
      <c r="C538" s="179">
        <v>2471.6499020000001</v>
      </c>
      <c r="E538" s="177">
        <f t="shared" si="16"/>
        <v>1.0457516339869244E-2</v>
      </c>
      <c r="F538">
        <f t="shared" si="17"/>
        <v>5.7209760360981132E-3</v>
      </c>
    </row>
    <row r="539" spans="1:6" ht="15.75" x14ac:dyDescent="0.25">
      <c r="A539" s="180">
        <v>42979</v>
      </c>
      <c r="B539" s="179">
        <v>30.959999</v>
      </c>
      <c r="C539" s="179">
        <v>2476.5500489999999</v>
      </c>
      <c r="E539" s="177">
        <f t="shared" si="16"/>
        <v>1.2936287192755191E-3</v>
      </c>
      <c r="F539">
        <f t="shared" si="17"/>
        <v>1.9825408914242448E-3</v>
      </c>
    </row>
    <row r="540" spans="1:6" ht="15.75" x14ac:dyDescent="0.25">
      <c r="A540" s="180">
        <v>42983</v>
      </c>
      <c r="B540" s="179">
        <v>30.969999000000001</v>
      </c>
      <c r="C540" s="179">
        <v>2457.8500979999999</v>
      </c>
      <c r="E540" s="177">
        <f t="shared" si="16"/>
        <v>3.2299742645336416E-4</v>
      </c>
      <c r="F540">
        <f t="shared" si="17"/>
        <v>-7.5508068199755529E-3</v>
      </c>
    </row>
    <row r="541" spans="1:6" ht="15.75" x14ac:dyDescent="0.25">
      <c r="A541" s="180">
        <v>42984</v>
      </c>
      <c r="B541" s="179">
        <v>31.110001</v>
      </c>
      <c r="C541" s="179">
        <v>2465.540039</v>
      </c>
      <c r="E541" s="177">
        <f t="shared" si="16"/>
        <v>4.5205684378613054E-3</v>
      </c>
      <c r="F541">
        <f t="shared" si="17"/>
        <v>3.1287266079642606E-3</v>
      </c>
    </row>
    <row r="542" spans="1:6" ht="15.75" x14ac:dyDescent="0.25">
      <c r="A542" s="180">
        <v>42985</v>
      </c>
      <c r="B542" s="179">
        <v>30.66</v>
      </c>
      <c r="C542" s="179">
        <v>2465.1000979999999</v>
      </c>
      <c r="E542" s="177">
        <f t="shared" si="16"/>
        <v>-1.4464833993415804E-2</v>
      </c>
      <c r="F542">
        <f t="shared" si="17"/>
        <v>-1.7843595846800397E-4</v>
      </c>
    </row>
    <row r="543" spans="1:6" ht="15.75" x14ac:dyDescent="0.25">
      <c r="A543" s="180">
        <v>42986</v>
      </c>
      <c r="B543" s="179">
        <v>30.889999</v>
      </c>
      <c r="C543" s="179">
        <v>2461.429932</v>
      </c>
      <c r="E543" s="177">
        <f t="shared" si="16"/>
        <v>7.5015981735160331E-3</v>
      </c>
      <c r="F543">
        <f t="shared" si="17"/>
        <v>-1.4888506973723681E-3</v>
      </c>
    </row>
    <row r="544" spans="1:6" ht="15.75" x14ac:dyDescent="0.25">
      <c r="A544" s="180">
        <v>42989</v>
      </c>
      <c r="B544" s="179">
        <v>30.780000999999999</v>
      </c>
      <c r="C544" s="179">
        <v>2488.110107</v>
      </c>
      <c r="E544" s="177">
        <f t="shared" si="16"/>
        <v>-3.5609583541910128E-3</v>
      </c>
      <c r="F544">
        <f t="shared" si="17"/>
        <v>1.0839298999797853E-2</v>
      </c>
    </row>
    <row r="545" spans="1:6" ht="15.75" x14ac:dyDescent="0.25">
      <c r="A545" s="180">
        <v>42990</v>
      </c>
      <c r="B545" s="179">
        <v>31.309999000000001</v>
      </c>
      <c r="C545" s="179">
        <v>2496.4799800000001</v>
      </c>
      <c r="E545" s="177">
        <f t="shared" si="16"/>
        <v>1.7218907822647678E-2</v>
      </c>
      <c r="F545">
        <f t="shared" si="17"/>
        <v>3.3639479926761418E-3</v>
      </c>
    </row>
    <row r="546" spans="1:6" ht="15.75" x14ac:dyDescent="0.25">
      <c r="A546" s="180">
        <v>42991</v>
      </c>
      <c r="B546" s="179">
        <v>31.559999000000001</v>
      </c>
      <c r="C546" s="179">
        <v>2498.3701169999999</v>
      </c>
      <c r="E546" s="177">
        <f t="shared" si="16"/>
        <v>7.9846696897052372E-3</v>
      </c>
      <c r="F546">
        <f t="shared" si="17"/>
        <v>7.5712083218859583E-4</v>
      </c>
    </row>
    <row r="547" spans="1:6" ht="15.75" x14ac:dyDescent="0.25">
      <c r="A547" s="180">
        <v>42992</v>
      </c>
      <c r="B547" s="179">
        <v>31.25</v>
      </c>
      <c r="C547" s="179">
        <v>2495.6201169999999</v>
      </c>
      <c r="E547" s="177">
        <f t="shared" si="16"/>
        <v>-9.8225288283437795E-3</v>
      </c>
      <c r="F547">
        <f t="shared" si="17"/>
        <v>-1.1007176163723154E-3</v>
      </c>
    </row>
    <row r="548" spans="1:6" ht="15.75" x14ac:dyDescent="0.25">
      <c r="A548" s="180">
        <v>42993</v>
      </c>
      <c r="B548" s="179">
        <v>32.060001</v>
      </c>
      <c r="C548" s="179">
        <v>2500.2299800000001</v>
      </c>
      <c r="E548" s="177">
        <f t="shared" si="16"/>
        <v>2.5920031999999926E-2</v>
      </c>
      <c r="F548">
        <f t="shared" si="17"/>
        <v>1.8471813753215827E-3</v>
      </c>
    </row>
    <row r="549" spans="1:6" ht="15.75" x14ac:dyDescent="0.25">
      <c r="A549" s="180">
        <v>42996</v>
      </c>
      <c r="B549" s="179">
        <v>31.940000999999999</v>
      </c>
      <c r="C549" s="179">
        <v>2503.8701169999999</v>
      </c>
      <c r="E549" s="177">
        <f t="shared" si="16"/>
        <v>-3.7429817921714736E-3</v>
      </c>
      <c r="F549">
        <f t="shared" si="17"/>
        <v>1.4559208669275847E-3</v>
      </c>
    </row>
    <row r="550" spans="1:6" ht="15.75" x14ac:dyDescent="0.25">
      <c r="A550" s="180">
        <v>42997</v>
      </c>
      <c r="B550" s="179">
        <v>31.9</v>
      </c>
      <c r="C550" s="179">
        <v>2506.6499020000001</v>
      </c>
      <c r="E550" s="177">
        <f t="shared" si="16"/>
        <v>-1.2523794222799589E-3</v>
      </c>
      <c r="F550">
        <f t="shared" si="17"/>
        <v>1.1101953656169616E-3</v>
      </c>
    </row>
    <row r="551" spans="1:6" ht="15.75" x14ac:dyDescent="0.25">
      <c r="A551" s="180">
        <v>42998</v>
      </c>
      <c r="B551" s="179">
        <v>32.520000000000003</v>
      </c>
      <c r="C551" s="179">
        <v>2508.23999</v>
      </c>
      <c r="E551" s="177">
        <f t="shared" si="16"/>
        <v>1.9435736677116067E-2</v>
      </c>
      <c r="F551">
        <f t="shared" si="17"/>
        <v>6.3434785956006934E-4</v>
      </c>
    </row>
    <row r="552" spans="1:6" ht="15.75" x14ac:dyDescent="0.25">
      <c r="A552" s="180">
        <v>42999</v>
      </c>
      <c r="B552" s="179">
        <v>32.880001</v>
      </c>
      <c r="C552" s="179">
        <v>2500.6000979999999</v>
      </c>
      <c r="E552" s="177">
        <f t="shared" si="16"/>
        <v>1.1070141451414495E-2</v>
      </c>
      <c r="F552">
        <f t="shared" si="17"/>
        <v>-3.0459174682084811E-3</v>
      </c>
    </row>
    <row r="553" spans="1:6" ht="15.75" x14ac:dyDescent="0.25">
      <c r="A553" s="180">
        <v>43000</v>
      </c>
      <c r="B553" s="179">
        <v>33.270000000000003</v>
      </c>
      <c r="C553" s="179">
        <v>2502.219971</v>
      </c>
      <c r="E553" s="177">
        <f t="shared" si="16"/>
        <v>1.186128309424328E-2</v>
      </c>
      <c r="F553">
        <f t="shared" si="17"/>
        <v>6.4779370411760517E-4</v>
      </c>
    </row>
    <row r="554" spans="1:6" ht="15.75" x14ac:dyDescent="0.25">
      <c r="A554" s="180">
        <v>43003</v>
      </c>
      <c r="B554" s="179">
        <v>33.610000999999997</v>
      </c>
      <c r="C554" s="179">
        <v>2496.6599120000001</v>
      </c>
      <c r="E554" s="177">
        <f t="shared" si="16"/>
        <v>1.0219446949203403E-2</v>
      </c>
      <c r="F554">
        <f t="shared" si="17"/>
        <v>-2.2220504449805834E-3</v>
      </c>
    </row>
    <row r="555" spans="1:6" ht="15.75" x14ac:dyDescent="0.25">
      <c r="A555" s="180">
        <v>43004</v>
      </c>
      <c r="B555" s="179">
        <v>31.91</v>
      </c>
      <c r="C555" s="179">
        <v>2496.8400879999999</v>
      </c>
      <c r="E555" s="177">
        <f t="shared" si="16"/>
        <v>-5.058021271704205E-2</v>
      </c>
      <c r="F555">
        <f t="shared" si="17"/>
        <v>7.2166817408181316E-5</v>
      </c>
    </row>
    <row r="556" spans="1:6" ht="15.75" x14ac:dyDescent="0.25">
      <c r="A556" s="180">
        <v>43005</v>
      </c>
      <c r="B556" s="179">
        <v>32.580002</v>
      </c>
      <c r="C556" s="179">
        <v>2507.040039</v>
      </c>
      <c r="E556" s="177">
        <f t="shared" si="16"/>
        <v>2.099661548104037E-2</v>
      </c>
      <c r="F556">
        <f t="shared" si="17"/>
        <v>4.0851438780649119E-3</v>
      </c>
    </row>
    <row r="557" spans="1:6" ht="15.75" x14ac:dyDescent="0.25">
      <c r="A557" s="180">
        <v>43006</v>
      </c>
      <c r="B557" s="179">
        <v>32.950001</v>
      </c>
      <c r="C557" s="179">
        <v>2510.0600589999999</v>
      </c>
      <c r="E557" s="177">
        <f t="shared" si="16"/>
        <v>1.1356629137100782E-2</v>
      </c>
      <c r="F557">
        <f t="shared" si="17"/>
        <v>1.2046157831626658E-3</v>
      </c>
    </row>
    <row r="558" spans="1:6" ht="15.75" x14ac:dyDescent="0.25">
      <c r="A558" s="180">
        <v>43007</v>
      </c>
      <c r="B558" s="179">
        <v>33.229999999999997</v>
      </c>
      <c r="C558" s="179">
        <v>2519.360107</v>
      </c>
      <c r="E558" s="177">
        <f t="shared" si="16"/>
        <v>8.497693217065283E-3</v>
      </c>
      <c r="F558">
        <f t="shared" si="17"/>
        <v>3.7051097509217534E-3</v>
      </c>
    </row>
    <row r="559" spans="1:6" ht="15.75" x14ac:dyDescent="0.25">
      <c r="A559" s="180">
        <v>43010</v>
      </c>
      <c r="B559" s="179">
        <v>33.389999000000003</v>
      </c>
      <c r="C559" s="179">
        <v>2529.1201169999999</v>
      </c>
      <c r="E559" s="177">
        <f t="shared" si="16"/>
        <v>4.8148961781524502E-3</v>
      </c>
      <c r="F559">
        <f t="shared" si="17"/>
        <v>3.8740035506961146E-3</v>
      </c>
    </row>
    <row r="560" spans="1:6" ht="15.75" x14ac:dyDescent="0.25">
      <c r="A560" s="180">
        <v>43011</v>
      </c>
      <c r="B560" s="179">
        <v>33.139999000000003</v>
      </c>
      <c r="C560" s="179">
        <v>2534.580078</v>
      </c>
      <c r="E560" s="177">
        <f t="shared" si="16"/>
        <v>-7.4872718624520163E-3</v>
      </c>
      <c r="F560">
        <f t="shared" si="17"/>
        <v>2.1588381521699951E-3</v>
      </c>
    </row>
    <row r="561" spans="1:6" ht="15.75" x14ac:dyDescent="0.25">
      <c r="A561" s="180">
        <v>43012</v>
      </c>
      <c r="B561" s="179">
        <v>32.82</v>
      </c>
      <c r="C561" s="179">
        <v>2537.73999</v>
      </c>
      <c r="E561" s="177">
        <f t="shared" si="16"/>
        <v>-9.655974944356549E-3</v>
      </c>
      <c r="F561">
        <f t="shared" si="17"/>
        <v>1.2467201282879703E-3</v>
      </c>
    </row>
    <row r="562" spans="1:6" ht="15.75" x14ac:dyDescent="0.25">
      <c r="A562" s="180">
        <v>43013</v>
      </c>
      <c r="B562" s="179">
        <v>33.25</v>
      </c>
      <c r="C562" s="179">
        <v>2552.070068</v>
      </c>
      <c r="E562" s="177">
        <f t="shared" si="16"/>
        <v>1.3101767215112803E-2</v>
      </c>
      <c r="F562">
        <f t="shared" si="17"/>
        <v>5.6467873211865083E-3</v>
      </c>
    </row>
    <row r="563" spans="1:6" ht="15.75" x14ac:dyDescent="0.25">
      <c r="A563" s="180">
        <v>43014</v>
      </c>
      <c r="B563" s="179">
        <v>33.770000000000003</v>
      </c>
      <c r="C563" s="179">
        <v>2549.330078</v>
      </c>
      <c r="E563" s="177">
        <f t="shared" si="16"/>
        <v>1.5639097744361008E-2</v>
      </c>
      <c r="F563">
        <f t="shared" si="17"/>
        <v>-1.0736343152785155E-3</v>
      </c>
    </row>
    <row r="564" spans="1:6" ht="15.75" x14ac:dyDescent="0.25">
      <c r="A564" s="180">
        <v>43017</v>
      </c>
      <c r="B564" s="179">
        <v>33.5</v>
      </c>
      <c r="C564" s="179">
        <v>2544.7299800000001</v>
      </c>
      <c r="E564" s="177">
        <f t="shared" si="16"/>
        <v>-7.9952620669233587E-3</v>
      </c>
      <c r="F564">
        <f t="shared" si="17"/>
        <v>-1.8044340510071644E-3</v>
      </c>
    </row>
    <row r="565" spans="1:6" ht="15.75" x14ac:dyDescent="0.25">
      <c r="A565" s="180">
        <v>43018</v>
      </c>
      <c r="B565" s="179">
        <v>33.470001000000003</v>
      </c>
      <c r="C565" s="179">
        <v>2550.639893</v>
      </c>
      <c r="E565" s="177">
        <f t="shared" si="16"/>
        <v>-8.9549253731335821E-4</v>
      </c>
      <c r="F565">
        <f t="shared" si="17"/>
        <v>2.3224126121230704E-3</v>
      </c>
    </row>
    <row r="566" spans="1:6" ht="15.75" x14ac:dyDescent="0.25">
      <c r="A566" s="180">
        <v>43019</v>
      </c>
      <c r="B566" s="179">
        <v>33.369999</v>
      </c>
      <c r="C566" s="179">
        <v>2555.23999</v>
      </c>
      <c r="E566" s="177">
        <f t="shared" si="16"/>
        <v>-2.9878098898175054E-3</v>
      </c>
      <c r="F566">
        <f t="shared" si="17"/>
        <v>1.8035070386159813E-3</v>
      </c>
    </row>
    <row r="567" spans="1:6" ht="15.75" x14ac:dyDescent="0.25">
      <c r="A567" s="180">
        <v>43020</v>
      </c>
      <c r="B567" s="179">
        <v>33.290000999999997</v>
      </c>
      <c r="C567" s="179">
        <v>2550.929932</v>
      </c>
      <c r="E567" s="177">
        <f t="shared" si="16"/>
        <v>-2.3973030385767702E-3</v>
      </c>
      <c r="F567">
        <f t="shared" si="17"/>
        <v>-1.686752718675133E-3</v>
      </c>
    </row>
    <row r="568" spans="1:6" ht="15.75" x14ac:dyDescent="0.25">
      <c r="A568" s="180">
        <v>43021</v>
      </c>
      <c r="B568" s="179">
        <v>33.540000999999997</v>
      </c>
      <c r="C568" s="179">
        <v>2553.169922</v>
      </c>
      <c r="E568" s="177">
        <f t="shared" si="16"/>
        <v>7.5097624659128392E-3</v>
      </c>
      <c r="F568">
        <f t="shared" si="17"/>
        <v>8.7810722352688053E-4</v>
      </c>
    </row>
    <row r="569" spans="1:6" ht="15.75" x14ac:dyDescent="0.25">
      <c r="A569" s="180">
        <v>43024</v>
      </c>
      <c r="B569" s="179">
        <v>33.720001000000003</v>
      </c>
      <c r="C569" s="179">
        <v>2557.639893</v>
      </c>
      <c r="E569" s="177">
        <f t="shared" si="16"/>
        <v>5.3667261369494401E-3</v>
      </c>
      <c r="F569">
        <f t="shared" si="17"/>
        <v>1.7507534306602235E-3</v>
      </c>
    </row>
    <row r="570" spans="1:6" ht="15.75" x14ac:dyDescent="0.25">
      <c r="A570" s="180">
        <v>43025</v>
      </c>
      <c r="B570" s="179">
        <v>33.959999000000003</v>
      </c>
      <c r="C570" s="179">
        <v>2559.360107</v>
      </c>
      <c r="E570" s="177">
        <f t="shared" si="16"/>
        <v>7.1173781993660867E-3</v>
      </c>
      <c r="F570">
        <f t="shared" si="17"/>
        <v>6.725786553094526E-4</v>
      </c>
    </row>
    <row r="571" spans="1:6" ht="15.75" x14ac:dyDescent="0.25">
      <c r="A571" s="180">
        <v>43026</v>
      </c>
      <c r="B571" s="179">
        <v>34.200001</v>
      </c>
      <c r="C571" s="179">
        <v>2561.26001</v>
      </c>
      <c r="E571" s="177">
        <f t="shared" si="16"/>
        <v>7.0671969101059329E-3</v>
      </c>
      <c r="F571">
        <f t="shared" si="17"/>
        <v>7.4233516213828565E-4</v>
      </c>
    </row>
    <row r="572" spans="1:6" ht="15.75" x14ac:dyDescent="0.25">
      <c r="A572" s="180">
        <v>43027</v>
      </c>
      <c r="B572" s="179">
        <v>34.68</v>
      </c>
      <c r="C572" s="179">
        <v>2562.1000979999999</v>
      </c>
      <c r="E572" s="177">
        <f t="shared" si="16"/>
        <v>1.4035058069150397E-2</v>
      </c>
      <c r="F572">
        <f t="shared" si="17"/>
        <v>3.279979372339259E-4</v>
      </c>
    </row>
    <row r="573" spans="1:6" ht="15.75" x14ac:dyDescent="0.25">
      <c r="A573" s="180">
        <v>43028</v>
      </c>
      <c r="B573" s="179">
        <v>34.709999000000003</v>
      </c>
      <c r="C573" s="179">
        <v>2575.209961</v>
      </c>
      <c r="E573" s="177">
        <f t="shared" si="16"/>
        <v>8.6502306805091855E-4</v>
      </c>
      <c r="F573">
        <f t="shared" si="17"/>
        <v>5.1168426285272961E-3</v>
      </c>
    </row>
    <row r="574" spans="1:6" ht="15.75" x14ac:dyDescent="0.25">
      <c r="A574" s="180">
        <v>43031</v>
      </c>
      <c r="B574" s="179">
        <v>35.139999000000003</v>
      </c>
      <c r="C574" s="179">
        <v>2564.9799800000001</v>
      </c>
      <c r="E574" s="177">
        <f t="shared" si="16"/>
        <v>1.2388361059877839E-2</v>
      </c>
      <c r="F574">
        <f t="shared" si="17"/>
        <v>-3.9724842459165632E-3</v>
      </c>
    </row>
    <row r="575" spans="1:6" ht="15.75" x14ac:dyDescent="0.25">
      <c r="A575" s="180">
        <v>43032</v>
      </c>
      <c r="B575" s="179">
        <v>35.700001</v>
      </c>
      <c r="C575" s="179">
        <v>2569.1298830000001</v>
      </c>
      <c r="E575" s="177">
        <f t="shared" si="16"/>
        <v>1.5936312348785231E-2</v>
      </c>
      <c r="F575">
        <f t="shared" si="17"/>
        <v>1.6179085343193123E-3</v>
      </c>
    </row>
    <row r="576" spans="1:6" ht="15.75" x14ac:dyDescent="0.25">
      <c r="A576" s="180">
        <v>43033</v>
      </c>
      <c r="B576" s="179">
        <v>35.520000000000003</v>
      </c>
      <c r="C576" s="179">
        <v>2557.1499020000001</v>
      </c>
      <c r="E576" s="177">
        <f t="shared" si="16"/>
        <v>-5.0420446766933358E-3</v>
      </c>
      <c r="F576">
        <f t="shared" si="17"/>
        <v>-4.6630499607169806E-3</v>
      </c>
    </row>
    <row r="577" spans="1:6" ht="15.75" x14ac:dyDescent="0.25">
      <c r="A577" s="180">
        <v>43034</v>
      </c>
      <c r="B577" s="179">
        <v>35.849997999999999</v>
      </c>
      <c r="C577" s="179">
        <v>2560.3999020000001</v>
      </c>
      <c r="E577" s="177">
        <f t="shared" si="16"/>
        <v>9.2904842342340643E-3</v>
      </c>
      <c r="F577">
        <f t="shared" si="17"/>
        <v>1.2709462192490584E-3</v>
      </c>
    </row>
    <row r="578" spans="1:6" ht="15.75" x14ac:dyDescent="0.25">
      <c r="A578" s="180">
        <v>43035</v>
      </c>
      <c r="B578" s="179">
        <v>36.060001</v>
      </c>
      <c r="C578" s="179">
        <v>2581.070068</v>
      </c>
      <c r="E578" s="177">
        <f t="shared" si="16"/>
        <v>5.8578245945788421E-3</v>
      </c>
      <c r="F578">
        <f t="shared" si="17"/>
        <v>8.0730224930307681E-3</v>
      </c>
    </row>
    <row r="579" spans="1:6" ht="15.75" x14ac:dyDescent="0.25">
      <c r="A579" s="180">
        <v>43038</v>
      </c>
      <c r="B579" s="179">
        <v>36.779998999999997</v>
      </c>
      <c r="C579" s="179">
        <v>2572.830078</v>
      </c>
      <c r="E579" s="177">
        <f t="shared" si="16"/>
        <v>1.996666611295983E-2</v>
      </c>
      <c r="F579">
        <f t="shared" si="17"/>
        <v>-3.192470480425591E-3</v>
      </c>
    </row>
    <row r="580" spans="1:6" ht="15.75" x14ac:dyDescent="0.25">
      <c r="A580" s="180">
        <v>43039</v>
      </c>
      <c r="B580" s="179">
        <v>37.959999000000003</v>
      </c>
      <c r="C580" s="179">
        <v>2575.26001</v>
      </c>
      <c r="E580" s="177">
        <f t="shared" ref="E580:E643" si="18">B580/B579-1</f>
        <v>3.2082654488381213E-2</v>
      </c>
      <c r="F580">
        <f t="shared" ref="F580:F643" si="19">C580/C579-1</f>
        <v>9.4445879686277934E-4</v>
      </c>
    </row>
    <row r="581" spans="1:6" ht="15.75" x14ac:dyDescent="0.25">
      <c r="A581" s="180">
        <v>43040</v>
      </c>
      <c r="B581" s="179">
        <v>37.150002000000001</v>
      </c>
      <c r="C581" s="179">
        <v>2579.360107</v>
      </c>
      <c r="E581" s="177">
        <f t="shared" si="18"/>
        <v>-2.1338172321869742E-2</v>
      </c>
      <c r="F581">
        <f t="shared" si="19"/>
        <v>1.5921099166993358E-3</v>
      </c>
    </row>
    <row r="582" spans="1:6" ht="15.75" x14ac:dyDescent="0.25">
      <c r="A582" s="180">
        <v>43041</v>
      </c>
      <c r="B582" s="179">
        <v>35.900002000000001</v>
      </c>
      <c r="C582" s="179">
        <v>2579.8500979999999</v>
      </c>
      <c r="E582" s="177">
        <f t="shared" si="18"/>
        <v>-3.3647373693277305E-2</v>
      </c>
      <c r="F582">
        <f t="shared" si="19"/>
        <v>1.8996610774513201E-4</v>
      </c>
    </row>
    <row r="583" spans="1:6" ht="15.75" x14ac:dyDescent="0.25">
      <c r="A583" s="180">
        <v>43042</v>
      </c>
      <c r="B583" s="179">
        <v>36.979999999999997</v>
      </c>
      <c r="C583" s="179">
        <v>2587.8400879999999</v>
      </c>
      <c r="E583" s="177">
        <f t="shared" si="18"/>
        <v>3.0083508073342147E-2</v>
      </c>
      <c r="F583">
        <f t="shared" si="19"/>
        <v>3.0970752937133916E-3</v>
      </c>
    </row>
    <row r="584" spans="1:6" ht="15.75" x14ac:dyDescent="0.25">
      <c r="A584" s="180">
        <v>43045</v>
      </c>
      <c r="B584" s="179">
        <v>36.459999000000003</v>
      </c>
      <c r="C584" s="179">
        <v>2591.1298830000001</v>
      </c>
      <c r="E584" s="177">
        <f t="shared" si="18"/>
        <v>-1.4061681990264807E-2</v>
      </c>
      <c r="F584">
        <f t="shared" si="19"/>
        <v>1.2712512706078982E-3</v>
      </c>
    </row>
    <row r="585" spans="1:6" ht="15.75" x14ac:dyDescent="0.25">
      <c r="A585" s="180">
        <v>43046</v>
      </c>
      <c r="B585" s="179">
        <v>36.43</v>
      </c>
      <c r="C585" s="179">
        <v>2590.639893</v>
      </c>
      <c r="E585" s="177">
        <f t="shared" si="18"/>
        <v>-8.2279212349956055E-4</v>
      </c>
      <c r="F585">
        <f t="shared" si="19"/>
        <v>-1.8910283240325398E-4</v>
      </c>
    </row>
    <row r="586" spans="1:6" ht="15.75" x14ac:dyDescent="0.25">
      <c r="A586" s="180">
        <v>43047</v>
      </c>
      <c r="B586" s="179">
        <v>36.869999</v>
      </c>
      <c r="C586" s="179">
        <v>2594.3798830000001</v>
      </c>
      <c r="E586" s="177">
        <f t="shared" si="18"/>
        <v>1.207793027724402E-2</v>
      </c>
      <c r="F586">
        <f t="shared" si="19"/>
        <v>1.4436549093934659E-3</v>
      </c>
    </row>
    <row r="587" spans="1:6" ht="15.75" x14ac:dyDescent="0.25">
      <c r="A587" s="180">
        <v>43048</v>
      </c>
      <c r="B587" s="179">
        <v>37.349997999999999</v>
      </c>
      <c r="C587" s="179">
        <v>2584.6201169999999</v>
      </c>
      <c r="E587" s="177">
        <f t="shared" si="18"/>
        <v>1.3018687632728065E-2</v>
      </c>
      <c r="F587">
        <f t="shared" si="19"/>
        <v>-3.7618877882734658E-3</v>
      </c>
    </row>
    <row r="588" spans="1:6" ht="15.75" x14ac:dyDescent="0.25">
      <c r="A588" s="180">
        <v>43049</v>
      </c>
      <c r="B588" s="179">
        <v>38.349997999999999</v>
      </c>
      <c r="C588" s="179">
        <v>2582.3000489999999</v>
      </c>
      <c r="E588" s="177">
        <f t="shared" si="18"/>
        <v>2.6773763147189378E-2</v>
      </c>
      <c r="F588">
        <f t="shared" si="19"/>
        <v>-8.9764371357325956E-4</v>
      </c>
    </row>
    <row r="589" spans="1:6" ht="15.75" x14ac:dyDescent="0.25">
      <c r="A589" s="180">
        <v>43052</v>
      </c>
      <c r="B589" s="179">
        <v>37.779998999999997</v>
      </c>
      <c r="C589" s="179">
        <v>2584.8400879999999</v>
      </c>
      <c r="E589" s="177">
        <f t="shared" si="18"/>
        <v>-1.4863077698204941E-2</v>
      </c>
      <c r="F589">
        <f t="shared" si="19"/>
        <v>9.8363433830384039E-4</v>
      </c>
    </row>
    <row r="590" spans="1:6" ht="15.75" x14ac:dyDescent="0.25">
      <c r="A590" s="180">
        <v>43053</v>
      </c>
      <c r="B590" s="179">
        <v>38</v>
      </c>
      <c r="C590" s="179">
        <v>2578.8701169999999</v>
      </c>
      <c r="E590" s="177">
        <f t="shared" si="18"/>
        <v>5.8232134945266356E-3</v>
      </c>
      <c r="F590">
        <f t="shared" si="19"/>
        <v>-2.3096094136404455E-3</v>
      </c>
    </row>
    <row r="591" spans="1:6" ht="15.75" x14ac:dyDescent="0.25">
      <c r="A591" s="180">
        <v>43054</v>
      </c>
      <c r="B591" s="179">
        <v>37.709999000000003</v>
      </c>
      <c r="C591" s="179">
        <v>2564.6201169999999</v>
      </c>
      <c r="E591" s="177">
        <f t="shared" si="18"/>
        <v>-7.6316052631577591E-3</v>
      </c>
      <c r="F591">
        <f t="shared" si="19"/>
        <v>-5.5256757236681331E-3</v>
      </c>
    </row>
    <row r="592" spans="1:6" ht="15.75" x14ac:dyDescent="0.25">
      <c r="A592" s="180">
        <v>43055</v>
      </c>
      <c r="B592" s="179">
        <v>37.68</v>
      </c>
      <c r="C592" s="179">
        <v>2585.639893</v>
      </c>
      <c r="E592" s="177">
        <f t="shared" si="18"/>
        <v>-7.9551845122038944E-4</v>
      </c>
      <c r="F592">
        <f t="shared" si="19"/>
        <v>8.1960583014486499E-3</v>
      </c>
    </row>
    <row r="593" spans="1:6" ht="15.75" x14ac:dyDescent="0.25">
      <c r="A593" s="180">
        <v>43056</v>
      </c>
      <c r="B593" s="179">
        <v>37.330002</v>
      </c>
      <c r="C593" s="179">
        <v>2578.8500979999999</v>
      </c>
      <c r="E593" s="177">
        <f t="shared" si="18"/>
        <v>-9.2886942675158846E-3</v>
      </c>
      <c r="F593">
        <f t="shared" si="19"/>
        <v>-2.6259631197607103E-3</v>
      </c>
    </row>
    <row r="594" spans="1:6" ht="15.75" x14ac:dyDescent="0.25">
      <c r="A594" s="180">
        <v>43059</v>
      </c>
      <c r="B594" s="179">
        <v>37.209999000000003</v>
      </c>
      <c r="C594" s="179">
        <v>2582.139893</v>
      </c>
      <c r="E594" s="177">
        <f t="shared" si="18"/>
        <v>-3.2146529217972342E-3</v>
      </c>
      <c r="F594">
        <f t="shared" si="19"/>
        <v>1.2756829109810131E-3</v>
      </c>
    </row>
    <row r="595" spans="1:6" ht="15.75" x14ac:dyDescent="0.25">
      <c r="A595" s="180">
        <v>43060</v>
      </c>
      <c r="B595" s="179">
        <v>37.799999</v>
      </c>
      <c r="C595" s="179">
        <v>2599.030029</v>
      </c>
      <c r="E595" s="177">
        <f t="shared" si="18"/>
        <v>1.5855953127007494E-2</v>
      </c>
      <c r="F595">
        <f t="shared" si="19"/>
        <v>6.5411390164367145E-3</v>
      </c>
    </row>
    <row r="596" spans="1:6" ht="15.75" x14ac:dyDescent="0.25">
      <c r="A596" s="180">
        <v>43061</v>
      </c>
      <c r="B596" s="179">
        <v>37.279998999999997</v>
      </c>
      <c r="C596" s="179">
        <v>2597.080078</v>
      </c>
      <c r="E596" s="177">
        <f t="shared" si="18"/>
        <v>-1.3756614120545407E-2</v>
      </c>
      <c r="F596">
        <f t="shared" si="19"/>
        <v>-7.5026105056208436E-4</v>
      </c>
    </row>
    <row r="597" spans="1:6" ht="15.75" x14ac:dyDescent="0.25">
      <c r="A597" s="180">
        <v>43063</v>
      </c>
      <c r="B597" s="179">
        <v>37.259998000000003</v>
      </c>
      <c r="C597" s="179">
        <v>2602.419922</v>
      </c>
      <c r="E597" s="177">
        <f t="shared" si="18"/>
        <v>-5.3650752512068856E-4</v>
      </c>
      <c r="F597">
        <f t="shared" si="19"/>
        <v>2.0560952452850501E-3</v>
      </c>
    </row>
    <row r="598" spans="1:6" ht="15.75" x14ac:dyDescent="0.25">
      <c r="A598" s="180">
        <v>43066</v>
      </c>
      <c r="B598" s="179">
        <v>37.709999000000003</v>
      </c>
      <c r="C598" s="179">
        <v>2601.419922</v>
      </c>
      <c r="E598" s="177">
        <f t="shared" si="18"/>
        <v>1.2077322172695748E-2</v>
      </c>
      <c r="F598">
        <f t="shared" si="19"/>
        <v>-3.8425774086126019E-4</v>
      </c>
    </row>
    <row r="599" spans="1:6" ht="15.75" x14ac:dyDescent="0.25">
      <c r="A599" s="180">
        <v>43067</v>
      </c>
      <c r="B599" s="179">
        <v>39.080002</v>
      </c>
      <c r="C599" s="179">
        <v>2627.040039</v>
      </c>
      <c r="E599" s="177">
        <f t="shared" si="18"/>
        <v>3.6329966489789589E-2</v>
      </c>
      <c r="F599">
        <f t="shared" si="19"/>
        <v>9.8485126462408701E-3</v>
      </c>
    </row>
    <row r="600" spans="1:6" ht="15.75" x14ac:dyDescent="0.25">
      <c r="A600" s="180">
        <v>43068</v>
      </c>
      <c r="B600" s="179">
        <v>40.419998</v>
      </c>
      <c r="C600" s="179">
        <v>2626.070068</v>
      </c>
      <c r="E600" s="177">
        <f t="shared" si="18"/>
        <v>3.4288534580934726E-2</v>
      </c>
      <c r="F600">
        <f t="shared" si="19"/>
        <v>-3.6922581521414699E-4</v>
      </c>
    </row>
    <row r="601" spans="1:6" ht="15.75" x14ac:dyDescent="0.25">
      <c r="A601" s="180">
        <v>43069</v>
      </c>
      <c r="B601" s="179">
        <v>41.099997999999999</v>
      </c>
      <c r="C601" s="179">
        <v>2647.580078</v>
      </c>
      <c r="E601" s="177">
        <f t="shared" si="18"/>
        <v>1.6823355607291202E-2</v>
      </c>
      <c r="F601">
        <f t="shared" si="19"/>
        <v>8.1909505241730685E-3</v>
      </c>
    </row>
    <row r="602" spans="1:6" ht="15.75" x14ac:dyDescent="0.25">
      <c r="A602" s="180">
        <v>43070</v>
      </c>
      <c r="B602" s="179">
        <v>40.790000999999997</v>
      </c>
      <c r="C602" s="179">
        <v>2642.219971</v>
      </c>
      <c r="E602" s="177">
        <f t="shared" si="18"/>
        <v>-7.5425064497570693E-3</v>
      </c>
      <c r="F602">
        <f t="shared" si="19"/>
        <v>-2.0245306438659849E-3</v>
      </c>
    </row>
    <row r="603" spans="1:6" ht="15.75" x14ac:dyDescent="0.25">
      <c r="A603" s="180">
        <v>43073</v>
      </c>
      <c r="B603" s="179">
        <v>41.369999</v>
      </c>
      <c r="C603" s="179">
        <v>2639.4399410000001</v>
      </c>
      <c r="E603" s="177">
        <f t="shared" si="18"/>
        <v>1.4219121985312055E-2</v>
      </c>
      <c r="F603">
        <f t="shared" si="19"/>
        <v>-1.0521569099137817E-3</v>
      </c>
    </row>
    <row r="604" spans="1:6" ht="15.75" x14ac:dyDescent="0.25">
      <c r="A604" s="180">
        <v>43074</v>
      </c>
      <c r="B604" s="179">
        <v>42.310001</v>
      </c>
      <c r="C604" s="179">
        <v>2629.570068</v>
      </c>
      <c r="E604" s="177">
        <f t="shared" si="18"/>
        <v>2.2721827960402008E-2</v>
      </c>
      <c r="F604">
        <f t="shared" si="19"/>
        <v>-3.7393815432908983E-3</v>
      </c>
    </row>
    <row r="605" spans="1:6" ht="15.75" x14ac:dyDescent="0.25">
      <c r="A605" s="180">
        <v>43075</v>
      </c>
      <c r="B605" s="179">
        <v>41.779998999999997</v>
      </c>
      <c r="C605" s="179">
        <v>2629.2700199999999</v>
      </c>
      <c r="E605" s="177">
        <f t="shared" si="18"/>
        <v>-1.2526636432837801E-2</v>
      </c>
      <c r="F605">
        <f t="shared" si="19"/>
        <v>-1.1410534507194647E-4</v>
      </c>
    </row>
    <row r="606" spans="1:6" ht="15.75" x14ac:dyDescent="0.25">
      <c r="A606" s="180">
        <v>43076</v>
      </c>
      <c r="B606" s="179">
        <v>45.07</v>
      </c>
      <c r="C606" s="179">
        <v>2636.9799800000001</v>
      </c>
      <c r="E606" s="177">
        <f t="shared" si="18"/>
        <v>7.8745837212681691E-2</v>
      </c>
      <c r="F606">
        <f t="shared" si="19"/>
        <v>2.9323576282971331E-3</v>
      </c>
    </row>
    <row r="607" spans="1:6" ht="15.75" x14ac:dyDescent="0.25">
      <c r="A607" s="180">
        <v>43077</v>
      </c>
      <c r="B607" s="179">
        <v>46.299999</v>
      </c>
      <c r="C607" s="179">
        <v>2651.5</v>
      </c>
      <c r="E607" s="177">
        <f t="shared" si="18"/>
        <v>2.7290858664299922E-2</v>
      </c>
      <c r="F607">
        <f t="shared" si="19"/>
        <v>5.5063064983906784E-3</v>
      </c>
    </row>
    <row r="608" spans="1:6" ht="15.75" x14ac:dyDescent="0.25">
      <c r="A608" s="180">
        <v>43080</v>
      </c>
      <c r="B608" s="179">
        <v>46.5</v>
      </c>
      <c r="C608" s="179">
        <v>2659.98999</v>
      </c>
      <c r="E608" s="177">
        <f t="shared" si="18"/>
        <v>4.3196761192154653E-3</v>
      </c>
      <c r="F608">
        <f t="shared" si="19"/>
        <v>3.2019573826136405E-3</v>
      </c>
    </row>
    <row r="609" spans="1:6" ht="15.75" x14ac:dyDescent="0.25">
      <c r="A609" s="180">
        <v>43081</v>
      </c>
      <c r="B609" s="179">
        <v>45.740001999999997</v>
      </c>
      <c r="C609" s="179">
        <v>2664.110107</v>
      </c>
      <c r="E609" s="177">
        <f t="shared" si="18"/>
        <v>-1.6344043010752762E-2</v>
      </c>
      <c r="F609">
        <f t="shared" si="19"/>
        <v>1.5489219942514953E-3</v>
      </c>
    </row>
    <row r="610" spans="1:6" ht="15.75" x14ac:dyDescent="0.25">
      <c r="A610" s="180">
        <v>43082</v>
      </c>
      <c r="B610" s="179">
        <v>45.709999000000003</v>
      </c>
      <c r="C610" s="179">
        <v>2662.8500979999999</v>
      </c>
      <c r="E610" s="177">
        <f t="shared" si="18"/>
        <v>-6.5594662632484368E-4</v>
      </c>
      <c r="F610">
        <f t="shared" si="19"/>
        <v>-4.7295680335790458E-4</v>
      </c>
    </row>
    <row r="611" spans="1:6" ht="15.75" x14ac:dyDescent="0.25">
      <c r="A611" s="180">
        <v>43083</v>
      </c>
      <c r="B611" s="179">
        <v>44.900002000000001</v>
      </c>
      <c r="C611" s="179">
        <v>2652.01001</v>
      </c>
      <c r="E611" s="177">
        <f t="shared" si="18"/>
        <v>-1.7720346045074331E-2</v>
      </c>
      <c r="F611">
        <f t="shared" si="19"/>
        <v>-4.0708592677227706E-3</v>
      </c>
    </row>
    <row r="612" spans="1:6" ht="15.75" x14ac:dyDescent="0.25">
      <c r="A612" s="180">
        <v>43084</v>
      </c>
      <c r="B612" s="179">
        <v>45.610000999999997</v>
      </c>
      <c r="C612" s="179">
        <v>2675.8100589999999</v>
      </c>
      <c r="E612" s="177">
        <f t="shared" si="18"/>
        <v>1.5812894618579154E-2</v>
      </c>
      <c r="F612">
        <f t="shared" si="19"/>
        <v>8.9743435772324798E-3</v>
      </c>
    </row>
    <row r="613" spans="1:6" ht="15.75" x14ac:dyDescent="0.25">
      <c r="A613" s="180">
        <v>43087</v>
      </c>
      <c r="B613" s="179">
        <v>45.52</v>
      </c>
      <c r="C613" s="179">
        <v>2690.1599120000001</v>
      </c>
      <c r="E613" s="177">
        <f t="shared" si="18"/>
        <v>-1.9732733616908416E-3</v>
      </c>
      <c r="F613">
        <f t="shared" si="19"/>
        <v>5.3628070317379706E-3</v>
      </c>
    </row>
    <row r="614" spans="1:6" ht="15.75" x14ac:dyDescent="0.25">
      <c r="A614" s="180">
        <v>43088</v>
      </c>
      <c r="B614" s="179">
        <v>46.029998999999997</v>
      </c>
      <c r="C614" s="179">
        <v>2681.469971</v>
      </c>
      <c r="E614" s="177">
        <f t="shared" si="18"/>
        <v>1.1203844463971713E-2</v>
      </c>
      <c r="F614">
        <f t="shared" si="19"/>
        <v>-3.2302693089867329E-3</v>
      </c>
    </row>
    <row r="615" spans="1:6" ht="15.75" x14ac:dyDescent="0.25">
      <c r="A615" s="180">
        <v>43089</v>
      </c>
      <c r="B615" s="179">
        <v>46.119999</v>
      </c>
      <c r="C615" s="179">
        <v>2679.25</v>
      </c>
      <c r="E615" s="177">
        <f t="shared" si="18"/>
        <v>1.9552466207961583E-3</v>
      </c>
      <c r="F615">
        <f t="shared" si="19"/>
        <v>-8.2789329136956358E-4</v>
      </c>
    </row>
    <row r="616" spans="1:6" ht="15.75" x14ac:dyDescent="0.25">
      <c r="A616" s="180">
        <v>43090</v>
      </c>
      <c r="B616" s="179">
        <v>46.200001</v>
      </c>
      <c r="C616" s="179">
        <v>2684.570068</v>
      </c>
      <c r="E616" s="177">
        <f t="shared" si="18"/>
        <v>1.7346487800227184E-3</v>
      </c>
      <c r="F616">
        <f t="shared" si="19"/>
        <v>1.9856556872259734E-3</v>
      </c>
    </row>
    <row r="617" spans="1:6" ht="15.75" x14ac:dyDescent="0.25">
      <c r="A617" s="180">
        <v>43091</v>
      </c>
      <c r="B617" s="179">
        <v>44.790000999999997</v>
      </c>
      <c r="C617" s="179">
        <v>2683.3400879999999</v>
      </c>
      <c r="E617" s="177">
        <f t="shared" si="18"/>
        <v>-3.0519479858885812E-2</v>
      </c>
      <c r="F617">
        <f t="shared" si="19"/>
        <v>-4.5816647315766179E-4</v>
      </c>
    </row>
    <row r="618" spans="1:6" ht="15.75" x14ac:dyDescent="0.25">
      <c r="A618" s="180">
        <v>43095</v>
      </c>
      <c r="B618" s="179">
        <v>44.75</v>
      </c>
      <c r="C618" s="179">
        <v>2680.5</v>
      </c>
      <c r="E618" s="177">
        <f t="shared" si="18"/>
        <v>-8.9307879229549858E-4</v>
      </c>
      <c r="F618">
        <f t="shared" si="19"/>
        <v>-1.0584152238849454E-3</v>
      </c>
    </row>
    <row r="619" spans="1:6" ht="15.75" x14ac:dyDescent="0.25">
      <c r="A619" s="180">
        <v>43096</v>
      </c>
      <c r="B619" s="179">
        <v>44.34</v>
      </c>
      <c r="C619" s="179">
        <v>2682.6201169999999</v>
      </c>
      <c r="E619" s="177">
        <f t="shared" si="18"/>
        <v>-9.1620111731842702E-3</v>
      </c>
      <c r="F619">
        <f t="shared" si="19"/>
        <v>7.909408692408082E-4</v>
      </c>
    </row>
    <row r="620" spans="1:6" ht="15.75" x14ac:dyDescent="0.25">
      <c r="A620" s="180">
        <v>43097</v>
      </c>
      <c r="B620" s="179">
        <v>44.5</v>
      </c>
      <c r="C620" s="179">
        <v>2687.540039</v>
      </c>
      <c r="E620" s="177">
        <f t="shared" si="18"/>
        <v>3.6084799278304214E-3</v>
      </c>
      <c r="F620">
        <f t="shared" si="19"/>
        <v>1.8339987718805073E-3</v>
      </c>
    </row>
    <row r="621" spans="1:6" ht="15.75" x14ac:dyDescent="0.25">
      <c r="A621" s="180">
        <v>43098</v>
      </c>
      <c r="B621" s="179">
        <v>43.200001</v>
      </c>
      <c r="C621" s="179">
        <v>2673.610107</v>
      </c>
      <c r="E621" s="177">
        <f t="shared" si="18"/>
        <v>-2.921346067415731E-2</v>
      </c>
      <c r="F621">
        <f t="shared" si="19"/>
        <v>-5.1831532918047429E-3</v>
      </c>
    </row>
    <row r="622" spans="1:6" ht="15.75" x14ac:dyDescent="0.25">
      <c r="A622" s="180">
        <v>43102</v>
      </c>
      <c r="B622" s="179">
        <v>43.68</v>
      </c>
      <c r="C622" s="179">
        <v>2695.8100589999999</v>
      </c>
      <c r="E622" s="177">
        <f t="shared" si="18"/>
        <v>1.1111087705761857E-2</v>
      </c>
      <c r="F622">
        <f t="shared" si="19"/>
        <v>8.3033617885706068E-3</v>
      </c>
    </row>
    <row r="623" spans="1:6" ht="15.75" x14ac:dyDescent="0.25">
      <c r="A623" s="180">
        <v>43103</v>
      </c>
      <c r="B623" s="179">
        <v>47.080002</v>
      </c>
      <c r="C623" s="179">
        <v>2713.0600589999999</v>
      </c>
      <c r="E623" s="177">
        <f t="shared" si="18"/>
        <v>7.7838873626373539E-2</v>
      </c>
      <c r="F623">
        <f t="shared" si="19"/>
        <v>6.3988187678174491E-3</v>
      </c>
    </row>
    <row r="624" spans="1:6" ht="15.75" x14ac:dyDescent="0.25">
      <c r="A624" s="180">
        <v>43104</v>
      </c>
      <c r="B624" s="179">
        <v>45.389999000000003</v>
      </c>
      <c r="C624" s="179">
        <v>2723.98999</v>
      </c>
      <c r="E624" s="177">
        <f t="shared" si="18"/>
        <v>-3.5896408840424332E-2</v>
      </c>
      <c r="F624">
        <f t="shared" si="19"/>
        <v>4.0286358437744418E-3</v>
      </c>
    </row>
    <row r="625" spans="1:6" ht="15.75" x14ac:dyDescent="0.25">
      <c r="A625" s="180">
        <v>43105</v>
      </c>
      <c r="B625" s="179">
        <v>44.169998</v>
      </c>
      <c r="C625" s="179">
        <v>2743.1499020000001</v>
      </c>
      <c r="E625" s="177">
        <f t="shared" si="18"/>
        <v>-2.6878189620581416E-2</v>
      </c>
      <c r="F625">
        <f t="shared" si="19"/>
        <v>7.033767403822333E-3</v>
      </c>
    </row>
    <row r="626" spans="1:6" ht="15.75" x14ac:dyDescent="0.25">
      <c r="A626" s="180">
        <v>43108</v>
      </c>
      <c r="B626" s="179">
        <v>43.52</v>
      </c>
      <c r="C626" s="179">
        <v>2747.709961</v>
      </c>
      <c r="E626" s="177">
        <f t="shared" si="18"/>
        <v>-1.471582588706466E-2</v>
      </c>
      <c r="F626">
        <f t="shared" si="19"/>
        <v>1.6623440799481415E-3</v>
      </c>
    </row>
    <row r="627" spans="1:6" ht="15.75" x14ac:dyDescent="0.25">
      <c r="A627" s="180">
        <v>43109</v>
      </c>
      <c r="B627" s="179">
        <v>43.419998</v>
      </c>
      <c r="C627" s="179">
        <v>2751.290039</v>
      </c>
      <c r="E627" s="177">
        <f t="shared" si="18"/>
        <v>-2.2978400735295113E-3</v>
      </c>
      <c r="F627">
        <f t="shared" si="19"/>
        <v>1.302931550569042E-3</v>
      </c>
    </row>
    <row r="628" spans="1:6" ht="15.75" x14ac:dyDescent="0.25">
      <c r="A628" s="180">
        <v>43110</v>
      </c>
      <c r="B628" s="179">
        <v>44.240001999999997</v>
      </c>
      <c r="C628" s="179">
        <v>2748.2299800000001</v>
      </c>
      <c r="E628" s="177">
        <f t="shared" si="18"/>
        <v>1.8885399303795403E-2</v>
      </c>
      <c r="F628">
        <f t="shared" si="19"/>
        <v>-1.1122269759360481E-3</v>
      </c>
    </row>
    <row r="629" spans="1:6" ht="15.75" x14ac:dyDescent="0.25">
      <c r="A629" s="180">
        <v>43111</v>
      </c>
      <c r="B629" s="179">
        <v>43.48</v>
      </c>
      <c r="C629" s="179">
        <v>2767.5600589999999</v>
      </c>
      <c r="E629" s="177">
        <f t="shared" si="18"/>
        <v>-1.7179067939463444E-2</v>
      </c>
      <c r="F629">
        <f t="shared" si="19"/>
        <v>7.0336467983658224E-3</v>
      </c>
    </row>
    <row r="630" spans="1:6" ht="15.75" x14ac:dyDescent="0.25">
      <c r="A630" s="180">
        <v>43112</v>
      </c>
      <c r="B630" s="179">
        <v>43.150002000000001</v>
      </c>
      <c r="C630" s="179">
        <v>2786.23999</v>
      </c>
      <c r="E630" s="177">
        <f t="shared" si="18"/>
        <v>-7.5896504139834065E-3</v>
      </c>
      <c r="F630">
        <f t="shared" si="19"/>
        <v>6.7496027554139193E-3</v>
      </c>
    </row>
    <row r="631" spans="1:6" ht="15.75" x14ac:dyDescent="0.25">
      <c r="A631" s="180">
        <v>43116</v>
      </c>
      <c r="B631" s="179">
        <v>42.560001</v>
      </c>
      <c r="C631" s="179">
        <v>2776.419922</v>
      </c>
      <c r="E631" s="177">
        <f t="shared" si="18"/>
        <v>-1.3673255449675348E-2</v>
      </c>
      <c r="F631">
        <f t="shared" si="19"/>
        <v>-3.5244874939864834E-3</v>
      </c>
    </row>
    <row r="632" spans="1:6" ht="15.75" x14ac:dyDescent="0.25">
      <c r="A632" s="180">
        <v>43117</v>
      </c>
      <c r="B632" s="179">
        <v>43.540000999999997</v>
      </c>
      <c r="C632" s="179">
        <v>2802.5600589999999</v>
      </c>
      <c r="E632" s="177">
        <f t="shared" si="18"/>
        <v>2.3026315248441787E-2</v>
      </c>
      <c r="F632">
        <f t="shared" si="19"/>
        <v>9.4150516616267055E-3</v>
      </c>
    </row>
    <row r="633" spans="1:6" ht="15.75" x14ac:dyDescent="0.25">
      <c r="A633" s="180">
        <v>43118</v>
      </c>
      <c r="B633" s="179">
        <v>43.59</v>
      </c>
      <c r="C633" s="179">
        <v>2798.030029</v>
      </c>
      <c r="E633" s="177">
        <f t="shared" si="18"/>
        <v>1.1483463218111556E-3</v>
      </c>
      <c r="F633">
        <f t="shared" si="19"/>
        <v>-1.6163899808150362E-3</v>
      </c>
    </row>
    <row r="634" spans="1:6" ht="15.75" x14ac:dyDescent="0.25">
      <c r="A634" s="180">
        <v>43119</v>
      </c>
      <c r="B634" s="179">
        <v>43.5</v>
      </c>
      <c r="C634" s="179">
        <v>2810.3000489999999</v>
      </c>
      <c r="E634" s="177">
        <f t="shared" si="18"/>
        <v>-2.0646937370957241E-3</v>
      </c>
      <c r="F634">
        <f t="shared" si="19"/>
        <v>4.3852352808326778E-3</v>
      </c>
    </row>
    <row r="635" spans="1:6" ht="15.75" x14ac:dyDescent="0.25">
      <c r="A635" s="180">
        <v>43122</v>
      </c>
      <c r="B635" s="179">
        <v>43</v>
      </c>
      <c r="C635" s="179">
        <v>2832.969971</v>
      </c>
      <c r="E635" s="177">
        <f t="shared" si="18"/>
        <v>-1.1494252873563204E-2</v>
      </c>
      <c r="F635">
        <f t="shared" si="19"/>
        <v>8.0667265433336244E-3</v>
      </c>
    </row>
    <row r="636" spans="1:6" ht="15.75" x14ac:dyDescent="0.25">
      <c r="A636" s="180">
        <v>43123</v>
      </c>
      <c r="B636" s="179">
        <v>44.560001</v>
      </c>
      <c r="C636" s="179">
        <v>2839.1298830000001</v>
      </c>
      <c r="E636" s="177">
        <f t="shared" si="18"/>
        <v>3.6279093023255715E-2</v>
      </c>
      <c r="F636">
        <f t="shared" si="19"/>
        <v>2.1743654408823421E-3</v>
      </c>
    </row>
    <row r="637" spans="1:6" ht="15.75" x14ac:dyDescent="0.25">
      <c r="A637" s="180">
        <v>43124</v>
      </c>
      <c r="B637" s="179">
        <v>44.889999000000003</v>
      </c>
      <c r="C637" s="179">
        <v>2837.540039</v>
      </c>
      <c r="E637" s="177">
        <f t="shared" si="18"/>
        <v>7.4057000133371798E-3</v>
      </c>
      <c r="F637">
        <f t="shared" si="19"/>
        <v>-5.5997579030098166E-4</v>
      </c>
    </row>
    <row r="638" spans="1:6" ht="15.75" x14ac:dyDescent="0.25">
      <c r="A638" s="180">
        <v>43125</v>
      </c>
      <c r="B638" s="179">
        <v>44.700001</v>
      </c>
      <c r="C638" s="179">
        <v>2839.25</v>
      </c>
      <c r="E638" s="177">
        <f t="shared" si="18"/>
        <v>-4.2325240417137033E-3</v>
      </c>
      <c r="F638">
        <f t="shared" si="19"/>
        <v>6.0262092393337241E-4</v>
      </c>
    </row>
    <row r="639" spans="1:6" ht="15.75" x14ac:dyDescent="0.25">
      <c r="A639" s="180">
        <v>43126</v>
      </c>
      <c r="B639" s="179">
        <v>43.830002</v>
      </c>
      <c r="C639" s="179">
        <v>2872.8701169999999</v>
      </c>
      <c r="E639" s="177">
        <f t="shared" si="18"/>
        <v>-1.9463064441542222E-2</v>
      </c>
      <c r="F639">
        <f t="shared" si="19"/>
        <v>1.1841196442722524E-2</v>
      </c>
    </row>
    <row r="640" spans="1:6" ht="15.75" x14ac:dyDescent="0.25">
      <c r="A640" s="180">
        <v>43129</v>
      </c>
      <c r="B640" s="179">
        <v>43.639999000000003</v>
      </c>
      <c r="C640" s="179">
        <v>2853.530029</v>
      </c>
      <c r="E640" s="177">
        <f t="shared" si="18"/>
        <v>-4.334998661419065E-3</v>
      </c>
      <c r="F640">
        <f t="shared" si="19"/>
        <v>-6.7319743713982749E-3</v>
      </c>
    </row>
    <row r="641" spans="1:6" ht="15.75" x14ac:dyDescent="0.25">
      <c r="A641" s="180">
        <v>43130</v>
      </c>
      <c r="B641" s="179">
        <v>43.389999000000003</v>
      </c>
      <c r="C641" s="179">
        <v>2822.429932</v>
      </c>
      <c r="E641" s="177">
        <f t="shared" si="18"/>
        <v>-5.7286894071651995E-3</v>
      </c>
      <c r="F641">
        <f t="shared" si="19"/>
        <v>-1.0898815391439554E-2</v>
      </c>
    </row>
    <row r="642" spans="1:6" ht="15.75" x14ac:dyDescent="0.25">
      <c r="A642" s="180">
        <v>43131</v>
      </c>
      <c r="B642" s="179">
        <v>43.709999000000003</v>
      </c>
      <c r="C642" s="179">
        <v>2823.8100589999999</v>
      </c>
      <c r="E642" s="177">
        <f t="shared" si="18"/>
        <v>7.3749713614881252E-3</v>
      </c>
      <c r="F642">
        <f t="shared" si="19"/>
        <v>4.8898538962904858E-4</v>
      </c>
    </row>
    <row r="643" spans="1:6" ht="15.75" x14ac:dyDescent="0.25">
      <c r="A643" s="180">
        <v>43132</v>
      </c>
      <c r="B643" s="179">
        <v>42.939999</v>
      </c>
      <c r="C643" s="179">
        <v>2821.9799800000001</v>
      </c>
      <c r="E643" s="177">
        <f t="shared" si="18"/>
        <v>-1.7616106557220568E-2</v>
      </c>
      <c r="F643">
        <f t="shared" si="19"/>
        <v>-6.4808856182341223E-4</v>
      </c>
    </row>
    <row r="644" spans="1:6" ht="15.75" x14ac:dyDescent="0.25">
      <c r="A644" s="180">
        <v>43133</v>
      </c>
      <c r="B644" s="179">
        <v>41.91</v>
      </c>
      <c r="C644" s="179">
        <v>2762.1298830000001</v>
      </c>
      <c r="E644" s="177">
        <f t="shared" ref="E644:E707" si="20">B644/B643-1</f>
        <v>-2.3986935817115529E-2</v>
      </c>
      <c r="F644">
        <f t="shared" ref="F644:F707" si="21">C644/C643-1</f>
        <v>-2.1208547694941515E-2</v>
      </c>
    </row>
    <row r="645" spans="1:6" ht="15.75" x14ac:dyDescent="0.25">
      <c r="A645" s="180">
        <v>43136</v>
      </c>
      <c r="B645" s="179">
        <v>40.009998000000003</v>
      </c>
      <c r="C645" s="179">
        <v>2648.9399410000001</v>
      </c>
      <c r="E645" s="177">
        <f t="shared" si="20"/>
        <v>-4.5335289906943355E-2</v>
      </c>
      <c r="F645">
        <f t="shared" si="21"/>
        <v>-4.0979225016407383E-2</v>
      </c>
    </row>
    <row r="646" spans="1:6" ht="15.75" x14ac:dyDescent="0.25">
      <c r="A646" s="180">
        <v>43137</v>
      </c>
      <c r="B646" s="179">
        <v>40.380001</v>
      </c>
      <c r="C646" s="179">
        <v>2695.139893</v>
      </c>
      <c r="E646" s="177">
        <f t="shared" si="20"/>
        <v>9.2477635215078013E-3</v>
      </c>
      <c r="F646">
        <f t="shared" si="21"/>
        <v>1.7440920907613622E-2</v>
      </c>
    </row>
    <row r="647" spans="1:6" ht="15.75" x14ac:dyDescent="0.25">
      <c r="A647" s="180">
        <v>43138</v>
      </c>
      <c r="B647" s="179">
        <v>39.869999</v>
      </c>
      <c r="C647" s="179">
        <v>2681.6599120000001</v>
      </c>
      <c r="E647" s="177">
        <f t="shared" si="20"/>
        <v>-1.2630064075530911E-2</v>
      </c>
      <c r="F647">
        <f t="shared" si="21"/>
        <v>-5.0015886132704912E-3</v>
      </c>
    </row>
    <row r="648" spans="1:6" ht="15.75" x14ac:dyDescent="0.25">
      <c r="A648" s="180">
        <v>43139</v>
      </c>
      <c r="B648" s="179">
        <v>40.090000000000003</v>
      </c>
      <c r="C648" s="179">
        <v>2581</v>
      </c>
      <c r="E648" s="177">
        <f t="shared" si="20"/>
        <v>5.5179585030840084E-3</v>
      </c>
      <c r="F648">
        <f t="shared" si="21"/>
        <v>-3.7536419718832703E-2</v>
      </c>
    </row>
    <row r="649" spans="1:6" ht="15.75" x14ac:dyDescent="0.25">
      <c r="A649" s="180">
        <v>43140</v>
      </c>
      <c r="B649" s="179">
        <v>39.580002</v>
      </c>
      <c r="C649" s="179">
        <v>2619.5500489999999</v>
      </c>
      <c r="E649" s="177">
        <f t="shared" si="20"/>
        <v>-1.2721327014218131E-2</v>
      </c>
      <c r="F649">
        <f t="shared" si="21"/>
        <v>1.4936090275087244E-2</v>
      </c>
    </row>
    <row r="650" spans="1:6" ht="15.75" x14ac:dyDescent="0.25">
      <c r="A650" s="180">
        <v>43143</v>
      </c>
      <c r="B650" s="179">
        <v>39.220001000000003</v>
      </c>
      <c r="C650" s="179">
        <v>2656</v>
      </c>
      <c r="E650" s="177">
        <f t="shared" si="20"/>
        <v>-9.0955275848646489E-3</v>
      </c>
      <c r="F650">
        <f t="shared" si="21"/>
        <v>1.3914584687517051E-2</v>
      </c>
    </row>
    <row r="651" spans="1:6" ht="15.75" x14ac:dyDescent="0.25">
      <c r="A651" s="180">
        <v>43144</v>
      </c>
      <c r="B651" s="179">
        <v>38.209999000000003</v>
      </c>
      <c r="C651" s="179">
        <v>2662.9399410000001</v>
      </c>
      <c r="E651" s="177">
        <f t="shared" si="20"/>
        <v>-2.575221759938251E-2</v>
      </c>
      <c r="F651">
        <f t="shared" si="21"/>
        <v>2.6129295933734475E-3</v>
      </c>
    </row>
    <row r="652" spans="1:6" ht="15.75" x14ac:dyDescent="0.25">
      <c r="A652" s="180">
        <v>43145</v>
      </c>
      <c r="B652" s="179">
        <v>39.639999000000003</v>
      </c>
      <c r="C652" s="179">
        <v>2698.6298830000001</v>
      </c>
      <c r="E652" s="177">
        <f t="shared" si="20"/>
        <v>3.7424758896225097E-2</v>
      </c>
      <c r="F652">
        <f t="shared" si="21"/>
        <v>1.3402458482258295E-2</v>
      </c>
    </row>
    <row r="653" spans="1:6" ht="15.75" x14ac:dyDescent="0.25">
      <c r="A653" s="180">
        <v>43146</v>
      </c>
      <c r="B653" s="179">
        <v>41.209999000000003</v>
      </c>
      <c r="C653" s="179">
        <v>2731.1999510000001</v>
      </c>
      <c r="E653" s="177">
        <f t="shared" si="20"/>
        <v>3.9606459122261795E-2</v>
      </c>
      <c r="F653">
        <f t="shared" si="21"/>
        <v>1.2069112628291467E-2</v>
      </c>
    </row>
    <row r="654" spans="1:6" ht="15.75" x14ac:dyDescent="0.25">
      <c r="A654" s="180">
        <v>43147</v>
      </c>
      <c r="B654" s="179">
        <v>38.029998999999997</v>
      </c>
      <c r="C654" s="179">
        <v>2732.219971</v>
      </c>
      <c r="E654" s="177">
        <f t="shared" si="20"/>
        <v>-7.7165738344230683E-2</v>
      </c>
      <c r="F654">
        <f t="shared" si="21"/>
        <v>3.7346954390016229E-4</v>
      </c>
    </row>
    <row r="655" spans="1:6" ht="15.75" x14ac:dyDescent="0.25">
      <c r="A655" s="180">
        <v>43151</v>
      </c>
      <c r="B655" s="179">
        <v>37.290000999999997</v>
      </c>
      <c r="C655" s="179">
        <v>2716.26001</v>
      </c>
      <c r="E655" s="177">
        <f t="shared" si="20"/>
        <v>-1.9458270298666092E-2</v>
      </c>
      <c r="F655">
        <f t="shared" si="21"/>
        <v>-5.8413894815938505E-3</v>
      </c>
    </row>
    <row r="656" spans="1:6" ht="15.75" x14ac:dyDescent="0.25">
      <c r="A656" s="180">
        <v>43152</v>
      </c>
      <c r="B656" s="179">
        <v>38.479999999999997</v>
      </c>
      <c r="C656" s="179">
        <v>2701.330078</v>
      </c>
      <c r="E656" s="177">
        <f t="shared" si="20"/>
        <v>3.1912013088977842E-2</v>
      </c>
      <c r="F656">
        <f t="shared" si="21"/>
        <v>-5.496503260010055E-3</v>
      </c>
    </row>
    <row r="657" spans="1:6" ht="15.75" x14ac:dyDescent="0.25">
      <c r="A657" s="180">
        <v>43153</v>
      </c>
      <c r="B657" s="179">
        <v>37.630001</v>
      </c>
      <c r="C657" s="179">
        <v>2703.959961</v>
      </c>
      <c r="E657" s="177">
        <f t="shared" si="20"/>
        <v>-2.2089371101871036E-2</v>
      </c>
      <c r="F657">
        <f t="shared" si="21"/>
        <v>9.7355114853159286E-4</v>
      </c>
    </row>
    <row r="658" spans="1:6" ht="15.75" x14ac:dyDescent="0.25">
      <c r="A658" s="180">
        <v>43154</v>
      </c>
      <c r="B658" s="179">
        <v>37.889999000000003</v>
      </c>
      <c r="C658" s="179">
        <v>2747.3000489999999</v>
      </c>
      <c r="E658" s="177">
        <f t="shared" si="20"/>
        <v>6.9093274804856719E-3</v>
      </c>
      <c r="F658">
        <f t="shared" si="21"/>
        <v>1.6028376390592625E-2</v>
      </c>
    </row>
    <row r="659" spans="1:6" ht="15.75" x14ac:dyDescent="0.25">
      <c r="A659" s="180">
        <v>43157</v>
      </c>
      <c r="B659" s="179">
        <v>39</v>
      </c>
      <c r="C659" s="179">
        <v>2779.6000979999999</v>
      </c>
      <c r="E659" s="177">
        <f t="shared" si="20"/>
        <v>2.9295355748095941E-2</v>
      </c>
      <c r="F659">
        <f t="shared" si="21"/>
        <v>1.1757015405636784E-2</v>
      </c>
    </row>
    <row r="660" spans="1:6" ht="15.75" x14ac:dyDescent="0.25">
      <c r="A660" s="180">
        <v>43158</v>
      </c>
      <c r="B660" s="179">
        <v>39</v>
      </c>
      <c r="C660" s="179">
        <v>2744.280029</v>
      </c>
      <c r="E660" s="177">
        <f t="shared" si="20"/>
        <v>0</v>
      </c>
      <c r="F660">
        <f t="shared" si="21"/>
        <v>-1.270688867273162E-2</v>
      </c>
    </row>
    <row r="661" spans="1:6" ht="15.75" x14ac:dyDescent="0.25">
      <c r="A661" s="180">
        <v>43159</v>
      </c>
      <c r="B661" s="179">
        <v>38.990001999999997</v>
      </c>
      <c r="C661" s="179">
        <v>2713.830078</v>
      </c>
      <c r="E661" s="177">
        <f t="shared" si="20"/>
        <v>-2.5635897435904997E-4</v>
      </c>
      <c r="F661">
        <f t="shared" si="21"/>
        <v>-1.1095788577777155E-2</v>
      </c>
    </row>
    <row r="662" spans="1:6" ht="15.75" x14ac:dyDescent="0.25">
      <c r="A662" s="180">
        <v>43160</v>
      </c>
      <c r="B662" s="179">
        <v>38.43</v>
      </c>
      <c r="C662" s="179">
        <v>2677.669922</v>
      </c>
      <c r="E662" s="177">
        <f t="shared" si="20"/>
        <v>-1.4362707650027784E-2</v>
      </c>
      <c r="F662">
        <f t="shared" si="21"/>
        <v>-1.3324399450480251E-2</v>
      </c>
    </row>
    <row r="663" spans="1:6" ht="15.75" x14ac:dyDescent="0.25">
      <c r="A663" s="180">
        <v>43161</v>
      </c>
      <c r="B663" s="179">
        <v>39.549999</v>
      </c>
      <c r="C663" s="179">
        <v>2691.25</v>
      </c>
      <c r="E663" s="177">
        <f t="shared" si="20"/>
        <v>2.9143871975019442E-2</v>
      </c>
      <c r="F663">
        <f t="shared" si="21"/>
        <v>5.0716026977128958E-3</v>
      </c>
    </row>
    <row r="664" spans="1:6" ht="15.75" x14ac:dyDescent="0.25">
      <c r="A664" s="180">
        <v>43164</v>
      </c>
      <c r="B664" s="179">
        <v>40.98</v>
      </c>
      <c r="C664" s="179">
        <v>2720.9399410000001</v>
      </c>
      <c r="E664" s="177">
        <f t="shared" si="20"/>
        <v>3.6156789789046462E-2</v>
      </c>
      <c r="F664">
        <f t="shared" si="21"/>
        <v>1.1032026381792903E-2</v>
      </c>
    </row>
    <row r="665" spans="1:6" ht="15.75" x14ac:dyDescent="0.25">
      <c r="A665" s="180">
        <v>43165</v>
      </c>
      <c r="B665" s="179">
        <v>41.369999</v>
      </c>
      <c r="C665" s="179">
        <v>2728.1201169999999</v>
      </c>
      <c r="E665" s="177">
        <f t="shared" si="20"/>
        <v>9.5168130795511008E-3</v>
      </c>
      <c r="F665">
        <f t="shared" si="21"/>
        <v>2.6388586869583452E-3</v>
      </c>
    </row>
    <row r="666" spans="1:6" ht="15.75" x14ac:dyDescent="0.25">
      <c r="A666" s="180">
        <v>43166</v>
      </c>
      <c r="B666" s="179">
        <v>41.189999</v>
      </c>
      <c r="C666" s="179">
        <v>2726.8000489999999</v>
      </c>
      <c r="E666" s="177">
        <f t="shared" si="20"/>
        <v>-4.3509790754405753E-3</v>
      </c>
      <c r="F666">
        <f t="shared" si="21"/>
        <v>-4.8387458886944845E-4</v>
      </c>
    </row>
    <row r="667" spans="1:6" ht="15.75" x14ac:dyDescent="0.25">
      <c r="A667" s="180">
        <v>43167</v>
      </c>
      <c r="B667" s="179">
        <v>41.599997999999999</v>
      </c>
      <c r="C667" s="179">
        <v>2738.969971</v>
      </c>
      <c r="E667" s="177">
        <f t="shared" si="20"/>
        <v>9.9538482630212588E-3</v>
      </c>
      <c r="F667">
        <f t="shared" si="21"/>
        <v>4.4630782533772173E-3</v>
      </c>
    </row>
    <row r="668" spans="1:6" ht="15.75" x14ac:dyDescent="0.25">
      <c r="A668" s="180">
        <v>43168</v>
      </c>
      <c r="B668" s="179">
        <v>42.330002</v>
      </c>
      <c r="C668" s="179">
        <v>2786.570068</v>
      </c>
      <c r="E668" s="177">
        <f t="shared" si="20"/>
        <v>1.7548173920585386E-2</v>
      </c>
      <c r="F668">
        <f t="shared" si="21"/>
        <v>1.7378831277445883E-2</v>
      </c>
    </row>
    <row r="669" spans="1:6" ht="15.75" x14ac:dyDescent="0.25">
      <c r="A669" s="180">
        <v>43171</v>
      </c>
      <c r="B669" s="179">
        <v>42.48</v>
      </c>
      <c r="C669" s="179">
        <v>2783.0200199999999</v>
      </c>
      <c r="E669" s="177">
        <f t="shared" si="20"/>
        <v>3.5435386939031144E-3</v>
      </c>
      <c r="F669">
        <f t="shared" si="21"/>
        <v>-1.2739848320225677E-3</v>
      </c>
    </row>
    <row r="670" spans="1:6" ht="15.75" x14ac:dyDescent="0.25">
      <c r="A670" s="180">
        <v>43172</v>
      </c>
      <c r="B670" s="179">
        <v>42.169998</v>
      </c>
      <c r="C670" s="179">
        <v>2765.3100589999999</v>
      </c>
      <c r="E670" s="177">
        <f t="shared" si="20"/>
        <v>-7.297598870056432E-3</v>
      </c>
      <c r="F670">
        <f t="shared" si="21"/>
        <v>-6.3635765724746607E-3</v>
      </c>
    </row>
    <row r="671" spans="1:6" ht="15.75" x14ac:dyDescent="0.25">
      <c r="A671" s="180">
        <v>43173</v>
      </c>
      <c r="B671" s="179">
        <v>41.630001</v>
      </c>
      <c r="C671" s="179">
        <v>2749.4799800000001</v>
      </c>
      <c r="E671" s="177">
        <f t="shared" si="20"/>
        <v>-1.280524129975058E-2</v>
      </c>
      <c r="F671">
        <f t="shared" si="21"/>
        <v>-5.7245222641414406E-3</v>
      </c>
    </row>
    <row r="672" spans="1:6" ht="15.75" x14ac:dyDescent="0.25">
      <c r="A672" s="180">
        <v>43174</v>
      </c>
      <c r="B672" s="179">
        <v>41.119999</v>
      </c>
      <c r="C672" s="179">
        <v>2747.330078</v>
      </c>
      <c r="E672" s="177">
        <f t="shared" si="20"/>
        <v>-1.2250828435002914E-2</v>
      </c>
      <c r="F672">
        <f t="shared" si="21"/>
        <v>-7.8193040707286166E-4</v>
      </c>
    </row>
    <row r="673" spans="1:6" ht="15.75" x14ac:dyDescent="0.25">
      <c r="A673" s="180">
        <v>43175</v>
      </c>
      <c r="B673" s="179">
        <v>41.02</v>
      </c>
      <c r="C673" s="179">
        <v>2752.01001</v>
      </c>
      <c r="E673" s="177">
        <f t="shared" si="20"/>
        <v>-2.4318823548609148E-3</v>
      </c>
      <c r="F673">
        <f t="shared" si="21"/>
        <v>1.7034472986976468E-3</v>
      </c>
    </row>
    <row r="674" spans="1:6" ht="15.75" x14ac:dyDescent="0.25">
      <c r="A674" s="180">
        <v>43178</v>
      </c>
      <c r="B674" s="179">
        <v>41.080002</v>
      </c>
      <c r="C674" s="179">
        <v>2712.919922</v>
      </c>
      <c r="E674" s="177">
        <f t="shared" si="20"/>
        <v>1.4627498781081272E-3</v>
      </c>
      <c r="F674">
        <f t="shared" si="21"/>
        <v>-1.4204195427326871E-2</v>
      </c>
    </row>
    <row r="675" spans="1:6" ht="15.75" x14ac:dyDescent="0.25">
      <c r="A675" s="180">
        <v>43179</v>
      </c>
      <c r="B675" s="179">
        <v>41.060001</v>
      </c>
      <c r="C675" s="179">
        <v>2716.9399410000001</v>
      </c>
      <c r="E675" s="177">
        <f t="shared" si="20"/>
        <v>-4.868792362765495E-4</v>
      </c>
      <c r="F675">
        <f t="shared" si="21"/>
        <v>1.4818052561744732E-3</v>
      </c>
    </row>
    <row r="676" spans="1:6" ht="15.75" x14ac:dyDescent="0.25">
      <c r="A676" s="180">
        <v>43180</v>
      </c>
      <c r="B676" s="179">
        <v>41.48</v>
      </c>
      <c r="C676" s="179">
        <v>2711.929932</v>
      </c>
      <c r="E676" s="177">
        <f t="shared" si="20"/>
        <v>1.0228908664663638E-2</v>
      </c>
      <c r="F676">
        <f t="shared" si="21"/>
        <v>-1.8439896018298541E-3</v>
      </c>
    </row>
    <row r="677" spans="1:6" ht="15.75" x14ac:dyDescent="0.25">
      <c r="A677" s="180">
        <v>43181</v>
      </c>
      <c r="B677" s="179">
        <v>39.909999999999997</v>
      </c>
      <c r="C677" s="179">
        <v>2643.6899410000001</v>
      </c>
      <c r="E677" s="177">
        <f t="shared" si="20"/>
        <v>-3.7849566055930595E-2</v>
      </c>
      <c r="F677">
        <f t="shared" si="21"/>
        <v>-2.5162888684839291E-2</v>
      </c>
    </row>
    <row r="678" spans="1:6" ht="15.75" x14ac:dyDescent="0.25">
      <c r="A678" s="180">
        <v>43182</v>
      </c>
      <c r="B678" s="179">
        <v>40.189999</v>
      </c>
      <c r="C678" s="179">
        <v>2588.26001</v>
      </c>
      <c r="E678" s="177">
        <f t="shared" si="20"/>
        <v>7.015760461037468E-3</v>
      </c>
      <c r="F678">
        <f t="shared" si="21"/>
        <v>-2.0966880472765737E-2</v>
      </c>
    </row>
    <row r="679" spans="1:6" ht="15.75" x14ac:dyDescent="0.25">
      <c r="A679" s="180">
        <v>43185</v>
      </c>
      <c r="B679" s="179">
        <v>41.560001</v>
      </c>
      <c r="C679" s="179">
        <v>2658.5500489999999</v>
      </c>
      <c r="E679" s="177">
        <f t="shared" si="20"/>
        <v>3.4088132224138645E-2</v>
      </c>
      <c r="F679">
        <f t="shared" si="21"/>
        <v>2.7157255734905794E-2</v>
      </c>
    </row>
    <row r="680" spans="1:6" ht="15.75" x14ac:dyDescent="0.25">
      <c r="A680" s="180">
        <v>43186</v>
      </c>
      <c r="B680" s="179">
        <v>41.060001</v>
      </c>
      <c r="C680" s="179">
        <v>2612.6201169999999</v>
      </c>
      <c r="E680" s="177">
        <f t="shared" si="20"/>
        <v>-1.2030798555563105E-2</v>
      </c>
      <c r="F680">
        <f t="shared" si="21"/>
        <v>-1.7276308947907992E-2</v>
      </c>
    </row>
    <row r="681" spans="1:6" ht="15.75" x14ac:dyDescent="0.25">
      <c r="A681" s="180">
        <v>43187</v>
      </c>
      <c r="B681" s="179">
        <v>40.82</v>
      </c>
      <c r="C681" s="179">
        <v>2605</v>
      </c>
      <c r="E681" s="177">
        <f t="shared" si="20"/>
        <v>-5.8451289370401449E-3</v>
      </c>
      <c r="F681">
        <f t="shared" si="21"/>
        <v>-2.9166570946984605E-3</v>
      </c>
    </row>
    <row r="682" spans="1:6" ht="15.75" x14ac:dyDescent="0.25">
      <c r="A682" s="180">
        <v>43188</v>
      </c>
      <c r="B682" s="179">
        <v>41.630001</v>
      </c>
      <c r="C682" s="179">
        <v>2640.8701169999999</v>
      </c>
      <c r="E682" s="177">
        <f t="shared" si="20"/>
        <v>1.9843238608525215E-2</v>
      </c>
      <c r="F682">
        <f t="shared" si="21"/>
        <v>1.3769718618042104E-2</v>
      </c>
    </row>
    <row r="683" spans="1:6" ht="15.75" x14ac:dyDescent="0.25">
      <c r="A683" s="180">
        <v>43192</v>
      </c>
      <c r="B683" s="179">
        <v>40.740001999999997</v>
      </c>
      <c r="C683" s="179">
        <v>2581.8798830000001</v>
      </c>
      <c r="E683" s="177">
        <f t="shared" si="20"/>
        <v>-2.1378788821071693E-2</v>
      </c>
      <c r="F683">
        <f t="shared" si="21"/>
        <v>-2.2337423419752311E-2</v>
      </c>
    </row>
    <row r="684" spans="1:6" ht="15.75" x14ac:dyDescent="0.25">
      <c r="A684" s="180">
        <v>43193</v>
      </c>
      <c r="B684" s="179">
        <v>42.080002</v>
      </c>
      <c r="C684" s="179">
        <v>2614.4499510000001</v>
      </c>
      <c r="E684" s="177">
        <f t="shared" si="20"/>
        <v>3.2891505503608087E-2</v>
      </c>
      <c r="F684">
        <f t="shared" si="21"/>
        <v>1.2614865708684864E-2</v>
      </c>
    </row>
    <row r="685" spans="1:6" ht="15.75" x14ac:dyDescent="0.25">
      <c r="A685" s="180">
        <v>43194</v>
      </c>
      <c r="B685" s="179">
        <v>41.709999000000003</v>
      </c>
      <c r="C685" s="179">
        <v>2644.6899410000001</v>
      </c>
      <c r="E685" s="177">
        <f t="shared" si="20"/>
        <v>-8.79284654026391E-3</v>
      </c>
      <c r="F685">
        <f t="shared" si="21"/>
        <v>1.1566482650942955E-2</v>
      </c>
    </row>
    <row r="686" spans="1:6" ht="15.75" x14ac:dyDescent="0.25">
      <c r="A686" s="180">
        <v>43195</v>
      </c>
      <c r="B686" s="179">
        <v>42.91</v>
      </c>
      <c r="C686" s="179">
        <v>2662.8400879999999</v>
      </c>
      <c r="E686" s="177">
        <f t="shared" si="20"/>
        <v>2.8770103782548517E-2</v>
      </c>
      <c r="F686">
        <f t="shared" si="21"/>
        <v>6.8628638535741526E-3</v>
      </c>
    </row>
    <row r="687" spans="1:6" ht="15.75" x14ac:dyDescent="0.25">
      <c r="A687" s="180">
        <v>43196</v>
      </c>
      <c r="B687" s="179">
        <v>43.150002000000001</v>
      </c>
      <c r="C687" s="179">
        <v>2604.469971</v>
      </c>
      <c r="E687" s="177">
        <f t="shared" si="20"/>
        <v>5.5931484502447226E-3</v>
      </c>
      <c r="F687">
        <f t="shared" si="21"/>
        <v>-2.1920248708528489E-2</v>
      </c>
    </row>
    <row r="688" spans="1:6" ht="15.75" x14ac:dyDescent="0.25">
      <c r="A688" s="180">
        <v>43199</v>
      </c>
      <c r="B688" s="179">
        <v>43.5</v>
      </c>
      <c r="C688" s="179">
        <v>2613.1599120000001</v>
      </c>
      <c r="E688" s="177">
        <f t="shared" si="20"/>
        <v>8.1111931350548172E-3</v>
      </c>
      <c r="F688">
        <f t="shared" si="21"/>
        <v>3.3365487399585891E-3</v>
      </c>
    </row>
    <row r="689" spans="1:6" ht="15.75" x14ac:dyDescent="0.25">
      <c r="A689" s="180">
        <v>43200</v>
      </c>
      <c r="B689" s="179">
        <v>43.91</v>
      </c>
      <c r="C689" s="179">
        <v>2656.8701169999999</v>
      </c>
      <c r="E689" s="177">
        <f t="shared" si="20"/>
        <v>9.4252873563218653E-3</v>
      </c>
      <c r="F689">
        <f t="shared" si="21"/>
        <v>1.6726953754064633E-2</v>
      </c>
    </row>
    <row r="690" spans="1:6" ht="15.75" x14ac:dyDescent="0.25">
      <c r="A690" s="180">
        <v>43201</v>
      </c>
      <c r="B690" s="179">
        <v>43.360000999999997</v>
      </c>
      <c r="C690" s="179">
        <v>2642.1899410000001</v>
      </c>
      <c r="E690" s="177">
        <f t="shared" si="20"/>
        <v>-1.2525597813709877E-2</v>
      </c>
      <c r="F690">
        <f t="shared" si="21"/>
        <v>-5.5253645656476724E-3</v>
      </c>
    </row>
    <row r="691" spans="1:6" ht="15.75" x14ac:dyDescent="0.25">
      <c r="A691" s="180">
        <v>43202</v>
      </c>
      <c r="B691" s="179">
        <v>43.330002</v>
      </c>
      <c r="C691" s="179">
        <v>2663.98999</v>
      </c>
      <c r="E691" s="177">
        <f t="shared" si="20"/>
        <v>-6.9185884013234222E-4</v>
      </c>
      <c r="F691">
        <f t="shared" si="21"/>
        <v>8.2507501303064057E-3</v>
      </c>
    </row>
    <row r="692" spans="1:6" ht="15.75" x14ac:dyDescent="0.25">
      <c r="A692" s="180">
        <v>43203</v>
      </c>
      <c r="B692" s="179">
        <v>43.439999</v>
      </c>
      <c r="C692" s="179">
        <v>2656.3000489999999</v>
      </c>
      <c r="E692" s="177">
        <f t="shared" si="20"/>
        <v>2.538587466485609E-3</v>
      </c>
      <c r="F692">
        <f t="shared" si="21"/>
        <v>-2.8866253360059213E-3</v>
      </c>
    </row>
    <row r="693" spans="1:6" ht="15.75" x14ac:dyDescent="0.25">
      <c r="A693" s="180">
        <v>43206</v>
      </c>
      <c r="B693" s="179">
        <v>43.5</v>
      </c>
      <c r="C693" s="179">
        <v>2677.8400879999999</v>
      </c>
      <c r="E693" s="177">
        <f t="shared" si="20"/>
        <v>1.3812385216676049E-3</v>
      </c>
      <c r="F693">
        <f t="shared" si="21"/>
        <v>8.1090383626312157E-3</v>
      </c>
    </row>
    <row r="694" spans="1:6" ht="15.75" x14ac:dyDescent="0.25">
      <c r="A694" s="180">
        <v>43207</v>
      </c>
      <c r="B694" s="179">
        <v>43.720001000000003</v>
      </c>
      <c r="C694" s="179">
        <v>2706.389893</v>
      </c>
      <c r="E694" s="177">
        <f t="shared" si="20"/>
        <v>5.0574942528736067E-3</v>
      </c>
      <c r="F694">
        <f t="shared" si="21"/>
        <v>1.0661504817983003E-2</v>
      </c>
    </row>
    <row r="695" spans="1:6" ht="15.75" x14ac:dyDescent="0.25">
      <c r="A695" s="180">
        <v>43208</v>
      </c>
      <c r="B695" s="179">
        <v>43.860000999999997</v>
      </c>
      <c r="C695" s="179">
        <v>2708.639893</v>
      </c>
      <c r="E695" s="177">
        <f t="shared" si="20"/>
        <v>3.2021957181564975E-3</v>
      </c>
      <c r="F695">
        <f t="shared" si="21"/>
        <v>8.3136580055209741E-4</v>
      </c>
    </row>
    <row r="696" spans="1:6" ht="15.75" x14ac:dyDescent="0.25">
      <c r="A696" s="180">
        <v>43209</v>
      </c>
      <c r="B696" s="179">
        <v>43.150002000000001</v>
      </c>
      <c r="C696" s="179">
        <v>2693.1298830000001</v>
      </c>
      <c r="E696" s="177">
        <f t="shared" si="20"/>
        <v>-1.6187847328138383E-2</v>
      </c>
      <c r="F696">
        <f t="shared" si="21"/>
        <v>-5.7261247757898204E-3</v>
      </c>
    </row>
    <row r="697" spans="1:6" ht="15.75" x14ac:dyDescent="0.25">
      <c r="A697" s="180">
        <v>43210</v>
      </c>
      <c r="B697" s="179">
        <v>43.43</v>
      </c>
      <c r="C697" s="179">
        <v>2670.139893</v>
      </c>
      <c r="E697" s="177">
        <f t="shared" si="20"/>
        <v>6.4889452380558765E-3</v>
      </c>
      <c r="F697">
        <f t="shared" si="21"/>
        <v>-8.5365322129916654E-3</v>
      </c>
    </row>
    <row r="698" spans="1:6" ht="15.75" x14ac:dyDescent="0.25">
      <c r="A698" s="180">
        <v>43213</v>
      </c>
      <c r="B698" s="179">
        <v>42.790000999999997</v>
      </c>
      <c r="C698" s="179">
        <v>2670.290039</v>
      </c>
      <c r="E698" s="177">
        <f t="shared" si="20"/>
        <v>-1.4736334331107548E-2</v>
      </c>
      <c r="F698">
        <f t="shared" si="21"/>
        <v>5.6231510713544708E-5</v>
      </c>
    </row>
    <row r="699" spans="1:6" ht="15.75" x14ac:dyDescent="0.25">
      <c r="A699" s="180">
        <v>43214</v>
      </c>
      <c r="B699" s="179">
        <v>42.98</v>
      </c>
      <c r="C699" s="179">
        <v>2634.5600589999999</v>
      </c>
      <c r="E699" s="177">
        <f t="shared" si="20"/>
        <v>4.4402663136184906E-3</v>
      </c>
      <c r="F699">
        <f t="shared" si="21"/>
        <v>-1.3380561466416863E-2</v>
      </c>
    </row>
    <row r="700" spans="1:6" ht="15.75" x14ac:dyDescent="0.25">
      <c r="A700" s="180">
        <v>43215</v>
      </c>
      <c r="B700" s="179">
        <v>43.25</v>
      </c>
      <c r="C700" s="179">
        <v>2639.3999020000001</v>
      </c>
      <c r="E700" s="177">
        <f t="shared" si="20"/>
        <v>6.2819916240113294E-3</v>
      </c>
      <c r="F700">
        <f t="shared" si="21"/>
        <v>1.8370592780629913E-3</v>
      </c>
    </row>
    <row r="701" spans="1:6" ht="15.75" x14ac:dyDescent="0.25">
      <c r="A701" s="180">
        <v>43216</v>
      </c>
      <c r="B701" s="179">
        <v>45.400002000000001</v>
      </c>
      <c r="C701" s="179">
        <v>2666.9399410000001</v>
      </c>
      <c r="E701" s="177">
        <f t="shared" si="20"/>
        <v>4.9711028901734178E-2</v>
      </c>
      <c r="F701">
        <f t="shared" si="21"/>
        <v>1.0434204752046705E-2</v>
      </c>
    </row>
    <row r="702" spans="1:6" ht="15.75" x14ac:dyDescent="0.25">
      <c r="A702" s="180">
        <v>43217</v>
      </c>
      <c r="B702" s="179">
        <v>47.259998000000003</v>
      </c>
      <c r="C702" s="179">
        <v>2669.9099120000001</v>
      </c>
      <c r="E702" s="177">
        <f t="shared" si="20"/>
        <v>4.0969073085062924E-2</v>
      </c>
      <c r="F702">
        <f t="shared" si="21"/>
        <v>1.1136250030761019E-3</v>
      </c>
    </row>
    <row r="703" spans="1:6" ht="15.75" x14ac:dyDescent="0.25">
      <c r="A703" s="180">
        <v>43220</v>
      </c>
      <c r="B703" s="179">
        <v>47.610000999999997</v>
      </c>
      <c r="C703" s="179">
        <v>2648.0500489999999</v>
      </c>
      <c r="E703" s="177">
        <f t="shared" si="20"/>
        <v>7.4059038258951215E-3</v>
      </c>
      <c r="F703">
        <f t="shared" si="21"/>
        <v>-8.1874908594294915E-3</v>
      </c>
    </row>
    <row r="704" spans="1:6" ht="15.75" x14ac:dyDescent="0.25">
      <c r="A704" s="180">
        <v>43221</v>
      </c>
      <c r="B704" s="179">
        <v>47.349997999999999</v>
      </c>
      <c r="C704" s="179">
        <v>2654.8000489999999</v>
      </c>
      <c r="E704" s="177">
        <f t="shared" si="20"/>
        <v>-5.4611004944107311E-3</v>
      </c>
      <c r="F704">
        <f t="shared" si="21"/>
        <v>2.5490454768968274E-3</v>
      </c>
    </row>
    <row r="705" spans="1:6" ht="15.75" x14ac:dyDescent="0.25">
      <c r="A705" s="180">
        <v>43222</v>
      </c>
      <c r="B705" s="179">
        <v>47.290000999999997</v>
      </c>
      <c r="C705" s="179">
        <v>2635.669922</v>
      </c>
      <c r="E705" s="177">
        <f t="shared" si="20"/>
        <v>-1.26709614644549E-3</v>
      </c>
      <c r="F705">
        <f t="shared" si="21"/>
        <v>-7.205863585547867E-3</v>
      </c>
    </row>
    <row r="706" spans="1:6" ht="15.75" x14ac:dyDescent="0.25">
      <c r="A706" s="180">
        <v>43223</v>
      </c>
      <c r="B706" s="179">
        <v>47.41</v>
      </c>
      <c r="C706" s="179">
        <v>2629.7299800000001</v>
      </c>
      <c r="E706" s="177">
        <f t="shared" si="20"/>
        <v>2.5375131626661496E-3</v>
      </c>
      <c r="F706">
        <f t="shared" si="21"/>
        <v>-2.2536744644764406E-3</v>
      </c>
    </row>
    <row r="707" spans="1:6" ht="15.75" x14ac:dyDescent="0.25">
      <c r="A707" s="180">
        <v>43224</v>
      </c>
      <c r="B707" s="179">
        <v>55.950001</v>
      </c>
      <c r="C707" s="179">
        <v>2663.419922</v>
      </c>
      <c r="E707" s="177">
        <f t="shared" si="20"/>
        <v>0.18013079519088815</v>
      </c>
      <c r="F707">
        <f t="shared" si="21"/>
        <v>1.2811179191865252E-2</v>
      </c>
    </row>
    <row r="708" spans="1:6" ht="15.75" x14ac:dyDescent="0.25">
      <c r="A708" s="180">
        <v>43227</v>
      </c>
      <c r="B708" s="179">
        <v>57.099997999999999</v>
      </c>
      <c r="C708" s="179">
        <v>2672.6298830000001</v>
      </c>
      <c r="E708" s="177">
        <f t="shared" ref="E708:E771" si="22">B708/B707-1</f>
        <v>2.055401214380681E-2</v>
      </c>
      <c r="F708">
        <f t="shared" ref="F708:F771" si="23">C708/C707-1</f>
        <v>3.4579455248213709E-3</v>
      </c>
    </row>
    <row r="709" spans="1:6" ht="15.75" x14ac:dyDescent="0.25">
      <c r="A709" s="180">
        <v>43228</v>
      </c>
      <c r="B709" s="179">
        <v>59.360000999999997</v>
      </c>
      <c r="C709" s="179">
        <v>2671.919922</v>
      </c>
      <c r="E709" s="177">
        <f t="shared" si="22"/>
        <v>3.9579738689307753E-2</v>
      </c>
      <c r="F709">
        <f t="shared" si="23"/>
        <v>-2.6564134619455615E-4</v>
      </c>
    </row>
    <row r="710" spans="1:6" ht="15.75" x14ac:dyDescent="0.25">
      <c r="A710" s="180">
        <v>43229</v>
      </c>
      <c r="B710" s="179">
        <v>58.299999</v>
      </c>
      <c r="C710" s="179">
        <v>2697.790039</v>
      </c>
      <c r="E710" s="177">
        <f t="shared" si="22"/>
        <v>-1.785717624903671E-2</v>
      </c>
      <c r="F710">
        <f t="shared" si="23"/>
        <v>9.6822201844415368E-3</v>
      </c>
    </row>
    <row r="711" spans="1:6" ht="15.75" x14ac:dyDescent="0.25">
      <c r="A711" s="180">
        <v>43230</v>
      </c>
      <c r="B711" s="179">
        <v>58.369999</v>
      </c>
      <c r="C711" s="179">
        <v>2723.070068</v>
      </c>
      <c r="E711" s="177">
        <f t="shared" si="22"/>
        <v>1.2006861269413527E-3</v>
      </c>
      <c r="F711">
        <f t="shared" si="23"/>
        <v>9.3706436136782312E-3</v>
      </c>
    </row>
    <row r="712" spans="1:6" ht="15.75" x14ac:dyDescent="0.25">
      <c r="A712" s="180">
        <v>43231</v>
      </c>
      <c r="B712" s="179">
        <v>58.68</v>
      </c>
      <c r="C712" s="179">
        <v>2727.719971</v>
      </c>
      <c r="E712" s="177">
        <f t="shared" si="22"/>
        <v>5.3109646275648625E-3</v>
      </c>
      <c r="F712">
        <f t="shared" si="23"/>
        <v>1.707595795878758E-3</v>
      </c>
    </row>
    <row r="713" spans="1:6" ht="15.75" x14ac:dyDescent="0.25">
      <c r="A713" s="180">
        <v>43234</v>
      </c>
      <c r="B713" s="179">
        <v>57.98</v>
      </c>
      <c r="C713" s="179">
        <v>2730.1298830000001</v>
      </c>
      <c r="E713" s="177">
        <f t="shared" si="22"/>
        <v>-1.1929107021131591E-2</v>
      </c>
      <c r="F713">
        <f t="shared" si="23"/>
        <v>8.8348951711370027E-4</v>
      </c>
    </row>
    <row r="714" spans="1:6" ht="15.75" x14ac:dyDescent="0.25">
      <c r="A714" s="180">
        <v>43235</v>
      </c>
      <c r="B714" s="179">
        <v>57.830002</v>
      </c>
      <c r="C714" s="179">
        <v>2711.4499510000001</v>
      </c>
      <c r="E714" s="177">
        <f t="shared" si="22"/>
        <v>-2.5870645050016794E-3</v>
      </c>
      <c r="F714">
        <f t="shared" si="23"/>
        <v>-6.842140411090436E-3</v>
      </c>
    </row>
    <row r="715" spans="1:6" ht="15.75" x14ac:dyDescent="0.25">
      <c r="A715" s="180">
        <v>43236</v>
      </c>
      <c r="B715" s="179">
        <v>58.610000999999997</v>
      </c>
      <c r="C715" s="179">
        <v>2722.459961</v>
      </c>
      <c r="E715" s="177">
        <f t="shared" si="22"/>
        <v>1.3487791337098542E-2</v>
      </c>
      <c r="F715">
        <f t="shared" si="23"/>
        <v>4.0605617654640991E-3</v>
      </c>
    </row>
    <row r="716" spans="1:6" ht="15.75" x14ac:dyDescent="0.25">
      <c r="A716" s="180">
        <v>43237</v>
      </c>
      <c r="B716" s="179">
        <v>59.66</v>
      </c>
      <c r="C716" s="179">
        <v>2720.1298830000001</v>
      </c>
      <c r="E716" s="177">
        <f t="shared" si="22"/>
        <v>1.7915014196979717E-2</v>
      </c>
      <c r="F716">
        <f t="shared" si="23"/>
        <v>-8.558722748466252E-4</v>
      </c>
    </row>
    <row r="717" spans="1:6" ht="15.75" x14ac:dyDescent="0.25">
      <c r="A717" s="180">
        <v>43238</v>
      </c>
      <c r="B717" s="179">
        <v>58.459999000000003</v>
      </c>
      <c r="C717" s="179">
        <v>2712.969971</v>
      </c>
      <c r="E717" s="177">
        <f t="shared" si="22"/>
        <v>-2.0113995977204091E-2</v>
      </c>
      <c r="F717">
        <f t="shared" si="23"/>
        <v>-2.632194898025797E-3</v>
      </c>
    </row>
    <row r="718" spans="1:6" ht="15.75" x14ac:dyDescent="0.25">
      <c r="A718" s="180">
        <v>43241</v>
      </c>
      <c r="B718" s="179">
        <v>58.990001999999997</v>
      </c>
      <c r="C718" s="179">
        <v>2733.01001</v>
      </c>
      <c r="E718" s="177">
        <f t="shared" si="22"/>
        <v>9.0660795255914639E-3</v>
      </c>
      <c r="F718">
        <f t="shared" si="23"/>
        <v>7.38675297338931E-3</v>
      </c>
    </row>
    <row r="719" spans="1:6" ht="15.75" x14ac:dyDescent="0.25">
      <c r="A719" s="180">
        <v>43242</v>
      </c>
      <c r="B719" s="179">
        <v>57.959999000000003</v>
      </c>
      <c r="C719" s="179">
        <v>2724.4399410000001</v>
      </c>
      <c r="E719" s="177">
        <f t="shared" si="22"/>
        <v>-1.7460636804182417E-2</v>
      </c>
      <c r="F719">
        <f t="shared" si="23"/>
        <v>-3.1357620237913997E-3</v>
      </c>
    </row>
    <row r="720" spans="1:6" ht="15.75" x14ac:dyDescent="0.25">
      <c r="A720" s="180">
        <v>43243</v>
      </c>
      <c r="B720" s="179">
        <v>57.889999000000003</v>
      </c>
      <c r="C720" s="179">
        <v>2733.290039</v>
      </c>
      <c r="E720" s="177">
        <f t="shared" si="22"/>
        <v>-1.207729489436371E-3</v>
      </c>
      <c r="F720">
        <f t="shared" si="23"/>
        <v>3.2484100188134857E-3</v>
      </c>
    </row>
    <row r="721" spans="1:6" ht="15.75" x14ac:dyDescent="0.25">
      <c r="A721" s="180">
        <v>43244</v>
      </c>
      <c r="B721" s="179">
        <v>58.41</v>
      </c>
      <c r="C721" s="179">
        <v>2727.76001</v>
      </c>
      <c r="E721" s="177">
        <f t="shared" si="22"/>
        <v>8.9825705472890149E-3</v>
      </c>
      <c r="F721">
        <f t="shared" si="23"/>
        <v>-2.0232133879297676E-3</v>
      </c>
    </row>
    <row r="722" spans="1:6" ht="15.75" x14ac:dyDescent="0.25">
      <c r="A722" s="180">
        <v>43245</v>
      </c>
      <c r="B722" s="179">
        <v>58.349997999999999</v>
      </c>
      <c r="C722" s="179">
        <v>2721.330078</v>
      </c>
      <c r="E722" s="177">
        <f t="shared" si="22"/>
        <v>-1.0272556069165217E-3</v>
      </c>
      <c r="F722">
        <f t="shared" si="23"/>
        <v>-2.3572205679487368E-3</v>
      </c>
    </row>
    <row r="723" spans="1:6" ht="15.75" x14ac:dyDescent="0.25">
      <c r="A723" s="180">
        <v>43249</v>
      </c>
      <c r="B723" s="179">
        <v>58.330002</v>
      </c>
      <c r="C723" s="179">
        <v>2689.860107</v>
      </c>
      <c r="E723" s="177">
        <f t="shared" si="22"/>
        <v>-3.4269067155745514E-4</v>
      </c>
      <c r="F723">
        <f t="shared" si="23"/>
        <v>-1.1564187400276094E-2</v>
      </c>
    </row>
    <row r="724" spans="1:6" ht="15.75" x14ac:dyDescent="0.25">
      <c r="A724" s="180">
        <v>43250</v>
      </c>
      <c r="B724" s="179">
        <v>61.630001</v>
      </c>
      <c r="C724" s="179">
        <v>2724.01001</v>
      </c>
      <c r="E724" s="177">
        <f t="shared" si="22"/>
        <v>5.6574642325573743E-2</v>
      </c>
      <c r="F724">
        <f t="shared" si="23"/>
        <v>1.2695791469277351E-2</v>
      </c>
    </row>
    <row r="725" spans="1:6" ht="15.75" x14ac:dyDescent="0.25">
      <c r="A725" s="180">
        <v>43251</v>
      </c>
      <c r="B725" s="179">
        <v>59.619999</v>
      </c>
      <c r="C725" s="179">
        <v>2705.2700199999999</v>
      </c>
      <c r="E725" s="177">
        <f t="shared" si="22"/>
        <v>-3.2614018617328933E-2</v>
      </c>
      <c r="F725">
        <f t="shared" si="23"/>
        <v>-6.8795598882546161E-3</v>
      </c>
    </row>
    <row r="726" spans="1:6" ht="15.75" x14ac:dyDescent="0.25">
      <c r="A726" s="180">
        <v>43252</v>
      </c>
      <c r="B726" s="179">
        <v>60.16</v>
      </c>
      <c r="C726" s="179">
        <v>2734.6201169999999</v>
      </c>
      <c r="E726" s="177">
        <f t="shared" si="22"/>
        <v>9.0573802257192249E-3</v>
      </c>
      <c r="F726">
        <f t="shared" si="23"/>
        <v>1.0849230126019016E-2</v>
      </c>
    </row>
    <row r="727" spans="1:6" ht="15.75" x14ac:dyDescent="0.25">
      <c r="A727" s="180">
        <v>43255</v>
      </c>
      <c r="B727" s="179">
        <v>61.73</v>
      </c>
      <c r="C727" s="179">
        <v>2746.8701169999999</v>
      </c>
      <c r="E727" s="177">
        <f t="shared" si="22"/>
        <v>2.6097074468085069E-2</v>
      </c>
      <c r="F727">
        <f t="shared" si="23"/>
        <v>4.4795984363044106E-3</v>
      </c>
    </row>
    <row r="728" spans="1:6" ht="15.75" x14ac:dyDescent="0.25">
      <c r="A728" s="180">
        <v>43256</v>
      </c>
      <c r="B728" s="179">
        <v>62.77</v>
      </c>
      <c r="C728" s="179">
        <v>2748.8000489999999</v>
      </c>
      <c r="E728" s="177">
        <f t="shared" si="22"/>
        <v>1.6847561963388991E-2</v>
      </c>
      <c r="F728">
        <f t="shared" si="23"/>
        <v>7.0259310334908065E-4</v>
      </c>
    </row>
    <row r="729" spans="1:6" ht="15.75" x14ac:dyDescent="0.25">
      <c r="A729" s="180">
        <v>43257</v>
      </c>
      <c r="B729" s="179">
        <v>64.379997000000003</v>
      </c>
      <c r="C729" s="179">
        <v>2772.3500979999999</v>
      </c>
      <c r="E729" s="177">
        <f t="shared" si="22"/>
        <v>2.5649147682013762E-2</v>
      </c>
      <c r="F729">
        <f t="shared" si="23"/>
        <v>8.5673925277203189E-3</v>
      </c>
    </row>
    <row r="730" spans="1:6" ht="15.75" x14ac:dyDescent="0.25">
      <c r="A730" s="180">
        <v>43258</v>
      </c>
      <c r="B730" s="179">
        <v>64.010002</v>
      </c>
      <c r="C730" s="179">
        <v>2770.3701169999999</v>
      </c>
      <c r="E730" s="177">
        <f t="shared" si="22"/>
        <v>-5.7470490407137698E-3</v>
      </c>
      <c r="F730">
        <f t="shared" si="23"/>
        <v>-7.1418865944394838E-4</v>
      </c>
    </row>
    <row r="731" spans="1:6" ht="15.75" x14ac:dyDescent="0.25">
      <c r="A731" s="180">
        <v>43259</v>
      </c>
      <c r="B731" s="179">
        <v>65.180000000000007</v>
      </c>
      <c r="C731" s="179">
        <v>2779.030029</v>
      </c>
      <c r="E731" s="177">
        <f t="shared" si="22"/>
        <v>1.8278362184710018E-2</v>
      </c>
      <c r="F731">
        <f t="shared" si="23"/>
        <v>3.1259043500577732E-3</v>
      </c>
    </row>
    <row r="732" spans="1:6" ht="15.75" x14ac:dyDescent="0.25">
      <c r="A732" s="180">
        <v>43262</v>
      </c>
      <c r="B732" s="179">
        <v>62.639999000000003</v>
      </c>
      <c r="C732" s="179">
        <v>2782</v>
      </c>
      <c r="E732" s="177">
        <f t="shared" si="22"/>
        <v>-3.8969024240564698E-2</v>
      </c>
      <c r="F732">
        <f t="shared" si="23"/>
        <v>1.0687077753774865E-3</v>
      </c>
    </row>
    <row r="733" spans="1:6" ht="15.75" x14ac:dyDescent="0.25">
      <c r="A733" s="180">
        <v>43263</v>
      </c>
      <c r="B733" s="179">
        <v>64.099997999999999</v>
      </c>
      <c r="C733" s="179">
        <v>2786.8500979999999</v>
      </c>
      <c r="E733" s="177">
        <f t="shared" si="22"/>
        <v>2.3307774957020522E-2</v>
      </c>
      <c r="F733">
        <f t="shared" si="23"/>
        <v>1.7433853342918582E-3</v>
      </c>
    </row>
    <row r="734" spans="1:6" ht="15.75" x14ac:dyDescent="0.25">
      <c r="A734" s="180">
        <v>43264</v>
      </c>
      <c r="B734" s="179">
        <v>63.650002000000001</v>
      </c>
      <c r="C734" s="179">
        <v>2775.6298830000001</v>
      </c>
      <c r="E734" s="177">
        <f t="shared" si="22"/>
        <v>-7.0202186277759093E-3</v>
      </c>
      <c r="F734">
        <f t="shared" si="23"/>
        <v>-4.0261279241577963E-3</v>
      </c>
    </row>
    <row r="735" spans="1:6" ht="15.75" x14ac:dyDescent="0.25">
      <c r="A735" s="180">
        <v>43265</v>
      </c>
      <c r="B735" s="179">
        <v>65.120002999999997</v>
      </c>
      <c r="C735" s="179">
        <v>2782.48999</v>
      </c>
      <c r="E735" s="177">
        <f t="shared" si="22"/>
        <v>2.3095066045716539E-2</v>
      </c>
      <c r="F735">
        <f t="shared" si="23"/>
        <v>2.4715496262726067E-3</v>
      </c>
    </row>
    <row r="736" spans="1:6" ht="15.75" x14ac:dyDescent="0.25">
      <c r="A736" s="180">
        <v>43266</v>
      </c>
      <c r="B736" s="179">
        <v>65.330001999999993</v>
      </c>
      <c r="C736" s="179">
        <v>2779.6599120000001</v>
      </c>
      <c r="E736" s="177">
        <f t="shared" si="22"/>
        <v>3.2248002199877224E-3</v>
      </c>
      <c r="F736">
        <f t="shared" si="23"/>
        <v>-1.0171026706909947E-3</v>
      </c>
    </row>
    <row r="737" spans="1:6" ht="15.75" x14ac:dyDescent="0.25">
      <c r="A737" s="180">
        <v>43269</v>
      </c>
      <c r="B737" s="179">
        <v>67.779999000000004</v>
      </c>
      <c r="C737" s="179">
        <v>2773.75</v>
      </c>
      <c r="E737" s="177">
        <f t="shared" si="22"/>
        <v>3.7501866294141761E-2</v>
      </c>
      <c r="F737">
        <f t="shared" si="23"/>
        <v>-2.1261277232105247E-3</v>
      </c>
    </row>
    <row r="738" spans="1:6" ht="15.75" x14ac:dyDescent="0.25">
      <c r="A738" s="180">
        <v>43270</v>
      </c>
      <c r="B738" s="179">
        <v>68.980002999999996</v>
      </c>
      <c r="C738" s="179">
        <v>2762.5900879999999</v>
      </c>
      <c r="E738" s="177">
        <f t="shared" si="22"/>
        <v>1.7704396838365222E-2</v>
      </c>
      <c r="F738">
        <f t="shared" si="23"/>
        <v>-4.0234022532672498E-3</v>
      </c>
    </row>
    <row r="739" spans="1:6" ht="15.75" x14ac:dyDescent="0.25">
      <c r="A739" s="180">
        <v>43271</v>
      </c>
      <c r="B739" s="179">
        <v>69.220000999999996</v>
      </c>
      <c r="C739" s="179">
        <v>2767.320068</v>
      </c>
      <c r="E739" s="177">
        <f t="shared" si="22"/>
        <v>3.4792402082093332E-3</v>
      </c>
      <c r="F739">
        <f t="shared" si="23"/>
        <v>1.7121541196234435E-3</v>
      </c>
    </row>
    <row r="740" spans="1:6" ht="15.75" x14ac:dyDescent="0.25">
      <c r="A740" s="180">
        <v>43272</v>
      </c>
      <c r="B740" s="179">
        <v>69</v>
      </c>
      <c r="C740" s="179">
        <v>2749.76001</v>
      </c>
      <c r="E740" s="177">
        <f t="shared" si="22"/>
        <v>-3.1782865764476975E-3</v>
      </c>
      <c r="F740">
        <f t="shared" si="23"/>
        <v>-6.3455103018462689E-3</v>
      </c>
    </row>
    <row r="741" spans="1:6" ht="15.75" x14ac:dyDescent="0.25">
      <c r="A741" s="180">
        <v>43273</v>
      </c>
      <c r="B741" s="179">
        <v>68.849997999999999</v>
      </c>
      <c r="C741" s="179">
        <v>2754.8798830000001</v>
      </c>
      <c r="E741" s="177">
        <f t="shared" si="22"/>
        <v>-2.173942028985465E-3</v>
      </c>
      <c r="F741">
        <f t="shared" si="23"/>
        <v>1.8619344893302525E-3</v>
      </c>
    </row>
    <row r="742" spans="1:6" ht="15.75" x14ac:dyDescent="0.25">
      <c r="A742" s="180">
        <v>43276</v>
      </c>
      <c r="B742" s="179">
        <v>66.970000999999996</v>
      </c>
      <c r="C742" s="179">
        <v>2717.070068</v>
      </c>
      <c r="E742" s="177">
        <f t="shared" si="22"/>
        <v>-2.7305694329867736E-2</v>
      </c>
      <c r="F742">
        <f t="shared" si="23"/>
        <v>-1.3724669170993464E-2</v>
      </c>
    </row>
    <row r="743" spans="1:6" ht="15.75" x14ac:dyDescent="0.25">
      <c r="A743" s="180">
        <v>43277</v>
      </c>
      <c r="B743" s="179">
        <v>67.440002000000007</v>
      </c>
      <c r="C743" s="179">
        <v>2723.0600589999999</v>
      </c>
      <c r="E743" s="177">
        <f t="shared" si="22"/>
        <v>7.018082618813315E-3</v>
      </c>
      <c r="F743">
        <f t="shared" si="23"/>
        <v>2.2045773020529236E-3</v>
      </c>
    </row>
    <row r="744" spans="1:6" ht="15.75" x14ac:dyDescent="0.25">
      <c r="A744" s="180">
        <v>43278</v>
      </c>
      <c r="B744" s="179">
        <v>68.389999000000003</v>
      </c>
      <c r="C744" s="179">
        <v>2699.6298830000001</v>
      </c>
      <c r="E744" s="177">
        <f t="shared" si="22"/>
        <v>1.4086550590552971E-2</v>
      </c>
      <c r="F744">
        <f t="shared" si="23"/>
        <v>-8.6043552078701735E-3</v>
      </c>
    </row>
    <row r="745" spans="1:6" ht="15.75" x14ac:dyDescent="0.25">
      <c r="A745" s="180">
        <v>43279</v>
      </c>
      <c r="B745" s="179">
        <v>67.069999999999993</v>
      </c>
      <c r="C745" s="179">
        <v>2716.3100589999999</v>
      </c>
      <c r="E745" s="177">
        <f t="shared" si="22"/>
        <v>-1.9301053067715457E-2</v>
      </c>
      <c r="F745">
        <f t="shared" si="23"/>
        <v>6.1786899400682049E-3</v>
      </c>
    </row>
    <row r="746" spans="1:6" ht="15.75" x14ac:dyDescent="0.25">
      <c r="A746" s="180">
        <v>43280</v>
      </c>
      <c r="B746" s="179">
        <v>66.180000000000007</v>
      </c>
      <c r="C746" s="179">
        <v>2718.3701169999999</v>
      </c>
      <c r="E746" s="177">
        <f t="shared" si="22"/>
        <v>-1.3269718204860337E-2</v>
      </c>
      <c r="F746">
        <f t="shared" si="23"/>
        <v>7.5840311129971028E-4</v>
      </c>
    </row>
    <row r="747" spans="1:6" ht="15.75" x14ac:dyDescent="0.25">
      <c r="A747" s="180">
        <v>43283</v>
      </c>
      <c r="B747" s="179">
        <v>64.900002000000001</v>
      </c>
      <c r="C747" s="179">
        <v>2726.709961</v>
      </c>
      <c r="E747" s="177">
        <f t="shared" si="22"/>
        <v>-1.9341160471441632E-2</v>
      </c>
      <c r="F747">
        <f t="shared" si="23"/>
        <v>3.067957504331309E-3</v>
      </c>
    </row>
    <row r="748" spans="1:6" ht="15.75" x14ac:dyDescent="0.25">
      <c r="A748" s="180">
        <v>43284</v>
      </c>
      <c r="B748" s="179">
        <v>65.540001000000004</v>
      </c>
      <c r="C748" s="179">
        <v>2713.219971</v>
      </c>
      <c r="E748" s="177">
        <f t="shared" si="22"/>
        <v>9.8613094033495052E-3</v>
      </c>
      <c r="F748">
        <f t="shared" si="23"/>
        <v>-4.9473505407420237E-3</v>
      </c>
    </row>
    <row r="749" spans="1:6" ht="15.75" x14ac:dyDescent="0.25">
      <c r="A749" s="180">
        <v>43286</v>
      </c>
      <c r="B749" s="179">
        <v>65.260002</v>
      </c>
      <c r="C749" s="179">
        <v>2736.610107</v>
      </c>
      <c r="E749" s="177">
        <f t="shared" si="22"/>
        <v>-4.2721848600522083E-3</v>
      </c>
      <c r="F749">
        <f t="shared" si="23"/>
        <v>8.6208034180801363E-3</v>
      </c>
    </row>
    <row r="750" spans="1:6" ht="15.75" x14ac:dyDescent="0.25">
      <c r="A750" s="180">
        <v>43287</v>
      </c>
      <c r="B750" s="179">
        <v>64.260002</v>
      </c>
      <c r="C750" s="179">
        <v>2759.820068</v>
      </c>
      <c r="E750" s="177">
        <f t="shared" si="22"/>
        <v>-1.5323321626622088E-2</v>
      </c>
      <c r="F750">
        <f t="shared" si="23"/>
        <v>8.4812816194133056E-3</v>
      </c>
    </row>
    <row r="751" spans="1:6" ht="15.75" x14ac:dyDescent="0.25">
      <c r="A751" s="180">
        <v>43290</v>
      </c>
      <c r="B751" s="179">
        <v>64.080001999999993</v>
      </c>
      <c r="C751" s="179">
        <v>2784.169922</v>
      </c>
      <c r="E751" s="177">
        <f t="shared" si="22"/>
        <v>-2.8011203609985547E-3</v>
      </c>
      <c r="F751">
        <f t="shared" si="23"/>
        <v>8.8229860643218583E-3</v>
      </c>
    </row>
    <row r="752" spans="1:6" ht="15.75" x14ac:dyDescent="0.25">
      <c r="A752" s="180">
        <v>43291</v>
      </c>
      <c r="B752" s="179">
        <v>63.700001</v>
      </c>
      <c r="C752" s="179">
        <v>2793.8400879999999</v>
      </c>
      <c r="E752" s="177">
        <f t="shared" si="22"/>
        <v>-5.9301028111702347E-3</v>
      </c>
      <c r="F752">
        <f t="shared" si="23"/>
        <v>3.4732671751058763E-3</v>
      </c>
    </row>
    <row r="753" spans="1:6" ht="15.75" x14ac:dyDescent="0.25">
      <c r="A753" s="180">
        <v>43292</v>
      </c>
      <c r="B753" s="179">
        <v>63.849997999999999</v>
      </c>
      <c r="C753" s="179">
        <v>2774.0200199999999</v>
      </c>
      <c r="E753" s="177">
        <f t="shared" si="22"/>
        <v>2.3547409363462446E-3</v>
      </c>
      <c r="F753">
        <f t="shared" si="23"/>
        <v>-7.0942027373471772E-3</v>
      </c>
    </row>
    <row r="754" spans="1:6" ht="15.75" x14ac:dyDescent="0.25">
      <c r="A754" s="180">
        <v>43293</v>
      </c>
      <c r="B754" s="179">
        <v>63.470001000000003</v>
      </c>
      <c r="C754" s="179">
        <v>2798.290039</v>
      </c>
      <c r="E754" s="177">
        <f t="shared" si="22"/>
        <v>-5.9514019092059556E-3</v>
      </c>
      <c r="F754">
        <f t="shared" si="23"/>
        <v>8.7490424816760726E-3</v>
      </c>
    </row>
    <row r="755" spans="1:6" ht="15.75" x14ac:dyDescent="0.25">
      <c r="A755" s="180">
        <v>43294</v>
      </c>
      <c r="B755" s="179">
        <v>64.339995999999999</v>
      </c>
      <c r="C755" s="179">
        <v>2801.3100589999999</v>
      </c>
      <c r="E755" s="177">
        <f t="shared" si="22"/>
        <v>1.370718428064932E-2</v>
      </c>
      <c r="F755">
        <f t="shared" si="23"/>
        <v>1.0792376622543731E-3</v>
      </c>
    </row>
    <row r="756" spans="1:6" ht="15.75" x14ac:dyDescent="0.25">
      <c r="A756" s="180">
        <v>43297</v>
      </c>
      <c r="B756" s="179">
        <v>65.849997999999999</v>
      </c>
      <c r="C756" s="179">
        <v>2798.429932</v>
      </c>
      <c r="E756" s="177">
        <f t="shared" si="22"/>
        <v>2.3469103106565248E-2</v>
      </c>
      <c r="F756">
        <f t="shared" si="23"/>
        <v>-1.0281357433985505E-3</v>
      </c>
    </row>
    <row r="757" spans="1:6" ht="15.75" x14ac:dyDescent="0.25">
      <c r="A757" s="180">
        <v>43298</v>
      </c>
      <c r="B757" s="179">
        <v>66.860000999999997</v>
      </c>
      <c r="C757" s="179">
        <v>2809.5500489999999</v>
      </c>
      <c r="E757" s="177">
        <f t="shared" si="22"/>
        <v>1.5337935165920635E-2</v>
      </c>
      <c r="F757">
        <f t="shared" si="23"/>
        <v>3.9736985631984023E-3</v>
      </c>
    </row>
    <row r="758" spans="1:6" ht="15.75" x14ac:dyDescent="0.25">
      <c r="A758" s="180">
        <v>43299</v>
      </c>
      <c r="B758" s="179">
        <v>68.529999000000004</v>
      </c>
      <c r="C758" s="179">
        <v>2815.6201169999999</v>
      </c>
      <c r="E758" s="177">
        <f t="shared" si="22"/>
        <v>2.4977534774491161E-2</v>
      </c>
      <c r="F758">
        <f t="shared" si="23"/>
        <v>2.1605124999144465E-3</v>
      </c>
    </row>
    <row r="759" spans="1:6" ht="15.75" x14ac:dyDescent="0.25">
      <c r="A759" s="180">
        <v>43300</v>
      </c>
      <c r="B759" s="179">
        <v>68.610000999999997</v>
      </c>
      <c r="C759" s="179">
        <v>2804.48999</v>
      </c>
      <c r="E759" s="177">
        <f t="shared" si="22"/>
        <v>1.1674011552225139E-3</v>
      </c>
      <c r="F759">
        <f t="shared" si="23"/>
        <v>-3.9529931373906146E-3</v>
      </c>
    </row>
    <row r="760" spans="1:6" ht="15.75" x14ac:dyDescent="0.25">
      <c r="A760" s="180">
        <v>43301</v>
      </c>
      <c r="B760" s="179">
        <v>67.970000999999996</v>
      </c>
      <c r="C760" s="179">
        <v>2801.830078</v>
      </c>
      <c r="E760" s="177">
        <f t="shared" si="22"/>
        <v>-9.3280861488400646E-3</v>
      </c>
      <c r="F760">
        <f t="shared" si="23"/>
        <v>-9.4844767122881368E-4</v>
      </c>
    </row>
    <row r="761" spans="1:6" ht="15.75" x14ac:dyDescent="0.25">
      <c r="A761" s="180">
        <v>43304</v>
      </c>
      <c r="B761" s="179">
        <v>68.190002000000007</v>
      </c>
      <c r="C761" s="179">
        <v>2806.9799800000001</v>
      </c>
      <c r="E761" s="177">
        <f t="shared" si="22"/>
        <v>3.2367367480252707E-3</v>
      </c>
      <c r="F761">
        <f t="shared" si="23"/>
        <v>1.8380493665326458E-3</v>
      </c>
    </row>
    <row r="762" spans="1:6" ht="15.75" x14ac:dyDescent="0.25">
      <c r="A762" s="180">
        <v>43305</v>
      </c>
      <c r="B762" s="179">
        <v>65.230002999999996</v>
      </c>
      <c r="C762" s="179">
        <v>2820.3999020000001</v>
      </c>
      <c r="E762" s="177">
        <f t="shared" si="22"/>
        <v>-4.340810842035181E-2</v>
      </c>
      <c r="F762">
        <f t="shared" si="23"/>
        <v>4.7809111912511248E-3</v>
      </c>
    </row>
    <row r="763" spans="1:6" ht="15.75" x14ac:dyDescent="0.25">
      <c r="A763" s="180">
        <v>43306</v>
      </c>
      <c r="B763" s="179">
        <v>65.319999999999993</v>
      </c>
      <c r="C763" s="179">
        <v>2846.070068</v>
      </c>
      <c r="E763" s="177">
        <f t="shared" si="22"/>
        <v>1.3796871970095381E-3</v>
      </c>
      <c r="F763">
        <f t="shared" si="23"/>
        <v>9.1016050531687043E-3</v>
      </c>
    </row>
    <row r="764" spans="1:6" ht="15.75" x14ac:dyDescent="0.25">
      <c r="A764" s="180">
        <v>43307</v>
      </c>
      <c r="B764" s="179">
        <v>64.389999000000003</v>
      </c>
      <c r="C764" s="179">
        <v>2837.4399410000001</v>
      </c>
      <c r="E764" s="177">
        <f t="shared" si="22"/>
        <v>-1.4237614819350708E-2</v>
      </c>
      <c r="F764">
        <f t="shared" si="23"/>
        <v>-3.032296041138749E-3</v>
      </c>
    </row>
    <row r="765" spans="1:6" ht="15.75" x14ac:dyDescent="0.25">
      <c r="A765" s="180">
        <v>43308</v>
      </c>
      <c r="B765" s="179">
        <v>64.419998000000007</v>
      </c>
      <c r="C765" s="179">
        <v>2818.820068</v>
      </c>
      <c r="E765" s="177">
        <f t="shared" si="22"/>
        <v>4.6589533259666638E-4</v>
      </c>
      <c r="F765">
        <f t="shared" si="23"/>
        <v>-6.5622086765431131E-3</v>
      </c>
    </row>
    <row r="766" spans="1:6" ht="15.75" x14ac:dyDescent="0.25">
      <c r="A766" s="180">
        <v>43311</v>
      </c>
      <c r="B766" s="179">
        <v>61.950001</v>
      </c>
      <c r="C766" s="179">
        <v>2802.6000979999999</v>
      </c>
      <c r="E766" s="177">
        <f t="shared" si="22"/>
        <v>-3.8342084394352272E-2</v>
      </c>
      <c r="F766">
        <f t="shared" si="23"/>
        <v>-5.7541700458760836E-3</v>
      </c>
    </row>
    <row r="767" spans="1:6" ht="15.75" x14ac:dyDescent="0.25">
      <c r="A767" s="180">
        <v>43312</v>
      </c>
      <c r="B767" s="179">
        <v>62.330002</v>
      </c>
      <c r="C767" s="179">
        <v>2816.290039</v>
      </c>
      <c r="E767" s="177">
        <f t="shared" si="22"/>
        <v>6.1339950583696456E-3</v>
      </c>
      <c r="F767">
        <f t="shared" si="23"/>
        <v>4.884728652428727E-3</v>
      </c>
    </row>
    <row r="768" spans="1:6" ht="15.75" x14ac:dyDescent="0.25">
      <c r="A768" s="180">
        <v>43313</v>
      </c>
      <c r="B768" s="179">
        <v>62.209999000000003</v>
      </c>
      <c r="C768" s="179">
        <v>2813.360107</v>
      </c>
      <c r="E768" s="177">
        <f t="shared" si="22"/>
        <v>-1.9252847128097272E-3</v>
      </c>
      <c r="F768">
        <f t="shared" si="23"/>
        <v>-1.0403516539227997E-3</v>
      </c>
    </row>
    <row r="769" spans="1:6" ht="15.75" x14ac:dyDescent="0.25">
      <c r="A769" s="180">
        <v>43314</v>
      </c>
      <c r="B769" s="179">
        <v>63.939999</v>
      </c>
      <c r="C769" s="179">
        <v>2827.219971</v>
      </c>
      <c r="E769" s="177">
        <f t="shared" si="22"/>
        <v>2.7809034364395302E-2</v>
      </c>
      <c r="F769">
        <f t="shared" si="23"/>
        <v>4.9264450595978282E-3</v>
      </c>
    </row>
    <row r="770" spans="1:6" ht="15.75" x14ac:dyDescent="0.25">
      <c r="A770" s="180">
        <v>43315</v>
      </c>
      <c r="B770" s="179">
        <v>56.34</v>
      </c>
      <c r="C770" s="179">
        <v>2840.3500979999999</v>
      </c>
      <c r="E770" s="177">
        <f t="shared" si="22"/>
        <v>-0.11886141881234624</v>
      </c>
      <c r="F770">
        <f t="shared" si="23"/>
        <v>4.6441830259693617E-3</v>
      </c>
    </row>
    <row r="771" spans="1:6" ht="15.75" x14ac:dyDescent="0.25">
      <c r="A771" s="180">
        <v>43318</v>
      </c>
      <c r="B771" s="179">
        <v>57.540000999999997</v>
      </c>
      <c r="C771" s="179">
        <v>2850.3999020000001</v>
      </c>
      <c r="E771" s="177">
        <f t="shared" si="22"/>
        <v>2.1299272275470127E-2</v>
      </c>
      <c r="F771">
        <f t="shared" si="23"/>
        <v>3.5382272090600519E-3</v>
      </c>
    </row>
    <row r="772" spans="1:6" ht="15.75" x14ac:dyDescent="0.25">
      <c r="A772" s="180">
        <v>43319</v>
      </c>
      <c r="B772" s="179">
        <v>56.490001999999997</v>
      </c>
      <c r="C772" s="179">
        <v>2858.4499510000001</v>
      </c>
      <c r="E772" s="177">
        <f t="shared" ref="E772:E835" si="24">B772/B771-1</f>
        <v>-1.8248157486128624E-2</v>
      </c>
      <c r="F772">
        <f t="shared" ref="F772:F835" si="25">C772/C771-1</f>
        <v>2.8241823171377689E-3</v>
      </c>
    </row>
    <row r="773" spans="1:6" ht="15.75" x14ac:dyDescent="0.25">
      <c r="A773" s="180">
        <v>43320</v>
      </c>
      <c r="B773" s="179">
        <v>55.799999</v>
      </c>
      <c r="C773" s="179">
        <v>2857.6999510000001</v>
      </c>
      <c r="E773" s="177">
        <f t="shared" si="24"/>
        <v>-1.2214603922301115E-2</v>
      </c>
      <c r="F773">
        <f t="shared" si="25"/>
        <v>-2.6237996566547128E-4</v>
      </c>
    </row>
    <row r="774" spans="1:6" ht="15.75" x14ac:dyDescent="0.25">
      <c r="A774" s="180">
        <v>43321</v>
      </c>
      <c r="B774" s="179">
        <v>56.470001000000003</v>
      </c>
      <c r="C774" s="179">
        <v>2853.580078</v>
      </c>
      <c r="E774" s="177">
        <f t="shared" si="24"/>
        <v>1.2007204516258252E-2</v>
      </c>
      <c r="F774">
        <f t="shared" si="25"/>
        <v>-1.4416744482073085E-3</v>
      </c>
    </row>
    <row r="775" spans="1:6" ht="15.75" x14ac:dyDescent="0.25">
      <c r="A775" s="180">
        <v>43322</v>
      </c>
      <c r="B775" s="179">
        <v>56.580002</v>
      </c>
      <c r="C775" s="179">
        <v>2833.280029</v>
      </c>
      <c r="E775" s="177">
        <f t="shared" si="24"/>
        <v>1.9479546316989449E-3</v>
      </c>
      <c r="F775">
        <f t="shared" si="25"/>
        <v>-7.1138879740945127E-3</v>
      </c>
    </row>
    <row r="776" spans="1:6" ht="15.75" x14ac:dyDescent="0.25">
      <c r="A776" s="180">
        <v>43325</v>
      </c>
      <c r="B776" s="179">
        <v>56.810001</v>
      </c>
      <c r="C776" s="179">
        <v>2821.929932</v>
      </c>
      <c r="E776" s="177">
        <f t="shared" si="24"/>
        <v>4.0650228326255533E-3</v>
      </c>
      <c r="F776">
        <f t="shared" si="25"/>
        <v>-4.0059919541401978E-3</v>
      </c>
    </row>
    <row r="777" spans="1:6" ht="15.75" x14ac:dyDescent="0.25">
      <c r="A777" s="180">
        <v>43326</v>
      </c>
      <c r="B777" s="179">
        <v>58.790000999999997</v>
      </c>
      <c r="C777" s="179">
        <v>2839.959961</v>
      </c>
      <c r="E777" s="177">
        <f t="shared" si="24"/>
        <v>3.4853018221210785E-2</v>
      </c>
      <c r="F777">
        <f t="shared" si="25"/>
        <v>6.3892546712602805E-3</v>
      </c>
    </row>
    <row r="778" spans="1:6" ht="15.75" x14ac:dyDescent="0.25">
      <c r="A778" s="180">
        <v>43327</v>
      </c>
      <c r="B778" s="179">
        <v>58.439999</v>
      </c>
      <c r="C778" s="179">
        <v>2818.3701169999999</v>
      </c>
      <c r="E778" s="177">
        <f t="shared" si="24"/>
        <v>-5.9534273523825787E-3</v>
      </c>
      <c r="F778">
        <f t="shared" si="25"/>
        <v>-7.6021649236202027E-3</v>
      </c>
    </row>
    <row r="779" spans="1:6" ht="15.75" x14ac:dyDescent="0.25">
      <c r="A779" s="180">
        <v>43328</v>
      </c>
      <c r="B779" s="179">
        <v>57.23</v>
      </c>
      <c r="C779" s="179">
        <v>2840.6899410000001</v>
      </c>
      <c r="E779" s="177">
        <f t="shared" si="24"/>
        <v>-2.070497982041386E-2</v>
      </c>
      <c r="F779">
        <f t="shared" si="25"/>
        <v>7.9194084074942772E-3</v>
      </c>
    </row>
    <row r="780" spans="1:6" ht="15.75" x14ac:dyDescent="0.25">
      <c r="A780" s="180">
        <v>43329</v>
      </c>
      <c r="B780" s="179">
        <v>58.27</v>
      </c>
      <c r="C780" s="179">
        <v>2850.1298830000001</v>
      </c>
      <c r="E780" s="177">
        <f t="shared" si="24"/>
        <v>1.8172287261925657E-2</v>
      </c>
      <c r="F780">
        <f t="shared" si="25"/>
        <v>3.3231159317150816E-3</v>
      </c>
    </row>
    <row r="781" spans="1:6" ht="15.75" x14ac:dyDescent="0.25">
      <c r="A781" s="180">
        <v>43332</v>
      </c>
      <c r="B781" s="179">
        <v>57.18</v>
      </c>
      <c r="C781" s="179">
        <v>2857.0500489999999</v>
      </c>
      <c r="E781" s="177">
        <f t="shared" si="24"/>
        <v>-1.8706023682855677E-2</v>
      </c>
      <c r="F781">
        <f t="shared" si="25"/>
        <v>2.4280177690414462E-3</v>
      </c>
    </row>
    <row r="782" spans="1:6" ht="15.75" x14ac:dyDescent="0.25">
      <c r="A782" s="180">
        <v>43333</v>
      </c>
      <c r="B782" s="179">
        <v>57.540000999999997</v>
      </c>
      <c r="C782" s="179">
        <v>2862.959961</v>
      </c>
      <c r="E782" s="177">
        <f t="shared" si="24"/>
        <v>6.2959251486534029E-3</v>
      </c>
      <c r="F782">
        <f t="shared" si="25"/>
        <v>2.0685363919574762E-3</v>
      </c>
    </row>
    <row r="783" spans="1:6" ht="15.75" x14ac:dyDescent="0.25">
      <c r="A783" s="180">
        <v>43334</v>
      </c>
      <c r="B783" s="179">
        <v>57.630001</v>
      </c>
      <c r="C783" s="179">
        <v>2861.820068</v>
      </c>
      <c r="E783" s="177">
        <f t="shared" si="24"/>
        <v>1.5641292741723767E-3</v>
      </c>
      <c r="F783">
        <f t="shared" si="25"/>
        <v>-3.9815191812941908E-4</v>
      </c>
    </row>
    <row r="784" spans="1:6" ht="15.75" x14ac:dyDescent="0.25">
      <c r="A784" s="180">
        <v>43335</v>
      </c>
      <c r="B784" s="179">
        <v>58.099997999999999</v>
      </c>
      <c r="C784" s="179">
        <v>2856.9799800000001</v>
      </c>
      <c r="E784" s="177">
        <f t="shared" si="24"/>
        <v>8.1554223814779281E-3</v>
      </c>
      <c r="F784">
        <f t="shared" si="25"/>
        <v>-1.6912621635861713E-3</v>
      </c>
    </row>
    <row r="785" spans="1:6" ht="15.75" x14ac:dyDescent="0.25">
      <c r="A785" s="180">
        <v>43336</v>
      </c>
      <c r="B785" s="179">
        <v>58.549999</v>
      </c>
      <c r="C785" s="179">
        <v>2874.6899410000001</v>
      </c>
      <c r="E785" s="177">
        <f t="shared" si="24"/>
        <v>7.7452842597343086E-3</v>
      </c>
      <c r="F785">
        <f t="shared" si="25"/>
        <v>6.1988397272563223E-3</v>
      </c>
    </row>
    <row r="786" spans="1:6" ht="15.75" x14ac:dyDescent="0.25">
      <c r="A786" s="180">
        <v>43339</v>
      </c>
      <c r="B786" s="179">
        <v>57.529998999999997</v>
      </c>
      <c r="C786" s="179">
        <v>2896.73999</v>
      </c>
      <c r="E786" s="177">
        <f t="shared" si="24"/>
        <v>-1.7421007983279391E-2</v>
      </c>
      <c r="F786">
        <f t="shared" si="25"/>
        <v>7.6704094885202689E-3</v>
      </c>
    </row>
    <row r="787" spans="1:6" ht="15.75" x14ac:dyDescent="0.25">
      <c r="A787" s="180">
        <v>43340</v>
      </c>
      <c r="B787" s="179">
        <v>58.349997999999999</v>
      </c>
      <c r="C787" s="179">
        <v>2897.5200199999999</v>
      </c>
      <c r="E787" s="177">
        <f t="shared" si="24"/>
        <v>1.4253415857003571E-2</v>
      </c>
      <c r="F787">
        <f t="shared" si="25"/>
        <v>2.6927856925129667E-4</v>
      </c>
    </row>
    <row r="788" spans="1:6" ht="15.75" x14ac:dyDescent="0.25">
      <c r="A788" s="180">
        <v>43341</v>
      </c>
      <c r="B788" s="179">
        <v>58.490001999999997</v>
      </c>
      <c r="C788" s="179">
        <v>2914.040039</v>
      </c>
      <c r="E788" s="177">
        <f t="shared" si="24"/>
        <v>2.3993831156601253E-3</v>
      </c>
      <c r="F788">
        <f t="shared" si="25"/>
        <v>5.7014339455712104E-3</v>
      </c>
    </row>
    <row r="789" spans="1:6" ht="15.75" x14ac:dyDescent="0.25">
      <c r="A789" s="180">
        <v>43342</v>
      </c>
      <c r="B789" s="179">
        <v>58.869999</v>
      </c>
      <c r="C789" s="179">
        <v>2901.1298830000001</v>
      </c>
      <c r="E789" s="177">
        <f t="shared" si="24"/>
        <v>6.4967855531958829E-3</v>
      </c>
      <c r="F789">
        <f t="shared" si="25"/>
        <v>-4.4303289684483049E-3</v>
      </c>
    </row>
    <row r="790" spans="1:6" ht="15.75" x14ac:dyDescent="0.25">
      <c r="A790" s="180">
        <v>43343</v>
      </c>
      <c r="B790" s="179">
        <v>60.450001</v>
      </c>
      <c r="C790" s="179">
        <v>2901.5200199999999</v>
      </c>
      <c r="E790" s="177">
        <f t="shared" si="24"/>
        <v>2.6838831779154582E-2</v>
      </c>
      <c r="F790">
        <f t="shared" si="25"/>
        <v>1.3447760553075838E-4</v>
      </c>
    </row>
    <row r="791" spans="1:6" ht="15.75" x14ac:dyDescent="0.25">
      <c r="A791" s="180">
        <v>43347</v>
      </c>
      <c r="B791" s="179">
        <v>58.759998000000003</v>
      </c>
      <c r="C791" s="179">
        <v>2896.719971</v>
      </c>
      <c r="E791" s="177">
        <f t="shared" si="24"/>
        <v>-2.7957038412621316E-2</v>
      </c>
      <c r="F791">
        <f t="shared" si="25"/>
        <v>-1.6543222059174356E-3</v>
      </c>
    </row>
    <row r="792" spans="1:6" ht="15.75" x14ac:dyDescent="0.25">
      <c r="A792" s="180">
        <v>43348</v>
      </c>
      <c r="B792" s="179">
        <v>58.810001</v>
      </c>
      <c r="C792" s="179">
        <v>2888.6000979999999</v>
      </c>
      <c r="E792" s="177">
        <f t="shared" si="24"/>
        <v>8.5097007661572022E-4</v>
      </c>
      <c r="F792">
        <f t="shared" si="25"/>
        <v>-2.8031266678487654E-3</v>
      </c>
    </row>
    <row r="793" spans="1:6" ht="15.75" x14ac:dyDescent="0.25">
      <c r="A793" s="180">
        <v>43349</v>
      </c>
      <c r="B793" s="179">
        <v>57.93</v>
      </c>
      <c r="C793" s="179">
        <v>2878.0500489999999</v>
      </c>
      <c r="E793" s="177">
        <f t="shared" si="24"/>
        <v>-1.4963458341039626E-2</v>
      </c>
      <c r="F793">
        <f t="shared" si="25"/>
        <v>-3.6523051450786381E-3</v>
      </c>
    </row>
    <row r="794" spans="1:6" ht="15.75" x14ac:dyDescent="0.25">
      <c r="A794" s="180">
        <v>43350</v>
      </c>
      <c r="B794" s="179">
        <v>57.900002000000001</v>
      </c>
      <c r="C794" s="179">
        <v>2871.679932</v>
      </c>
      <c r="E794" s="177">
        <f t="shared" si="24"/>
        <v>-5.1783186604525966E-4</v>
      </c>
      <c r="F794">
        <f t="shared" si="25"/>
        <v>-2.2133447617470603E-3</v>
      </c>
    </row>
    <row r="795" spans="1:6" ht="15.75" x14ac:dyDescent="0.25">
      <c r="A795" s="180">
        <v>43353</v>
      </c>
      <c r="B795" s="179">
        <v>58.549999</v>
      </c>
      <c r="C795" s="179">
        <v>2877.1298830000001</v>
      </c>
      <c r="E795" s="177">
        <f t="shared" si="24"/>
        <v>1.1226199957644178E-2</v>
      </c>
      <c r="F795">
        <f t="shared" si="25"/>
        <v>1.8978267526508219E-3</v>
      </c>
    </row>
    <row r="796" spans="1:6" ht="15.75" x14ac:dyDescent="0.25">
      <c r="A796" s="180">
        <v>43354</v>
      </c>
      <c r="B796" s="179">
        <v>58.849997999999999</v>
      </c>
      <c r="C796" s="179">
        <v>2887.889893</v>
      </c>
      <c r="E796" s="177">
        <f t="shared" si="24"/>
        <v>5.123808798015439E-3</v>
      </c>
      <c r="F796">
        <f t="shared" si="25"/>
        <v>3.7398415912945904E-3</v>
      </c>
    </row>
    <row r="797" spans="1:6" ht="15.75" x14ac:dyDescent="0.25">
      <c r="A797" s="180">
        <v>43355</v>
      </c>
      <c r="B797" s="179">
        <v>57.490001999999997</v>
      </c>
      <c r="C797" s="179">
        <v>2888.919922</v>
      </c>
      <c r="E797" s="177">
        <f t="shared" si="24"/>
        <v>-2.3109533495651147E-2</v>
      </c>
      <c r="F797">
        <f t="shared" si="25"/>
        <v>3.5667183935816915E-4</v>
      </c>
    </row>
    <row r="798" spans="1:6" ht="15.75" x14ac:dyDescent="0.25">
      <c r="A798" s="180">
        <v>43356</v>
      </c>
      <c r="B798" s="179">
        <v>57.150002000000001</v>
      </c>
      <c r="C798" s="179">
        <v>2904.179932</v>
      </c>
      <c r="E798" s="177">
        <f t="shared" si="24"/>
        <v>-5.9140718067812736E-3</v>
      </c>
      <c r="F798">
        <f t="shared" si="25"/>
        <v>5.2822544106503333E-3</v>
      </c>
    </row>
    <row r="799" spans="1:6" ht="15.75" x14ac:dyDescent="0.25">
      <c r="A799" s="180">
        <v>43357</v>
      </c>
      <c r="B799" s="179">
        <v>57.200001</v>
      </c>
      <c r="C799" s="179">
        <v>2904.9799800000001</v>
      </c>
      <c r="E799" s="177">
        <f t="shared" si="24"/>
        <v>8.7487311024059267E-4</v>
      </c>
      <c r="F799">
        <f t="shared" si="25"/>
        <v>2.7548155373735561E-4</v>
      </c>
    </row>
    <row r="800" spans="1:6" ht="15.75" x14ac:dyDescent="0.25">
      <c r="A800" s="180">
        <v>43360</v>
      </c>
      <c r="B800" s="179">
        <v>56.509998000000003</v>
      </c>
      <c r="C800" s="179">
        <v>2888.8000489999999</v>
      </c>
      <c r="E800" s="177">
        <f t="shared" si="24"/>
        <v>-1.2062989299598037E-2</v>
      </c>
      <c r="F800">
        <f t="shared" si="25"/>
        <v>-5.5697220329897767E-3</v>
      </c>
    </row>
    <row r="801" spans="1:6" ht="15.75" x14ac:dyDescent="0.25">
      <c r="A801" s="180">
        <v>43361</v>
      </c>
      <c r="B801" s="179">
        <v>57.939999</v>
      </c>
      <c r="C801" s="179">
        <v>2904.3100589999999</v>
      </c>
      <c r="E801" s="177">
        <f t="shared" si="24"/>
        <v>2.5305274298540903E-2</v>
      </c>
      <c r="F801">
        <f t="shared" si="25"/>
        <v>5.3690147247709152E-3</v>
      </c>
    </row>
    <row r="802" spans="1:6" ht="15.75" x14ac:dyDescent="0.25">
      <c r="A802" s="180">
        <v>43362</v>
      </c>
      <c r="B802" s="179">
        <v>58.09</v>
      </c>
      <c r="C802" s="179">
        <v>2907.9499510000001</v>
      </c>
      <c r="E802" s="177">
        <f t="shared" si="24"/>
        <v>2.588902357419931E-3</v>
      </c>
      <c r="F802">
        <f t="shared" si="25"/>
        <v>1.2532725246467979E-3</v>
      </c>
    </row>
    <row r="803" spans="1:6" ht="15.75" x14ac:dyDescent="0.25">
      <c r="A803" s="180">
        <v>43363</v>
      </c>
      <c r="B803" s="179">
        <v>58.470001000000003</v>
      </c>
      <c r="C803" s="179">
        <v>2930.75</v>
      </c>
      <c r="E803" s="177">
        <f t="shared" si="24"/>
        <v>6.541590635221306E-3</v>
      </c>
      <c r="F803">
        <f t="shared" si="25"/>
        <v>7.8405919579733752E-3</v>
      </c>
    </row>
    <row r="804" spans="1:6" ht="15.75" x14ac:dyDescent="0.25">
      <c r="A804" s="180">
        <v>43364</v>
      </c>
      <c r="B804" s="179">
        <v>58.189999</v>
      </c>
      <c r="C804" s="179">
        <v>2929.669922</v>
      </c>
      <c r="E804" s="177">
        <f t="shared" si="24"/>
        <v>-4.7888146949065513E-3</v>
      </c>
      <c r="F804">
        <f t="shared" si="25"/>
        <v>-3.6853296937644497E-4</v>
      </c>
    </row>
    <row r="805" spans="1:6" ht="15.75" x14ac:dyDescent="0.25">
      <c r="A805" s="180">
        <v>43367</v>
      </c>
      <c r="B805" s="179">
        <v>58.59</v>
      </c>
      <c r="C805" s="179">
        <v>2919.3701169999999</v>
      </c>
      <c r="E805" s="177">
        <f t="shared" si="24"/>
        <v>6.8740506422761971E-3</v>
      </c>
      <c r="F805">
        <f t="shared" si="25"/>
        <v>-3.5156878673106018E-3</v>
      </c>
    </row>
    <row r="806" spans="1:6" ht="15.75" x14ac:dyDescent="0.25">
      <c r="A806" s="180">
        <v>43368</v>
      </c>
      <c r="B806" s="179">
        <v>61.119999</v>
      </c>
      <c r="C806" s="179">
        <v>2915.5600589999999</v>
      </c>
      <c r="E806" s="177">
        <f t="shared" si="24"/>
        <v>4.318141321044533E-2</v>
      </c>
      <c r="F806">
        <f t="shared" si="25"/>
        <v>-1.3050959101805759E-3</v>
      </c>
    </row>
    <row r="807" spans="1:6" ht="15.75" x14ac:dyDescent="0.25">
      <c r="A807" s="180">
        <v>43369</v>
      </c>
      <c r="B807" s="179">
        <v>61.200001</v>
      </c>
      <c r="C807" s="179">
        <v>2905.969971</v>
      </c>
      <c r="E807" s="177">
        <f t="shared" si="24"/>
        <v>1.3089332674891541E-3</v>
      </c>
      <c r="F807">
        <f t="shared" si="25"/>
        <v>-3.2892781510009961E-3</v>
      </c>
    </row>
    <row r="808" spans="1:6" ht="15.75" x14ac:dyDescent="0.25">
      <c r="A808" s="180">
        <v>43370</v>
      </c>
      <c r="B808" s="179">
        <v>62.950001</v>
      </c>
      <c r="C808" s="179">
        <v>2914</v>
      </c>
      <c r="E808" s="177">
        <f t="shared" si="24"/>
        <v>2.8594770774595268E-2</v>
      </c>
      <c r="F808">
        <f t="shared" si="25"/>
        <v>2.7632869851152986E-3</v>
      </c>
    </row>
    <row r="809" spans="1:6" ht="15.75" x14ac:dyDescent="0.25">
      <c r="A809" s="180">
        <v>43371</v>
      </c>
      <c r="B809" s="179">
        <v>63.009998000000003</v>
      </c>
      <c r="C809" s="179">
        <v>2913.9799800000001</v>
      </c>
      <c r="E809" s="177">
        <f t="shared" si="24"/>
        <v>9.5308973863250657E-4</v>
      </c>
      <c r="F809">
        <f t="shared" si="25"/>
        <v>-6.8702814001175838E-6</v>
      </c>
    </row>
    <row r="810" spans="1:6" ht="15.75" x14ac:dyDescent="0.25">
      <c r="A810" s="180">
        <v>43374</v>
      </c>
      <c r="B810" s="179">
        <v>61.59</v>
      </c>
      <c r="C810" s="179">
        <v>2924.5900879999999</v>
      </c>
      <c r="E810" s="177">
        <f t="shared" si="24"/>
        <v>-2.2536074354422286E-2</v>
      </c>
      <c r="F810">
        <f t="shared" si="25"/>
        <v>3.6411053174085772E-3</v>
      </c>
    </row>
    <row r="811" spans="1:6" ht="15.75" x14ac:dyDescent="0.25">
      <c r="A811" s="180">
        <v>43375</v>
      </c>
      <c r="B811" s="179">
        <v>60.599997999999999</v>
      </c>
      <c r="C811" s="179">
        <v>2923.429932</v>
      </c>
      <c r="E811" s="177">
        <f t="shared" si="24"/>
        <v>-1.6074070465984858E-2</v>
      </c>
      <c r="F811">
        <f t="shared" si="25"/>
        <v>-3.9669012240728385E-4</v>
      </c>
    </row>
    <row r="812" spans="1:6" ht="15.75" x14ac:dyDescent="0.25">
      <c r="A812" s="180">
        <v>43376</v>
      </c>
      <c r="B812" s="179">
        <v>61.830002</v>
      </c>
      <c r="C812" s="179">
        <v>2925.51001</v>
      </c>
      <c r="E812" s="177">
        <f t="shared" si="24"/>
        <v>2.0297096379442214E-2</v>
      </c>
      <c r="F812">
        <f t="shared" si="25"/>
        <v>7.1151970404059739E-4</v>
      </c>
    </row>
    <row r="813" spans="1:6" ht="15.75" x14ac:dyDescent="0.25">
      <c r="A813" s="180">
        <v>43377</v>
      </c>
      <c r="B813" s="179">
        <v>60.919998</v>
      </c>
      <c r="C813" s="179">
        <v>2901.610107</v>
      </c>
      <c r="E813" s="177">
        <f t="shared" si="24"/>
        <v>-1.4717838760542223E-2</v>
      </c>
      <c r="F813">
        <f t="shared" si="25"/>
        <v>-8.1694825580173047E-3</v>
      </c>
    </row>
    <row r="814" spans="1:6" ht="15.75" x14ac:dyDescent="0.25">
      <c r="A814" s="180">
        <v>43378</v>
      </c>
      <c r="B814" s="179">
        <v>61.18</v>
      </c>
      <c r="C814" s="179">
        <v>2885.570068</v>
      </c>
      <c r="E814" s="177">
        <f t="shared" si="24"/>
        <v>4.2679252878503604E-3</v>
      </c>
      <c r="F814">
        <f t="shared" si="25"/>
        <v>-5.5279787457674923E-3</v>
      </c>
    </row>
    <row r="815" spans="1:6" ht="15.75" x14ac:dyDescent="0.25">
      <c r="A815" s="180">
        <v>43381</v>
      </c>
      <c r="B815" s="179">
        <v>61.029998999999997</v>
      </c>
      <c r="C815" s="179">
        <v>2884.429932</v>
      </c>
      <c r="E815" s="177">
        <f t="shared" si="24"/>
        <v>-2.4517979731939477E-3</v>
      </c>
      <c r="F815">
        <f t="shared" si="25"/>
        <v>-3.951163801717561E-4</v>
      </c>
    </row>
    <row r="816" spans="1:6" ht="15.75" x14ac:dyDescent="0.25">
      <c r="A816" s="180">
        <v>43382</v>
      </c>
      <c r="B816" s="179">
        <v>61.75</v>
      </c>
      <c r="C816" s="179">
        <v>2880.3400879999999</v>
      </c>
      <c r="E816" s="177">
        <f t="shared" si="24"/>
        <v>1.1797493229518174E-2</v>
      </c>
      <c r="F816">
        <f t="shared" si="25"/>
        <v>-1.4179037440387177E-3</v>
      </c>
    </row>
    <row r="817" spans="1:6" ht="15.75" x14ac:dyDescent="0.25">
      <c r="A817" s="180">
        <v>43383</v>
      </c>
      <c r="B817" s="179">
        <v>57.200001</v>
      </c>
      <c r="C817" s="179">
        <v>2785.679932</v>
      </c>
      <c r="E817" s="177">
        <f t="shared" si="24"/>
        <v>-7.368419433198381E-2</v>
      </c>
      <c r="F817">
        <f t="shared" si="25"/>
        <v>-3.2864228913235149E-2</v>
      </c>
    </row>
    <row r="818" spans="1:6" ht="15.75" x14ac:dyDescent="0.25">
      <c r="A818" s="180">
        <v>43384</v>
      </c>
      <c r="B818" s="179">
        <v>55.98</v>
      </c>
      <c r="C818" s="179">
        <v>2728.3701169999999</v>
      </c>
      <c r="E818" s="177">
        <f t="shared" si="24"/>
        <v>-2.1328688438309706E-2</v>
      </c>
      <c r="F818">
        <f t="shared" si="25"/>
        <v>-2.0573007811006461E-2</v>
      </c>
    </row>
    <row r="819" spans="1:6" ht="15.75" x14ac:dyDescent="0.25">
      <c r="A819" s="180">
        <v>43385</v>
      </c>
      <c r="B819" s="179">
        <v>57.110000999999997</v>
      </c>
      <c r="C819" s="179">
        <v>2767.1298830000001</v>
      </c>
      <c r="E819" s="177">
        <f t="shared" si="24"/>
        <v>2.0185798499464003E-2</v>
      </c>
      <c r="F819">
        <f t="shared" si="25"/>
        <v>1.4206197963573475E-2</v>
      </c>
    </row>
    <row r="820" spans="1:6" ht="15.75" x14ac:dyDescent="0.25">
      <c r="A820" s="180">
        <v>43388</v>
      </c>
      <c r="B820" s="179">
        <v>58.029998999999997</v>
      </c>
      <c r="C820" s="179">
        <v>2750.790039</v>
      </c>
      <c r="E820" s="177">
        <f t="shared" si="24"/>
        <v>1.6109227523914749E-2</v>
      </c>
      <c r="F820">
        <f t="shared" si="25"/>
        <v>-5.9049790544292158E-3</v>
      </c>
    </row>
    <row r="821" spans="1:6" ht="15.75" x14ac:dyDescent="0.25">
      <c r="A821" s="180">
        <v>43389</v>
      </c>
      <c r="B821" s="179">
        <v>60.400002000000001</v>
      </c>
      <c r="C821" s="179">
        <v>2809.919922</v>
      </c>
      <c r="E821" s="177">
        <f t="shared" si="24"/>
        <v>4.0840996740324043E-2</v>
      </c>
      <c r="F821">
        <f t="shared" si="25"/>
        <v>2.1495600231814072E-2</v>
      </c>
    </row>
    <row r="822" spans="1:6" ht="15.75" x14ac:dyDescent="0.25">
      <c r="A822" s="180">
        <v>43390</v>
      </c>
      <c r="B822" s="179">
        <v>60.619999</v>
      </c>
      <c r="C822" s="179">
        <v>2809.209961</v>
      </c>
      <c r="E822" s="177">
        <f t="shared" si="24"/>
        <v>3.64233431647909E-3</v>
      </c>
      <c r="F822">
        <f t="shared" si="25"/>
        <v>-2.5266236039023227E-4</v>
      </c>
    </row>
    <row r="823" spans="1:6" ht="15.75" x14ac:dyDescent="0.25">
      <c r="A823" s="180">
        <v>43391</v>
      </c>
      <c r="B823" s="179">
        <v>58.380001</v>
      </c>
      <c r="C823" s="179">
        <v>2768.780029</v>
      </c>
      <c r="E823" s="177">
        <f t="shared" si="24"/>
        <v>-3.6951468771881713E-2</v>
      </c>
      <c r="F823">
        <f t="shared" si="25"/>
        <v>-1.4391922484002562E-2</v>
      </c>
    </row>
    <row r="824" spans="1:6" ht="15.75" x14ac:dyDescent="0.25">
      <c r="A824" s="180">
        <v>43392</v>
      </c>
      <c r="B824" s="179">
        <v>54.619999</v>
      </c>
      <c r="C824" s="179">
        <v>2767.780029</v>
      </c>
      <c r="E824" s="177">
        <f t="shared" si="24"/>
        <v>-6.4405651517546181E-2</v>
      </c>
      <c r="F824">
        <f t="shared" si="25"/>
        <v>-3.6116989776224795E-4</v>
      </c>
    </row>
    <row r="825" spans="1:6" ht="15.75" x14ac:dyDescent="0.25">
      <c r="A825" s="180">
        <v>43395</v>
      </c>
      <c r="B825" s="179">
        <v>54.470001000000003</v>
      </c>
      <c r="C825" s="179">
        <v>2755.8798830000001</v>
      </c>
      <c r="E825" s="177">
        <f t="shared" si="24"/>
        <v>-2.7462102296998969E-3</v>
      </c>
      <c r="F825">
        <f t="shared" si="25"/>
        <v>-4.2995273740376039E-3</v>
      </c>
    </row>
    <row r="826" spans="1:6" ht="15.75" x14ac:dyDescent="0.25">
      <c r="A826" s="180">
        <v>43396</v>
      </c>
      <c r="B826" s="179">
        <v>53.200001</v>
      </c>
      <c r="C826" s="179">
        <v>2740.6899410000001</v>
      </c>
      <c r="E826" s="177">
        <f t="shared" si="24"/>
        <v>-2.3315586133365485E-2</v>
      </c>
      <c r="F826">
        <f t="shared" si="25"/>
        <v>-5.5118302120862328E-3</v>
      </c>
    </row>
    <row r="827" spans="1:6" ht="15.75" x14ac:dyDescent="0.25">
      <c r="A827" s="180">
        <v>43397</v>
      </c>
      <c r="B827" s="179">
        <v>50.669998</v>
      </c>
      <c r="C827" s="179">
        <v>2656.1000979999999</v>
      </c>
      <c r="E827" s="177">
        <f t="shared" si="24"/>
        <v>-4.7556446474502856E-2</v>
      </c>
      <c r="F827">
        <f t="shared" si="25"/>
        <v>-3.0864433708665207E-2</v>
      </c>
    </row>
    <row r="828" spans="1:6" ht="15.75" x14ac:dyDescent="0.25">
      <c r="A828" s="180">
        <v>43398</v>
      </c>
      <c r="B828" s="179">
        <v>52.490001999999997</v>
      </c>
      <c r="C828" s="179">
        <v>2705.570068</v>
      </c>
      <c r="E828" s="177">
        <f t="shared" si="24"/>
        <v>3.5918769919825122E-2</v>
      </c>
      <c r="F828">
        <f t="shared" si="25"/>
        <v>1.8625039785680642E-2</v>
      </c>
    </row>
    <row r="829" spans="1:6" ht="15.75" x14ac:dyDescent="0.25">
      <c r="A829" s="180">
        <v>43399</v>
      </c>
      <c r="B829" s="179">
        <v>52.25</v>
      </c>
      <c r="C829" s="179">
        <v>2658.6899410000001</v>
      </c>
      <c r="E829" s="177">
        <f t="shared" si="24"/>
        <v>-4.5723374138945116E-3</v>
      </c>
      <c r="F829">
        <f t="shared" si="25"/>
        <v>-1.7327264059605163E-2</v>
      </c>
    </row>
    <row r="830" spans="1:6" ht="15.75" x14ac:dyDescent="0.25">
      <c r="A830" s="180">
        <v>43402</v>
      </c>
      <c r="B830" s="179">
        <v>50.07</v>
      </c>
      <c r="C830" s="179">
        <v>2641.25</v>
      </c>
      <c r="E830" s="177">
        <f t="shared" si="24"/>
        <v>-4.1722488038277494E-2</v>
      </c>
      <c r="F830">
        <f t="shared" si="25"/>
        <v>-6.5595994219019849E-3</v>
      </c>
    </row>
    <row r="831" spans="1:6" ht="15.75" x14ac:dyDescent="0.25">
      <c r="A831" s="180">
        <v>43403</v>
      </c>
      <c r="B831" s="179">
        <v>52.82</v>
      </c>
      <c r="C831" s="179">
        <v>2682.6298830000001</v>
      </c>
      <c r="E831" s="177">
        <f t="shared" si="24"/>
        <v>5.4923107649291092E-2</v>
      </c>
      <c r="F831">
        <f t="shared" si="25"/>
        <v>1.5666780123047896E-2</v>
      </c>
    </row>
    <row r="832" spans="1:6" ht="15.75" x14ac:dyDescent="0.25">
      <c r="A832" s="180">
        <v>43404</v>
      </c>
      <c r="B832" s="179">
        <v>52.889999000000003</v>
      </c>
      <c r="C832" s="179">
        <v>2711.73999</v>
      </c>
      <c r="E832" s="177">
        <f t="shared" si="24"/>
        <v>1.3252366527831683E-3</v>
      </c>
      <c r="F832">
        <f t="shared" si="25"/>
        <v>1.0851331816018606E-2</v>
      </c>
    </row>
    <row r="833" spans="1:6" ht="15.75" x14ac:dyDescent="0.25">
      <c r="A833" s="180">
        <v>43405</v>
      </c>
      <c r="B833" s="179">
        <v>54.799999</v>
      </c>
      <c r="C833" s="179">
        <v>2740.3701169999999</v>
      </c>
      <c r="E833" s="177">
        <f t="shared" si="24"/>
        <v>3.6112687391050891E-2</v>
      </c>
      <c r="F833">
        <f t="shared" si="25"/>
        <v>1.0557843711262338E-2</v>
      </c>
    </row>
    <row r="834" spans="1:6" ht="15.75" x14ac:dyDescent="0.25">
      <c r="A834" s="180">
        <v>43406</v>
      </c>
      <c r="B834" s="179">
        <v>47.189999</v>
      </c>
      <c r="C834" s="179">
        <v>2723.0600589999999</v>
      </c>
      <c r="E834" s="177">
        <f t="shared" si="24"/>
        <v>-0.13886861567278497</v>
      </c>
      <c r="F834">
        <f t="shared" si="25"/>
        <v>-6.3166861631632765E-3</v>
      </c>
    </row>
    <row r="835" spans="1:6" ht="15.75" x14ac:dyDescent="0.25">
      <c r="A835" s="180">
        <v>43409</v>
      </c>
      <c r="B835" s="179">
        <v>47.450001</v>
      </c>
      <c r="C835" s="179">
        <v>2738.3100589999999</v>
      </c>
      <c r="E835" s="177">
        <f t="shared" si="24"/>
        <v>5.5096843718940303E-3</v>
      </c>
      <c r="F835">
        <f t="shared" si="25"/>
        <v>5.6003171687664111E-3</v>
      </c>
    </row>
    <row r="836" spans="1:6" ht="15.75" x14ac:dyDescent="0.25">
      <c r="A836" s="180">
        <v>43410</v>
      </c>
      <c r="B836" s="179">
        <v>50.07</v>
      </c>
      <c r="C836" s="179">
        <v>2755.4499510000001</v>
      </c>
      <c r="E836" s="177">
        <f t="shared" ref="E836:E899" si="26">B836/B835-1</f>
        <v>5.5215994621369946E-2</v>
      </c>
      <c r="F836">
        <f t="shared" ref="F836:F899" si="27">C836/C835-1</f>
        <v>6.2592955621174617E-3</v>
      </c>
    </row>
    <row r="837" spans="1:6" ht="15.75" x14ac:dyDescent="0.25">
      <c r="A837" s="180">
        <v>43411</v>
      </c>
      <c r="B837" s="179">
        <v>51.709999000000003</v>
      </c>
      <c r="C837" s="179">
        <v>2813.889893</v>
      </c>
      <c r="E837" s="177">
        <f t="shared" si="26"/>
        <v>3.2754124226083592E-2</v>
      </c>
      <c r="F837">
        <f t="shared" si="27"/>
        <v>2.1208856280910071E-2</v>
      </c>
    </row>
    <row r="838" spans="1:6" ht="15.75" x14ac:dyDescent="0.25">
      <c r="A838" s="180">
        <v>43412</v>
      </c>
      <c r="B838" s="179">
        <v>50.849997999999999</v>
      </c>
      <c r="C838" s="179">
        <v>2806.830078</v>
      </c>
      <c r="E838" s="177">
        <f t="shared" si="26"/>
        <v>-1.663123219166962E-2</v>
      </c>
      <c r="F838">
        <f t="shared" si="27"/>
        <v>-2.5089165775684652E-3</v>
      </c>
    </row>
    <row r="839" spans="1:6" ht="15.75" x14ac:dyDescent="0.25">
      <c r="A839" s="180">
        <v>43413</v>
      </c>
      <c r="B839" s="179">
        <v>50.939999</v>
      </c>
      <c r="C839" s="179">
        <v>2781.01001</v>
      </c>
      <c r="E839" s="177">
        <f t="shared" si="26"/>
        <v>1.7699312397219114E-3</v>
      </c>
      <c r="F839">
        <f t="shared" si="27"/>
        <v>-9.1990135784770777E-3</v>
      </c>
    </row>
    <row r="840" spans="1:6" ht="15.75" x14ac:dyDescent="0.25">
      <c r="A840" s="180">
        <v>43416</v>
      </c>
      <c r="B840" s="179">
        <v>51.330002</v>
      </c>
      <c r="C840" s="179">
        <v>2726.219971</v>
      </c>
      <c r="E840" s="177">
        <f t="shared" si="26"/>
        <v>7.6561250030648953E-3</v>
      </c>
      <c r="F840">
        <f t="shared" si="27"/>
        <v>-1.970148931610638E-2</v>
      </c>
    </row>
    <row r="841" spans="1:6" ht="15.75" x14ac:dyDescent="0.25">
      <c r="A841" s="180">
        <v>43417</v>
      </c>
      <c r="B841" s="179">
        <v>48.240001999999997</v>
      </c>
      <c r="C841" s="179">
        <v>2722.179932</v>
      </c>
      <c r="E841" s="177">
        <f t="shared" si="26"/>
        <v>-6.0198711856664366E-2</v>
      </c>
      <c r="F841">
        <f t="shared" si="27"/>
        <v>-1.481919670083709E-3</v>
      </c>
    </row>
    <row r="842" spans="1:6" ht="15.75" x14ac:dyDescent="0.25">
      <c r="A842" s="180">
        <v>43418</v>
      </c>
      <c r="B842" s="179">
        <v>49.060001</v>
      </c>
      <c r="C842" s="179">
        <v>2701.580078</v>
      </c>
      <c r="E842" s="177">
        <f t="shared" si="26"/>
        <v>1.6998320190782845E-2</v>
      </c>
      <c r="F842">
        <f t="shared" si="27"/>
        <v>-7.5674108672402207E-3</v>
      </c>
    </row>
    <row r="843" spans="1:6" ht="15.75" x14ac:dyDescent="0.25">
      <c r="A843" s="180">
        <v>43419</v>
      </c>
      <c r="B843" s="179">
        <v>50.389999000000003</v>
      </c>
      <c r="C843" s="179">
        <v>2730.1999510000001</v>
      </c>
      <c r="E843" s="177">
        <f t="shared" si="26"/>
        <v>2.7109620319820227E-2</v>
      </c>
      <c r="F843">
        <f t="shared" si="27"/>
        <v>1.0593753349405599E-2</v>
      </c>
    </row>
    <row r="844" spans="1:6" ht="15.75" x14ac:dyDescent="0.25">
      <c r="A844" s="180">
        <v>43420</v>
      </c>
      <c r="B844" s="179">
        <v>50.560001</v>
      </c>
      <c r="C844" s="179">
        <v>2736.2700199999999</v>
      </c>
      <c r="E844" s="177">
        <f t="shared" si="26"/>
        <v>3.3737250123779816E-3</v>
      </c>
      <c r="F844">
        <f t="shared" si="27"/>
        <v>2.2233056585385658E-3</v>
      </c>
    </row>
    <row r="845" spans="1:6" ht="15.75" x14ac:dyDescent="0.25">
      <c r="A845" s="180">
        <v>43423</v>
      </c>
      <c r="B845" s="179">
        <v>50.220001000000003</v>
      </c>
      <c r="C845" s="179">
        <v>2690.7299800000001</v>
      </c>
      <c r="E845" s="177">
        <f t="shared" si="26"/>
        <v>-6.7246834112997256E-3</v>
      </c>
      <c r="F845">
        <f t="shared" si="27"/>
        <v>-1.6643108928262818E-2</v>
      </c>
    </row>
    <row r="846" spans="1:6" ht="15.75" x14ac:dyDescent="0.25">
      <c r="A846" s="180">
        <v>43424</v>
      </c>
      <c r="B846" s="179">
        <v>50.560001</v>
      </c>
      <c r="C846" s="179">
        <v>2641.889893</v>
      </c>
      <c r="E846" s="177">
        <f t="shared" si="26"/>
        <v>6.7702109364751184E-3</v>
      </c>
      <c r="F846">
        <f t="shared" si="27"/>
        <v>-1.8151240504630684E-2</v>
      </c>
    </row>
    <row r="847" spans="1:6" ht="15.75" x14ac:dyDescent="0.25">
      <c r="A847" s="180">
        <v>43425</v>
      </c>
      <c r="B847" s="179">
        <v>51.27</v>
      </c>
      <c r="C847" s="179">
        <v>2649.929932</v>
      </c>
      <c r="E847" s="177">
        <f t="shared" si="26"/>
        <v>1.4042701462763096E-2</v>
      </c>
      <c r="F847">
        <f t="shared" si="27"/>
        <v>3.0432907220330208E-3</v>
      </c>
    </row>
    <row r="848" spans="1:6" ht="15.75" x14ac:dyDescent="0.25">
      <c r="A848" s="180">
        <v>43427</v>
      </c>
      <c r="B848" s="179">
        <v>51.349997999999999</v>
      </c>
      <c r="C848" s="179">
        <v>2632.5600589999999</v>
      </c>
      <c r="E848" s="177">
        <f t="shared" si="26"/>
        <v>1.5603276770039809E-3</v>
      </c>
      <c r="F848">
        <f t="shared" si="27"/>
        <v>-6.5548423715832138E-3</v>
      </c>
    </row>
    <row r="849" spans="1:6" ht="15.75" x14ac:dyDescent="0.25">
      <c r="A849" s="180">
        <v>43430</v>
      </c>
      <c r="B849" s="179">
        <v>51.130001</v>
      </c>
      <c r="C849" s="179">
        <v>2673.4499510000001</v>
      </c>
      <c r="E849" s="177">
        <f t="shared" si="26"/>
        <v>-4.2842650159401474E-3</v>
      </c>
      <c r="F849">
        <f t="shared" si="27"/>
        <v>1.5532368144919984E-2</v>
      </c>
    </row>
    <row r="850" spans="1:6" ht="15.75" x14ac:dyDescent="0.25">
      <c r="A850" s="180">
        <v>43431</v>
      </c>
      <c r="B850" s="179">
        <v>50.990001999999997</v>
      </c>
      <c r="C850" s="179">
        <v>2682.169922</v>
      </c>
      <c r="E850" s="177">
        <f t="shared" si="26"/>
        <v>-2.7380989098748643E-3</v>
      </c>
      <c r="F850">
        <f t="shared" si="27"/>
        <v>3.2616922552592964E-3</v>
      </c>
    </row>
    <row r="851" spans="1:6" ht="15.75" x14ac:dyDescent="0.25">
      <c r="A851" s="180">
        <v>43432</v>
      </c>
      <c r="B851" s="179">
        <v>52.189999</v>
      </c>
      <c r="C851" s="179">
        <v>2743.790039</v>
      </c>
      <c r="E851" s="177">
        <f t="shared" si="26"/>
        <v>2.3533966521515293E-2</v>
      </c>
      <c r="F851">
        <f t="shared" si="27"/>
        <v>2.2973979573244874E-2</v>
      </c>
    </row>
    <row r="852" spans="1:6" ht="15.75" x14ac:dyDescent="0.25">
      <c r="A852" s="180">
        <v>43433</v>
      </c>
      <c r="B852" s="179">
        <v>53.25</v>
      </c>
      <c r="C852" s="179">
        <v>2737.8000489999999</v>
      </c>
      <c r="E852" s="177">
        <f t="shared" si="26"/>
        <v>2.0310423841931824E-2</v>
      </c>
      <c r="F852">
        <f t="shared" si="27"/>
        <v>-2.1831080056632368E-3</v>
      </c>
    </row>
    <row r="853" spans="1:6" ht="15.75" x14ac:dyDescent="0.25">
      <c r="A853" s="180">
        <v>43434</v>
      </c>
      <c r="B853" s="179">
        <v>55.549999</v>
      </c>
      <c r="C853" s="179">
        <v>2760.169922</v>
      </c>
      <c r="E853" s="177">
        <f t="shared" si="26"/>
        <v>4.3192469483568141E-2</v>
      </c>
      <c r="F853">
        <f t="shared" si="27"/>
        <v>8.1707475343828495E-3</v>
      </c>
    </row>
    <row r="854" spans="1:6" ht="15.75" x14ac:dyDescent="0.25">
      <c r="A854" s="180">
        <v>43437</v>
      </c>
      <c r="B854" s="179">
        <v>51.59</v>
      </c>
      <c r="C854" s="179">
        <v>2790.3701169999999</v>
      </c>
      <c r="E854" s="177">
        <f t="shared" si="26"/>
        <v>-7.1287111994367436E-2</v>
      </c>
      <c r="F854">
        <f t="shared" si="27"/>
        <v>1.0941426018481248E-2</v>
      </c>
    </row>
    <row r="855" spans="1:6" ht="15.75" x14ac:dyDescent="0.25">
      <c r="A855" s="180">
        <v>43438</v>
      </c>
      <c r="B855" s="179">
        <v>49.799999</v>
      </c>
      <c r="C855" s="179">
        <v>2700.0600589999999</v>
      </c>
      <c r="E855" s="177">
        <f t="shared" si="26"/>
        <v>-3.4696666020546663E-2</v>
      </c>
      <c r="F855">
        <f t="shared" si="27"/>
        <v>-3.2364902938788132E-2</v>
      </c>
    </row>
    <row r="856" spans="1:6" ht="15.75" x14ac:dyDescent="0.25">
      <c r="A856" s="180">
        <v>43440</v>
      </c>
      <c r="B856" s="179">
        <v>49.470001000000003</v>
      </c>
      <c r="C856" s="179">
        <v>2695.9499510000001</v>
      </c>
      <c r="E856" s="177">
        <f t="shared" si="26"/>
        <v>-6.626465996515285E-3</v>
      </c>
      <c r="F856">
        <f t="shared" si="27"/>
        <v>-1.5222283616617149E-3</v>
      </c>
    </row>
    <row r="857" spans="1:6" ht="15.75" x14ac:dyDescent="0.25">
      <c r="A857" s="180">
        <v>43441</v>
      </c>
      <c r="B857" s="179">
        <v>47.93</v>
      </c>
      <c r="C857" s="179">
        <v>2633.080078</v>
      </c>
      <c r="E857" s="177">
        <f t="shared" si="26"/>
        <v>-3.1129997349302774E-2</v>
      </c>
      <c r="F857">
        <f t="shared" si="27"/>
        <v>-2.332011874948936E-2</v>
      </c>
    </row>
    <row r="858" spans="1:6" ht="15.75" x14ac:dyDescent="0.25">
      <c r="A858" s="180">
        <v>43444</v>
      </c>
      <c r="B858" s="179">
        <v>47.599997999999999</v>
      </c>
      <c r="C858" s="179">
        <v>2637.719971</v>
      </c>
      <c r="E858" s="177">
        <f t="shared" si="26"/>
        <v>-6.885082411850596E-3</v>
      </c>
      <c r="F858">
        <f t="shared" si="27"/>
        <v>1.7621541550396636E-3</v>
      </c>
    </row>
    <row r="859" spans="1:6" ht="15.75" x14ac:dyDescent="0.25">
      <c r="A859" s="180">
        <v>43445</v>
      </c>
      <c r="B859" s="179">
        <v>46.709999000000003</v>
      </c>
      <c r="C859" s="179">
        <v>2636.780029</v>
      </c>
      <c r="E859" s="177">
        <f t="shared" si="26"/>
        <v>-1.869745876880069E-2</v>
      </c>
      <c r="F859">
        <f t="shared" si="27"/>
        <v>-3.5634639398196555E-4</v>
      </c>
    </row>
    <row r="860" spans="1:6" ht="15.75" x14ac:dyDescent="0.25">
      <c r="A860" s="180">
        <v>43446</v>
      </c>
      <c r="B860" s="179">
        <v>45.91</v>
      </c>
      <c r="C860" s="179">
        <v>2651.070068</v>
      </c>
      <c r="E860" s="177">
        <f t="shared" si="26"/>
        <v>-1.7126932501111969E-2</v>
      </c>
      <c r="F860">
        <f t="shared" si="27"/>
        <v>5.4195036532567187E-3</v>
      </c>
    </row>
    <row r="861" spans="1:6" ht="15.75" x14ac:dyDescent="0.25">
      <c r="A861" s="180">
        <v>43447</v>
      </c>
      <c r="B861" s="179">
        <v>46.349997999999999</v>
      </c>
      <c r="C861" s="179">
        <v>2650.540039</v>
      </c>
      <c r="E861" s="177">
        <f t="shared" si="26"/>
        <v>9.5839250707907553E-3</v>
      </c>
      <c r="F861">
        <f t="shared" si="27"/>
        <v>-1.9993021172759473E-4</v>
      </c>
    </row>
    <row r="862" spans="1:6" ht="15.75" x14ac:dyDescent="0.25">
      <c r="A862" s="180">
        <v>43448</v>
      </c>
      <c r="B862" s="179">
        <v>45.759998000000003</v>
      </c>
      <c r="C862" s="179">
        <v>2599.9499510000001</v>
      </c>
      <c r="E862" s="177">
        <f t="shared" si="26"/>
        <v>-1.272923463772313E-2</v>
      </c>
      <c r="F862">
        <f t="shared" si="27"/>
        <v>-1.9086709597145535E-2</v>
      </c>
    </row>
    <row r="863" spans="1:6" ht="15.75" x14ac:dyDescent="0.25">
      <c r="A863" s="180">
        <v>43451</v>
      </c>
      <c r="B863" s="179">
        <v>45.75</v>
      </c>
      <c r="C863" s="179">
        <v>2545.9399410000001</v>
      </c>
      <c r="E863" s="177">
        <f t="shared" si="26"/>
        <v>-2.1848777178712364E-4</v>
      </c>
      <c r="F863">
        <f t="shared" si="27"/>
        <v>-2.077348065074347E-2</v>
      </c>
    </row>
    <row r="864" spans="1:6" ht="15.75" x14ac:dyDescent="0.25">
      <c r="A864" s="180">
        <v>43452</v>
      </c>
      <c r="B864" s="179">
        <v>45.080002</v>
      </c>
      <c r="C864" s="179">
        <v>2546.1599120000001</v>
      </c>
      <c r="E864" s="177">
        <f t="shared" si="26"/>
        <v>-1.4644765027322371E-2</v>
      </c>
      <c r="F864">
        <f t="shared" si="27"/>
        <v>8.6400702725697442E-5</v>
      </c>
    </row>
    <row r="865" spans="1:6" ht="15.75" x14ac:dyDescent="0.25">
      <c r="A865" s="180">
        <v>43453</v>
      </c>
      <c r="B865" s="179">
        <v>45.549999</v>
      </c>
      <c r="C865" s="179">
        <v>2506.959961</v>
      </c>
      <c r="E865" s="177">
        <f t="shared" si="26"/>
        <v>1.0425842483325454E-2</v>
      </c>
      <c r="F865">
        <f t="shared" si="27"/>
        <v>-1.5395714469955912E-2</v>
      </c>
    </row>
    <row r="866" spans="1:6" ht="15.75" x14ac:dyDescent="0.25">
      <c r="A866" s="180">
        <v>43454</v>
      </c>
      <c r="B866" s="179">
        <v>43.560001</v>
      </c>
      <c r="C866" s="179">
        <v>2467.419922</v>
      </c>
      <c r="E866" s="177">
        <f t="shared" si="26"/>
        <v>-4.3688211716535919E-2</v>
      </c>
      <c r="F866">
        <f t="shared" si="27"/>
        <v>-1.5772106302099798E-2</v>
      </c>
    </row>
    <row r="867" spans="1:6" ht="15.75" x14ac:dyDescent="0.25">
      <c r="A867" s="180">
        <v>43455</v>
      </c>
      <c r="B867" s="179">
        <v>42.48</v>
      </c>
      <c r="C867" s="179">
        <v>2416.6201169999999</v>
      </c>
      <c r="E867" s="177">
        <f t="shared" si="26"/>
        <v>-2.4793410817414929E-2</v>
      </c>
      <c r="F867">
        <f t="shared" si="27"/>
        <v>-2.0588228435321931E-2</v>
      </c>
    </row>
    <row r="868" spans="1:6" ht="15.75" x14ac:dyDescent="0.25">
      <c r="A868" s="180">
        <v>43458</v>
      </c>
      <c r="B868" s="179">
        <v>41.009998000000003</v>
      </c>
      <c r="C868" s="179">
        <v>2351.1000979999999</v>
      </c>
      <c r="E868" s="177">
        <f t="shared" si="26"/>
        <v>-3.4604566854990471E-2</v>
      </c>
      <c r="F868">
        <f t="shared" si="27"/>
        <v>-2.7112254234371247E-2</v>
      </c>
    </row>
    <row r="869" spans="1:6" ht="15.75" x14ac:dyDescent="0.25">
      <c r="A869" s="180">
        <v>43460</v>
      </c>
      <c r="B869" s="179">
        <v>43.209999000000003</v>
      </c>
      <c r="C869" s="179">
        <v>2467.6999510000001</v>
      </c>
      <c r="E869" s="177">
        <f t="shared" si="26"/>
        <v>5.3645479329211376E-2</v>
      </c>
      <c r="F869">
        <f t="shared" si="27"/>
        <v>4.9593742562976217E-2</v>
      </c>
    </row>
    <row r="870" spans="1:6" ht="15.75" x14ac:dyDescent="0.25">
      <c r="A870" s="180">
        <v>43461</v>
      </c>
      <c r="B870" s="179">
        <v>43.580002</v>
      </c>
      <c r="C870" s="179">
        <v>2488.830078</v>
      </c>
      <c r="E870" s="177">
        <f t="shared" si="26"/>
        <v>8.5629023041633445E-3</v>
      </c>
      <c r="F870">
        <f t="shared" si="27"/>
        <v>8.562680803813727E-3</v>
      </c>
    </row>
    <row r="871" spans="1:6" ht="15.75" x14ac:dyDescent="0.25">
      <c r="A871" s="180">
        <v>43462</v>
      </c>
      <c r="B871" s="179">
        <v>43.509998000000003</v>
      </c>
      <c r="C871" s="179">
        <v>2485.73999</v>
      </c>
      <c r="E871" s="177">
        <f t="shared" si="26"/>
        <v>-1.6063331066390463E-3</v>
      </c>
      <c r="F871">
        <f t="shared" si="27"/>
        <v>-1.2415825521053803E-3</v>
      </c>
    </row>
    <row r="872" spans="1:6" ht="15.75" x14ac:dyDescent="0.25">
      <c r="A872" s="180">
        <v>43465</v>
      </c>
      <c r="B872" s="179">
        <v>45.419998</v>
      </c>
      <c r="C872" s="179">
        <v>2506.8500979999999</v>
      </c>
      <c r="E872" s="177">
        <f t="shared" si="26"/>
        <v>4.3897956511052882E-2</v>
      </c>
      <c r="F872">
        <f t="shared" si="27"/>
        <v>8.4924843647866677E-3</v>
      </c>
    </row>
    <row r="873" spans="1:6" ht="15.75" x14ac:dyDescent="0.25">
      <c r="A873" s="180">
        <v>43467</v>
      </c>
      <c r="B873" s="179">
        <v>44.549999</v>
      </c>
      <c r="C873" s="179">
        <v>2510.030029</v>
      </c>
      <c r="E873" s="177">
        <f t="shared" si="26"/>
        <v>-1.9154536290380331E-2</v>
      </c>
      <c r="F873">
        <f t="shared" si="27"/>
        <v>1.2684966694007649E-3</v>
      </c>
    </row>
    <row r="874" spans="1:6" ht="15.75" x14ac:dyDescent="0.25">
      <c r="A874" s="180">
        <v>43468</v>
      </c>
      <c r="B874" s="179">
        <v>43.810001</v>
      </c>
      <c r="C874" s="179">
        <v>2447.889893</v>
      </c>
      <c r="E874" s="177">
        <f t="shared" si="26"/>
        <v>-1.6610505423355848E-2</v>
      </c>
      <c r="F874">
        <f t="shared" si="27"/>
        <v>-2.4756730111614167E-2</v>
      </c>
    </row>
    <row r="875" spans="1:6" ht="15.75" x14ac:dyDescent="0.25">
      <c r="A875" s="180">
        <v>43469</v>
      </c>
      <c r="B875" s="179">
        <v>46.279998999999997</v>
      </c>
      <c r="C875" s="179">
        <v>2531.9399410000001</v>
      </c>
      <c r="E875" s="177">
        <f t="shared" si="26"/>
        <v>5.6379775019863576E-2</v>
      </c>
      <c r="F875">
        <f t="shared" si="27"/>
        <v>3.4335714298404429E-2</v>
      </c>
    </row>
    <row r="876" spans="1:6" ht="15.75" x14ac:dyDescent="0.25">
      <c r="A876" s="180">
        <v>43472</v>
      </c>
      <c r="B876" s="179">
        <v>48.060001</v>
      </c>
      <c r="C876" s="179">
        <v>2549.6899410000001</v>
      </c>
      <c r="E876" s="177">
        <f t="shared" si="26"/>
        <v>3.8461582507812953E-2</v>
      </c>
      <c r="F876">
        <f t="shared" si="27"/>
        <v>7.010434849805236E-3</v>
      </c>
    </row>
    <row r="877" spans="1:6" ht="15.75" x14ac:dyDescent="0.25">
      <c r="A877" s="180">
        <v>43473</v>
      </c>
      <c r="B877" s="179">
        <v>49.040000999999997</v>
      </c>
      <c r="C877" s="179">
        <v>2574.4099120000001</v>
      </c>
      <c r="E877" s="177">
        <f t="shared" si="26"/>
        <v>2.0391177270262517E-2</v>
      </c>
      <c r="F877">
        <f t="shared" si="27"/>
        <v>9.6952851413394381E-3</v>
      </c>
    </row>
    <row r="878" spans="1:6" ht="15.75" x14ac:dyDescent="0.25">
      <c r="A878" s="180">
        <v>43474</v>
      </c>
      <c r="B878" s="179">
        <v>49.32</v>
      </c>
      <c r="C878" s="179">
        <v>2584.959961</v>
      </c>
      <c r="E878" s="177">
        <f t="shared" si="26"/>
        <v>5.7096042881403797E-3</v>
      </c>
      <c r="F878">
        <f t="shared" si="27"/>
        <v>4.0980455174692842E-3</v>
      </c>
    </row>
    <row r="879" spans="1:6" ht="15.75" x14ac:dyDescent="0.25">
      <c r="A879" s="180">
        <v>43475</v>
      </c>
      <c r="B879" s="179">
        <v>50.240001999999997</v>
      </c>
      <c r="C879" s="179">
        <v>2596.639893</v>
      </c>
      <c r="E879" s="177">
        <f t="shared" si="26"/>
        <v>1.8653730738037222E-2</v>
      </c>
      <c r="F879">
        <f t="shared" si="27"/>
        <v>4.5184189218472337E-3</v>
      </c>
    </row>
    <row r="880" spans="1:6" ht="15.75" x14ac:dyDescent="0.25">
      <c r="A880" s="180">
        <v>43476</v>
      </c>
      <c r="B880" s="179">
        <v>50.790000999999997</v>
      </c>
      <c r="C880" s="179">
        <v>2596.26001</v>
      </c>
      <c r="E880" s="177">
        <f t="shared" si="26"/>
        <v>1.0947431889035242E-2</v>
      </c>
      <c r="F880">
        <f t="shared" si="27"/>
        <v>-1.462979140943732E-4</v>
      </c>
    </row>
    <row r="881" spans="1:6" ht="15.75" x14ac:dyDescent="0.25">
      <c r="A881" s="180">
        <v>43479</v>
      </c>
      <c r="B881" s="179">
        <v>50.68</v>
      </c>
      <c r="C881" s="179">
        <v>2582.610107</v>
      </c>
      <c r="E881" s="177">
        <f t="shared" si="26"/>
        <v>-2.1658003117581703E-3</v>
      </c>
      <c r="F881">
        <f t="shared" si="27"/>
        <v>-5.2575254201908672E-3</v>
      </c>
    </row>
    <row r="882" spans="1:6" ht="15.75" x14ac:dyDescent="0.25">
      <c r="A882" s="180">
        <v>43480</v>
      </c>
      <c r="B882" s="179">
        <v>48.59</v>
      </c>
      <c r="C882" s="179">
        <v>2610.3000489999999</v>
      </c>
      <c r="E882" s="177">
        <f t="shared" si="26"/>
        <v>-4.1239147592738723E-2</v>
      </c>
      <c r="F882">
        <f t="shared" si="27"/>
        <v>1.0721688854600231E-2</v>
      </c>
    </row>
    <row r="883" spans="1:6" ht="15.75" x14ac:dyDescent="0.25">
      <c r="A883" s="180">
        <v>43481</v>
      </c>
      <c r="B883" s="179">
        <v>46.740001999999997</v>
      </c>
      <c r="C883" s="179">
        <v>2616.1000979999999</v>
      </c>
      <c r="E883" s="177">
        <f t="shared" si="26"/>
        <v>-3.8073636550730705E-2</v>
      </c>
      <c r="F883">
        <f t="shared" si="27"/>
        <v>2.2219855538148092E-3</v>
      </c>
    </row>
    <row r="884" spans="1:6" ht="15.75" x14ac:dyDescent="0.25">
      <c r="A884" s="180">
        <v>43482</v>
      </c>
      <c r="B884" s="179">
        <v>46.57</v>
      </c>
      <c r="C884" s="179">
        <v>2635.959961</v>
      </c>
      <c r="E884" s="177">
        <f t="shared" si="26"/>
        <v>-3.637184268840965E-3</v>
      </c>
      <c r="F884">
        <f t="shared" si="27"/>
        <v>7.5914002737063058E-3</v>
      </c>
    </row>
    <row r="885" spans="1:6" ht="15.75" x14ac:dyDescent="0.25">
      <c r="A885" s="180">
        <v>43483</v>
      </c>
      <c r="B885" s="179">
        <v>49.389999000000003</v>
      </c>
      <c r="C885" s="179">
        <v>2670.709961</v>
      </c>
      <c r="E885" s="177">
        <f t="shared" si="26"/>
        <v>6.0553983251020016E-2</v>
      </c>
      <c r="F885">
        <f t="shared" si="27"/>
        <v>1.3183053048657412E-2</v>
      </c>
    </row>
    <row r="886" spans="1:6" ht="15.75" x14ac:dyDescent="0.25">
      <c r="A886" s="180">
        <v>43487</v>
      </c>
      <c r="B886" s="179">
        <v>46.830002</v>
      </c>
      <c r="C886" s="179">
        <v>2632.8999020000001</v>
      </c>
      <c r="E886" s="177">
        <f t="shared" si="26"/>
        <v>-5.1832295036086218E-2</v>
      </c>
      <c r="F886">
        <f t="shared" si="27"/>
        <v>-1.4157306316348373E-2</v>
      </c>
    </row>
    <row r="887" spans="1:6" ht="15.75" x14ac:dyDescent="0.25">
      <c r="A887" s="180">
        <v>43488</v>
      </c>
      <c r="B887" s="179">
        <v>47.389999000000003</v>
      </c>
      <c r="C887" s="179">
        <v>2638.6999510000001</v>
      </c>
      <c r="E887" s="177">
        <f t="shared" si="26"/>
        <v>1.1958081915093732E-2</v>
      </c>
      <c r="F887">
        <f t="shared" si="27"/>
        <v>2.2029128397909048E-3</v>
      </c>
    </row>
    <row r="888" spans="1:6" ht="15.75" x14ac:dyDescent="0.25">
      <c r="A888" s="180">
        <v>43489</v>
      </c>
      <c r="B888" s="179">
        <v>47.91</v>
      </c>
      <c r="C888" s="179">
        <v>2642.330078</v>
      </c>
      <c r="E888" s="177">
        <f t="shared" si="26"/>
        <v>1.0972800400354421E-2</v>
      </c>
      <c r="F888">
        <f t="shared" si="27"/>
        <v>1.3757255722175454E-3</v>
      </c>
    </row>
    <row r="889" spans="1:6" ht="15.75" x14ac:dyDescent="0.25">
      <c r="A889" s="180">
        <v>43490</v>
      </c>
      <c r="B889" s="179">
        <v>48.25</v>
      </c>
      <c r="C889" s="179">
        <v>2664.76001</v>
      </c>
      <c r="E889" s="177">
        <f t="shared" si="26"/>
        <v>7.096639532456761E-3</v>
      </c>
      <c r="F889">
        <f t="shared" si="27"/>
        <v>8.4886941971222818E-3</v>
      </c>
    </row>
    <row r="890" spans="1:6" ht="15.75" x14ac:dyDescent="0.25">
      <c r="A890" s="180">
        <v>43493</v>
      </c>
      <c r="B890" s="179">
        <v>49.66</v>
      </c>
      <c r="C890" s="179">
        <v>2643.8500979999999</v>
      </c>
      <c r="E890" s="177">
        <f t="shared" si="26"/>
        <v>2.9222797927461075E-2</v>
      </c>
      <c r="F890">
        <f t="shared" si="27"/>
        <v>-7.8468274522027759E-3</v>
      </c>
    </row>
    <row r="891" spans="1:6" ht="15.75" x14ac:dyDescent="0.25">
      <c r="A891" s="180">
        <v>43494</v>
      </c>
      <c r="B891" s="179">
        <v>48.209999000000003</v>
      </c>
      <c r="C891" s="179">
        <v>2640</v>
      </c>
      <c r="E891" s="177">
        <f t="shared" si="26"/>
        <v>-2.9198570277889524E-2</v>
      </c>
      <c r="F891">
        <f t="shared" si="27"/>
        <v>-1.4562467073728769E-3</v>
      </c>
    </row>
    <row r="892" spans="1:6" ht="15.75" x14ac:dyDescent="0.25">
      <c r="A892" s="180">
        <v>43495</v>
      </c>
      <c r="B892" s="179">
        <v>48.360000999999997</v>
      </c>
      <c r="C892" s="179">
        <v>2681.0500489999999</v>
      </c>
      <c r="E892" s="177">
        <f t="shared" si="26"/>
        <v>3.1114292286127387E-3</v>
      </c>
      <c r="F892">
        <f t="shared" si="27"/>
        <v>1.5549260984848434E-2</v>
      </c>
    </row>
    <row r="893" spans="1:6" ht="15.75" x14ac:dyDescent="0.25">
      <c r="A893" s="180">
        <v>43496</v>
      </c>
      <c r="B893" s="179">
        <v>47.759998000000003</v>
      </c>
      <c r="C893" s="179">
        <v>2704.1000979999999</v>
      </c>
      <c r="E893" s="177">
        <f t="shared" si="26"/>
        <v>-1.2407009669002989E-2</v>
      </c>
      <c r="F893">
        <f t="shared" si="27"/>
        <v>8.5973960122815996E-3</v>
      </c>
    </row>
    <row r="894" spans="1:6" ht="15.75" x14ac:dyDescent="0.25">
      <c r="A894" s="180">
        <v>43497</v>
      </c>
      <c r="B894" s="179">
        <v>48.09</v>
      </c>
      <c r="C894" s="179">
        <v>2706.530029</v>
      </c>
      <c r="E894" s="177">
        <f t="shared" si="26"/>
        <v>6.9095899040867437E-3</v>
      </c>
      <c r="F894">
        <f t="shared" si="27"/>
        <v>8.9860985612078004E-4</v>
      </c>
    </row>
    <row r="895" spans="1:6" ht="15.75" x14ac:dyDescent="0.25">
      <c r="A895" s="180">
        <v>43500</v>
      </c>
      <c r="B895" s="179">
        <v>50.310001</v>
      </c>
      <c r="C895" s="179">
        <v>2724.8701169999999</v>
      </c>
      <c r="E895" s="177">
        <f t="shared" si="26"/>
        <v>4.6163464337700022E-2</v>
      </c>
      <c r="F895">
        <f t="shared" si="27"/>
        <v>6.7762366585588651E-3</v>
      </c>
    </row>
    <row r="896" spans="1:6" ht="15.75" x14ac:dyDescent="0.25">
      <c r="A896" s="180">
        <v>43501</v>
      </c>
      <c r="B896" s="179">
        <v>49.5</v>
      </c>
      <c r="C896" s="179">
        <v>2737.6999510000001</v>
      </c>
      <c r="E896" s="177">
        <f t="shared" si="26"/>
        <v>-1.6100198447620784E-2</v>
      </c>
      <c r="F896">
        <f t="shared" si="27"/>
        <v>4.7084203830329852E-3</v>
      </c>
    </row>
    <row r="897" spans="1:6" ht="15.75" x14ac:dyDescent="0.25">
      <c r="A897" s="180">
        <v>43502</v>
      </c>
      <c r="B897" s="179">
        <v>50.849997999999999</v>
      </c>
      <c r="C897" s="179">
        <v>2731.610107</v>
      </c>
      <c r="E897" s="177">
        <f t="shared" si="26"/>
        <v>2.727268686868678E-2</v>
      </c>
      <c r="F897">
        <f t="shared" si="27"/>
        <v>-2.2244380717381107E-3</v>
      </c>
    </row>
    <row r="898" spans="1:6" ht="15.75" x14ac:dyDescent="0.25">
      <c r="A898" s="180">
        <v>43503</v>
      </c>
      <c r="B898" s="179">
        <v>50.75</v>
      </c>
      <c r="C898" s="179">
        <v>2706.0500489999999</v>
      </c>
      <c r="E898" s="177">
        <f t="shared" si="26"/>
        <v>-1.9665290842292293E-3</v>
      </c>
      <c r="F898">
        <f t="shared" si="27"/>
        <v>-9.357139928022673E-3</v>
      </c>
    </row>
    <row r="899" spans="1:6" ht="15.75" x14ac:dyDescent="0.25">
      <c r="A899" s="180">
        <v>43504</v>
      </c>
      <c r="B899" s="179">
        <v>50.84</v>
      </c>
      <c r="C899" s="179">
        <v>2707.8798830000001</v>
      </c>
      <c r="E899" s="177">
        <f t="shared" si="26"/>
        <v>1.773399014778354E-3</v>
      </c>
      <c r="F899">
        <f t="shared" si="27"/>
        <v>6.7620109268728967E-4</v>
      </c>
    </row>
    <row r="900" spans="1:6" ht="15.75" x14ac:dyDescent="0.25">
      <c r="A900" s="180">
        <v>43507</v>
      </c>
      <c r="B900" s="179">
        <v>51.779998999999997</v>
      </c>
      <c r="C900" s="179">
        <v>2709.8000489999999</v>
      </c>
      <c r="E900" s="177">
        <f t="shared" ref="E900:E963" si="28">B900/B899-1</f>
        <v>1.8489358772619813E-2</v>
      </c>
      <c r="F900">
        <f t="shared" ref="F900:F963" si="29">C900/C899-1</f>
        <v>7.0910309281235762E-4</v>
      </c>
    </row>
    <row r="901" spans="1:6" ht="15.75" x14ac:dyDescent="0.25">
      <c r="A901" s="180">
        <v>43508</v>
      </c>
      <c r="B901" s="179">
        <v>52.25</v>
      </c>
      <c r="C901" s="179">
        <v>2744.7299800000001</v>
      </c>
      <c r="E901" s="177">
        <f t="shared" si="28"/>
        <v>9.0768831416934148E-3</v>
      </c>
      <c r="F901">
        <f t="shared" si="29"/>
        <v>1.2890224506745485E-2</v>
      </c>
    </row>
    <row r="902" spans="1:6" ht="15.75" x14ac:dyDescent="0.25">
      <c r="A902" s="180">
        <v>43509</v>
      </c>
      <c r="B902" s="179">
        <v>52.439999</v>
      </c>
      <c r="C902" s="179">
        <v>2753.030029</v>
      </c>
      <c r="E902" s="177">
        <f t="shared" si="28"/>
        <v>3.6363444976077464E-3</v>
      </c>
      <c r="F902">
        <f t="shared" si="29"/>
        <v>3.0239947318970728E-3</v>
      </c>
    </row>
    <row r="903" spans="1:6" ht="15.75" x14ac:dyDescent="0.25">
      <c r="A903" s="180">
        <v>43510</v>
      </c>
      <c r="B903" s="179">
        <v>52.740001999999997</v>
      </c>
      <c r="C903" s="179">
        <v>2745.7299800000001</v>
      </c>
      <c r="E903" s="177">
        <f t="shared" si="28"/>
        <v>5.7208811159588091E-3</v>
      </c>
      <c r="F903">
        <f t="shared" si="29"/>
        <v>-2.6516416178182789E-3</v>
      </c>
    </row>
    <row r="904" spans="1:6" ht="15.75" x14ac:dyDescent="0.25">
      <c r="A904" s="180">
        <v>43511</v>
      </c>
      <c r="B904" s="179">
        <v>53.02</v>
      </c>
      <c r="C904" s="179">
        <v>2775.6000979999999</v>
      </c>
      <c r="E904" s="177">
        <f t="shared" si="28"/>
        <v>5.3090252063321408E-3</v>
      </c>
      <c r="F904">
        <f t="shared" si="29"/>
        <v>1.0878752906358091E-2</v>
      </c>
    </row>
    <row r="905" spans="1:6" ht="15.75" x14ac:dyDescent="0.25">
      <c r="A905" s="180">
        <v>43515</v>
      </c>
      <c r="B905" s="179">
        <v>52.869999</v>
      </c>
      <c r="C905" s="179">
        <v>2779.76001</v>
      </c>
      <c r="E905" s="177">
        <f t="shared" si="28"/>
        <v>-2.8291399471898071E-3</v>
      </c>
      <c r="F905">
        <f t="shared" si="29"/>
        <v>1.4987432818573954E-3</v>
      </c>
    </row>
    <row r="906" spans="1:6" ht="15.75" x14ac:dyDescent="0.25">
      <c r="A906" s="180">
        <v>43516</v>
      </c>
      <c r="B906" s="179">
        <v>52.849997999999999</v>
      </c>
      <c r="C906" s="179">
        <v>2784.6999510000001</v>
      </c>
      <c r="E906" s="177">
        <f t="shared" si="28"/>
        <v>-3.7830528425020216E-4</v>
      </c>
      <c r="F906">
        <f t="shared" si="29"/>
        <v>1.777110607472876E-3</v>
      </c>
    </row>
    <row r="907" spans="1:6" ht="15.75" x14ac:dyDescent="0.25">
      <c r="A907" s="180">
        <v>43517</v>
      </c>
      <c r="B907" s="179">
        <v>52.939999</v>
      </c>
      <c r="C907" s="179">
        <v>2774.8798830000001</v>
      </c>
      <c r="E907" s="177">
        <f t="shared" si="28"/>
        <v>1.702951814681164E-3</v>
      </c>
      <c r="F907">
        <f t="shared" si="29"/>
        <v>-3.526436662044552E-3</v>
      </c>
    </row>
    <row r="908" spans="1:6" ht="15.75" x14ac:dyDescent="0.25">
      <c r="A908" s="180">
        <v>43518</v>
      </c>
      <c r="B908" s="179">
        <v>52.889999000000003</v>
      </c>
      <c r="C908" s="179">
        <v>2792.669922</v>
      </c>
      <c r="E908" s="177">
        <f t="shared" si="28"/>
        <v>-9.444654504053851E-4</v>
      </c>
      <c r="F908">
        <f t="shared" si="29"/>
        <v>6.4111023720301308E-3</v>
      </c>
    </row>
    <row r="909" spans="1:6" ht="15.75" x14ac:dyDescent="0.25">
      <c r="A909" s="180">
        <v>43521</v>
      </c>
      <c r="B909" s="179">
        <v>52.25</v>
      </c>
      <c r="C909" s="179">
        <v>2796.110107</v>
      </c>
      <c r="E909" s="177">
        <f t="shared" si="28"/>
        <v>-1.2100567443761978E-2</v>
      </c>
      <c r="F909">
        <f t="shared" si="29"/>
        <v>1.2318623740310564E-3</v>
      </c>
    </row>
    <row r="910" spans="1:6" ht="15.75" x14ac:dyDescent="0.25">
      <c r="A910" s="180">
        <v>43522</v>
      </c>
      <c r="B910" s="179">
        <v>52.470001000000003</v>
      </c>
      <c r="C910" s="179">
        <v>2793.8999020000001</v>
      </c>
      <c r="E910" s="177">
        <f t="shared" si="28"/>
        <v>4.2105454545455778E-3</v>
      </c>
      <c r="F910">
        <f t="shared" si="29"/>
        <v>-7.9045706907843183E-4</v>
      </c>
    </row>
    <row r="911" spans="1:6" ht="15.75" x14ac:dyDescent="0.25">
      <c r="A911" s="180">
        <v>43523</v>
      </c>
      <c r="B911" s="179">
        <v>52</v>
      </c>
      <c r="C911" s="179">
        <v>2792.3798830000001</v>
      </c>
      <c r="E911" s="177">
        <f t="shared" si="28"/>
        <v>-8.9575184113299677E-3</v>
      </c>
      <c r="F911">
        <f t="shared" si="29"/>
        <v>-5.4404919765094206E-4</v>
      </c>
    </row>
    <row r="912" spans="1:6" ht="15.75" x14ac:dyDescent="0.25">
      <c r="A912" s="180">
        <v>43524</v>
      </c>
      <c r="B912" s="179">
        <v>55.139999000000003</v>
      </c>
      <c r="C912" s="179">
        <v>2784.48999</v>
      </c>
      <c r="E912" s="177">
        <f t="shared" si="28"/>
        <v>6.0384596153846282E-2</v>
      </c>
      <c r="F912">
        <f t="shared" si="29"/>
        <v>-2.8255084661058527E-3</v>
      </c>
    </row>
    <row r="913" spans="1:6" ht="15.75" x14ac:dyDescent="0.25">
      <c r="A913" s="180">
        <v>43525</v>
      </c>
      <c r="B913" s="179">
        <v>52.470001000000003</v>
      </c>
      <c r="C913" s="179">
        <v>2803.6899410000001</v>
      </c>
      <c r="E913" s="177">
        <f t="shared" si="28"/>
        <v>-4.8422162648207534E-2</v>
      </c>
      <c r="F913">
        <f t="shared" si="29"/>
        <v>6.8953205322890287E-3</v>
      </c>
    </row>
    <row r="914" spans="1:6" ht="15.75" x14ac:dyDescent="0.25">
      <c r="A914" s="180">
        <v>43528</v>
      </c>
      <c r="B914" s="179">
        <v>51.529998999999997</v>
      </c>
      <c r="C914" s="179">
        <v>2792.8100589999999</v>
      </c>
      <c r="E914" s="177">
        <f t="shared" si="28"/>
        <v>-1.7915036822660046E-2</v>
      </c>
      <c r="F914">
        <f t="shared" si="29"/>
        <v>-3.8805582032795938E-3</v>
      </c>
    </row>
    <row r="915" spans="1:6" ht="15.75" x14ac:dyDescent="0.25">
      <c r="A915" s="180">
        <v>43529</v>
      </c>
      <c r="B915" s="179">
        <v>51.779998999999997</v>
      </c>
      <c r="C915" s="179">
        <v>2789.6499020000001</v>
      </c>
      <c r="E915" s="177">
        <f t="shared" si="28"/>
        <v>4.8515428847573094E-3</v>
      </c>
      <c r="F915">
        <f t="shared" si="29"/>
        <v>-1.1315330914882793E-3</v>
      </c>
    </row>
    <row r="916" spans="1:6" ht="15.75" x14ac:dyDescent="0.25">
      <c r="A916" s="180">
        <v>43530</v>
      </c>
      <c r="B916" s="179">
        <v>51.200001</v>
      </c>
      <c r="C916" s="179">
        <v>2771.4499510000001</v>
      </c>
      <c r="E916" s="177">
        <f t="shared" si="28"/>
        <v>-1.1201197589826073E-2</v>
      </c>
      <c r="F916">
        <f t="shared" si="29"/>
        <v>-6.5240985927846884E-3</v>
      </c>
    </row>
    <row r="917" spans="1:6" ht="15.75" x14ac:dyDescent="0.25">
      <c r="A917" s="180">
        <v>43531</v>
      </c>
      <c r="B917" s="179">
        <v>51.310001</v>
      </c>
      <c r="C917" s="179">
        <v>2748.929932</v>
      </c>
      <c r="E917" s="177">
        <f t="shared" si="28"/>
        <v>2.148437458038277E-3</v>
      </c>
      <c r="F917">
        <f t="shared" si="29"/>
        <v>-8.1257173675007843E-3</v>
      </c>
    </row>
    <row r="918" spans="1:6" ht="15.75" x14ac:dyDescent="0.25">
      <c r="A918" s="180">
        <v>43532</v>
      </c>
      <c r="B918" s="179">
        <v>52.279998999999997</v>
      </c>
      <c r="C918" s="179">
        <v>2743.070068</v>
      </c>
      <c r="E918" s="177">
        <f t="shared" si="28"/>
        <v>1.8904657592970997E-2</v>
      </c>
      <c r="F918">
        <f t="shared" si="29"/>
        <v>-2.1316891099282254E-3</v>
      </c>
    </row>
    <row r="919" spans="1:6" ht="15.75" x14ac:dyDescent="0.25">
      <c r="A919" s="180">
        <v>43535</v>
      </c>
      <c r="B919" s="179">
        <v>52.630001</v>
      </c>
      <c r="C919" s="179">
        <v>2783.3000489999999</v>
      </c>
      <c r="E919" s="177">
        <f t="shared" si="28"/>
        <v>6.6947591181094612E-3</v>
      </c>
      <c r="F919">
        <f t="shared" si="29"/>
        <v>1.4666042063348428E-2</v>
      </c>
    </row>
    <row r="920" spans="1:6" ht="15.75" x14ac:dyDescent="0.25">
      <c r="A920" s="180">
        <v>43536</v>
      </c>
      <c r="B920" s="179">
        <v>53.009998000000003</v>
      </c>
      <c r="C920" s="179">
        <v>2791.5200199999999</v>
      </c>
      <c r="E920" s="177">
        <f t="shared" si="28"/>
        <v>7.2201594676011283E-3</v>
      </c>
      <c r="F920">
        <f t="shared" si="29"/>
        <v>2.9533183111010164E-3</v>
      </c>
    </row>
    <row r="921" spans="1:6" ht="15.75" x14ac:dyDescent="0.25">
      <c r="A921" s="180">
        <v>43537</v>
      </c>
      <c r="B921" s="179">
        <v>53.110000999999997</v>
      </c>
      <c r="C921" s="179">
        <v>2810.919922</v>
      </c>
      <c r="E921" s="177">
        <f t="shared" si="28"/>
        <v>1.8864931856816813E-3</v>
      </c>
      <c r="F921">
        <f t="shared" si="29"/>
        <v>6.9495836895341334E-3</v>
      </c>
    </row>
    <row r="922" spans="1:6" ht="15.75" x14ac:dyDescent="0.25">
      <c r="A922" s="180">
        <v>43538</v>
      </c>
      <c r="B922" s="179">
        <v>54.77</v>
      </c>
      <c r="C922" s="179">
        <v>2808.4799800000001</v>
      </c>
      <c r="E922" s="177">
        <f t="shared" si="28"/>
        <v>3.1255864596952287E-2</v>
      </c>
      <c r="F922">
        <f t="shared" si="29"/>
        <v>-8.6802259320994946E-4</v>
      </c>
    </row>
    <row r="923" spans="1:6" ht="15.75" x14ac:dyDescent="0.25">
      <c r="A923" s="180">
        <v>43539</v>
      </c>
      <c r="B923" s="179">
        <v>53.349997999999999</v>
      </c>
      <c r="C923" s="179">
        <v>2822.4799800000001</v>
      </c>
      <c r="E923" s="177">
        <f t="shared" si="28"/>
        <v>-2.5926638670805247E-2</v>
      </c>
      <c r="F923">
        <f t="shared" si="29"/>
        <v>4.9849029011059809E-3</v>
      </c>
    </row>
    <row r="924" spans="1:6" ht="15.75" x14ac:dyDescent="0.25">
      <c r="A924" s="180">
        <v>43542</v>
      </c>
      <c r="B924" s="179">
        <v>54.889999000000003</v>
      </c>
      <c r="C924" s="179">
        <v>2832.9399410000001</v>
      </c>
      <c r="E924" s="177">
        <f t="shared" si="28"/>
        <v>2.8865999207722703E-2</v>
      </c>
      <c r="F924">
        <f t="shared" si="29"/>
        <v>3.7059469240239284E-3</v>
      </c>
    </row>
    <row r="925" spans="1:6" ht="15.75" x14ac:dyDescent="0.25">
      <c r="A925" s="180">
        <v>43543</v>
      </c>
      <c r="B925" s="179">
        <v>54.07</v>
      </c>
      <c r="C925" s="179">
        <v>2832.570068</v>
      </c>
      <c r="E925" s="177">
        <f t="shared" si="28"/>
        <v>-1.4938950900691417E-2</v>
      </c>
      <c r="F925">
        <f t="shared" si="29"/>
        <v>-1.3056153949719818E-4</v>
      </c>
    </row>
    <row r="926" spans="1:6" ht="15.75" x14ac:dyDescent="0.25">
      <c r="A926" s="180">
        <v>43544</v>
      </c>
      <c r="B926" s="179">
        <v>54.099997999999999</v>
      </c>
      <c r="C926" s="179">
        <v>2824.2299800000001</v>
      </c>
      <c r="E926" s="177">
        <f t="shared" si="28"/>
        <v>5.5479933419633198E-4</v>
      </c>
      <c r="F926">
        <f t="shared" si="29"/>
        <v>-2.9443536434347051E-3</v>
      </c>
    </row>
    <row r="927" spans="1:6" ht="15.75" x14ac:dyDescent="0.25">
      <c r="A927" s="180">
        <v>43545</v>
      </c>
      <c r="B927" s="179">
        <v>55.23</v>
      </c>
      <c r="C927" s="179">
        <v>2854.8798830000001</v>
      </c>
      <c r="E927" s="177">
        <f t="shared" si="28"/>
        <v>2.0887283581784821E-2</v>
      </c>
      <c r="F927">
        <f t="shared" si="29"/>
        <v>1.0852481284119753E-2</v>
      </c>
    </row>
    <row r="928" spans="1:6" ht="15.75" x14ac:dyDescent="0.25">
      <c r="A928" s="180">
        <v>43546</v>
      </c>
      <c r="B928" s="179">
        <v>54.360000999999997</v>
      </c>
      <c r="C928" s="179">
        <v>2800.709961</v>
      </c>
      <c r="E928" s="177">
        <f t="shared" si="28"/>
        <v>-1.5752290421872206E-2</v>
      </c>
      <c r="F928">
        <f t="shared" si="29"/>
        <v>-1.8974501282021161E-2</v>
      </c>
    </row>
    <row r="929" spans="1:6" ht="15.75" x14ac:dyDescent="0.25">
      <c r="A929" s="180">
        <v>43549</v>
      </c>
      <c r="B929" s="179">
        <v>53.669998</v>
      </c>
      <c r="C929" s="179">
        <v>2798.360107</v>
      </c>
      <c r="E929" s="177">
        <f t="shared" si="28"/>
        <v>-1.2693211687026973E-2</v>
      </c>
      <c r="F929">
        <f t="shared" si="29"/>
        <v>-8.3902083140408035E-4</v>
      </c>
    </row>
    <row r="930" spans="1:6" ht="15.75" x14ac:dyDescent="0.25">
      <c r="A930" s="180">
        <v>43550</v>
      </c>
      <c r="B930" s="179">
        <v>54.970001000000003</v>
      </c>
      <c r="C930" s="179">
        <v>2818.459961</v>
      </c>
      <c r="E930" s="177">
        <f t="shared" si="28"/>
        <v>2.4222154806117224E-2</v>
      </c>
      <c r="F930">
        <f t="shared" si="29"/>
        <v>7.1827260364814016E-3</v>
      </c>
    </row>
    <row r="931" spans="1:6" ht="15.75" x14ac:dyDescent="0.25">
      <c r="A931" s="180">
        <v>43551</v>
      </c>
      <c r="B931" s="179">
        <v>56.07</v>
      </c>
      <c r="C931" s="179">
        <v>2805.3701169999999</v>
      </c>
      <c r="E931" s="177">
        <f t="shared" si="28"/>
        <v>2.0010896488795726E-2</v>
      </c>
      <c r="F931">
        <f t="shared" si="29"/>
        <v>-4.6443249792896824E-3</v>
      </c>
    </row>
    <row r="932" spans="1:6" ht="15.75" x14ac:dyDescent="0.25">
      <c r="A932" s="180">
        <v>43552</v>
      </c>
      <c r="B932" s="179">
        <v>57.18</v>
      </c>
      <c r="C932" s="179">
        <v>2815.4399410000001</v>
      </c>
      <c r="E932" s="177">
        <f t="shared" si="28"/>
        <v>1.9796682718030922E-2</v>
      </c>
      <c r="F932">
        <f t="shared" si="29"/>
        <v>3.5894814516554963E-3</v>
      </c>
    </row>
    <row r="933" spans="1:6" ht="15.75" x14ac:dyDescent="0.25">
      <c r="A933" s="180">
        <v>43553</v>
      </c>
      <c r="B933" s="179">
        <v>59.150002000000001</v>
      </c>
      <c r="C933" s="179">
        <v>2834.3999020000001</v>
      </c>
      <c r="E933" s="177">
        <f t="shared" si="28"/>
        <v>3.445264078349064E-2</v>
      </c>
      <c r="F933">
        <f t="shared" si="29"/>
        <v>6.7342800405345571E-3</v>
      </c>
    </row>
    <row r="934" spans="1:6" ht="15.75" x14ac:dyDescent="0.25">
      <c r="A934" s="180">
        <v>43556</v>
      </c>
      <c r="B934" s="179">
        <v>58.169998</v>
      </c>
      <c r="C934" s="179">
        <v>2867.1899410000001</v>
      </c>
      <c r="E934" s="177">
        <f t="shared" si="28"/>
        <v>-1.656811440175443E-2</v>
      </c>
      <c r="F934">
        <f t="shared" si="29"/>
        <v>1.1568600103627924E-2</v>
      </c>
    </row>
    <row r="935" spans="1:6" ht="15.75" x14ac:dyDescent="0.25">
      <c r="A935" s="180">
        <v>43557</v>
      </c>
      <c r="B935" s="179">
        <v>58.779998999999997</v>
      </c>
      <c r="C935" s="179">
        <v>2867.23999</v>
      </c>
      <c r="E935" s="177">
        <f t="shared" si="28"/>
        <v>1.0486522622881855E-2</v>
      </c>
      <c r="F935">
        <f t="shared" si="29"/>
        <v>1.7455767155283297E-5</v>
      </c>
    </row>
    <row r="936" spans="1:6" ht="15.75" x14ac:dyDescent="0.25">
      <c r="A936" s="180">
        <v>43558</v>
      </c>
      <c r="B936" s="179">
        <v>58.459999000000003</v>
      </c>
      <c r="C936" s="179">
        <v>2873.3999020000001</v>
      </c>
      <c r="E936" s="177">
        <f t="shared" si="28"/>
        <v>-5.4440286737669208E-3</v>
      </c>
      <c r="F936">
        <f t="shared" si="29"/>
        <v>2.1483768437535744E-3</v>
      </c>
    </row>
    <row r="937" spans="1:6" ht="15.75" x14ac:dyDescent="0.25">
      <c r="A937" s="180">
        <v>43559</v>
      </c>
      <c r="B937" s="179">
        <v>59.48</v>
      </c>
      <c r="C937" s="179">
        <v>2879.389893</v>
      </c>
      <c r="E937" s="177">
        <f t="shared" si="28"/>
        <v>1.7447844978580873E-2</v>
      </c>
      <c r="F937">
        <f t="shared" si="29"/>
        <v>2.0846353463821465E-3</v>
      </c>
    </row>
    <row r="938" spans="1:6" ht="15.75" x14ac:dyDescent="0.25">
      <c r="A938" s="180">
        <v>43560</v>
      </c>
      <c r="B938" s="179">
        <v>60.130001</v>
      </c>
      <c r="C938" s="179">
        <v>2892.73999</v>
      </c>
      <c r="E938" s="177">
        <f t="shared" si="28"/>
        <v>1.0928059852051142E-2</v>
      </c>
      <c r="F938">
        <f t="shared" si="29"/>
        <v>4.636432541648805E-3</v>
      </c>
    </row>
    <row r="939" spans="1:6" ht="15.75" x14ac:dyDescent="0.25">
      <c r="A939" s="180">
        <v>43563</v>
      </c>
      <c r="B939" s="179">
        <v>59.040000999999997</v>
      </c>
      <c r="C939" s="179">
        <v>2895.7700199999999</v>
      </c>
      <c r="E939" s="177">
        <f t="shared" si="28"/>
        <v>-1.812739035211397E-2</v>
      </c>
      <c r="F939">
        <f t="shared" si="29"/>
        <v>1.0474601970706932E-3</v>
      </c>
    </row>
    <row r="940" spans="1:6" ht="15.75" x14ac:dyDescent="0.25">
      <c r="A940" s="180">
        <v>43564</v>
      </c>
      <c r="B940" s="179">
        <v>57.779998999999997</v>
      </c>
      <c r="C940" s="179">
        <v>2878.1999510000001</v>
      </c>
      <c r="E940" s="177">
        <f t="shared" si="28"/>
        <v>-2.1341496928497738E-2</v>
      </c>
      <c r="F940">
        <f t="shared" si="29"/>
        <v>-6.0674946140922836E-3</v>
      </c>
    </row>
    <row r="941" spans="1:6" ht="15.75" x14ac:dyDescent="0.25">
      <c r="A941" s="180">
        <v>43565</v>
      </c>
      <c r="B941" s="179">
        <v>58.639999000000003</v>
      </c>
      <c r="C941" s="179">
        <v>2888.209961</v>
      </c>
      <c r="E941" s="177">
        <f t="shared" si="28"/>
        <v>1.4884043179024697E-2</v>
      </c>
      <c r="F941">
        <f t="shared" si="29"/>
        <v>3.4778716456171921E-3</v>
      </c>
    </row>
    <row r="942" spans="1:6" ht="15.75" x14ac:dyDescent="0.25">
      <c r="A942" s="180">
        <v>43566</v>
      </c>
      <c r="B942" s="179">
        <v>59.720001000000003</v>
      </c>
      <c r="C942" s="179">
        <v>2888.320068</v>
      </c>
      <c r="E942" s="177">
        <f t="shared" si="28"/>
        <v>1.8417496903436081E-2</v>
      </c>
      <c r="F942">
        <f t="shared" si="29"/>
        <v>3.8122920939631655E-5</v>
      </c>
    </row>
    <row r="943" spans="1:6" ht="15.75" x14ac:dyDescent="0.25">
      <c r="A943" s="180">
        <v>43567</v>
      </c>
      <c r="B943" s="179">
        <v>60.66</v>
      </c>
      <c r="C943" s="179">
        <v>2907.4099120000001</v>
      </c>
      <c r="E943" s="177">
        <f t="shared" si="28"/>
        <v>1.5740103554251261E-2</v>
      </c>
      <c r="F943">
        <f t="shared" si="29"/>
        <v>6.6093242959803788E-3</v>
      </c>
    </row>
    <row r="944" spans="1:6" ht="15.75" x14ac:dyDescent="0.25">
      <c r="A944" s="180">
        <v>43570</v>
      </c>
      <c r="B944" s="179">
        <v>59.849997999999999</v>
      </c>
      <c r="C944" s="179">
        <v>2905.580078</v>
      </c>
      <c r="E944" s="177">
        <f t="shared" si="28"/>
        <v>-1.3353148697659023E-2</v>
      </c>
      <c r="F944">
        <f t="shared" si="29"/>
        <v>-6.2936911387956318E-4</v>
      </c>
    </row>
    <row r="945" spans="1:6" ht="15.75" x14ac:dyDescent="0.25">
      <c r="A945" s="180">
        <v>43571</v>
      </c>
      <c r="B945" s="179">
        <v>59.490001999999997</v>
      </c>
      <c r="C945" s="179">
        <v>2907.0600589999999</v>
      </c>
      <c r="E945" s="177">
        <f t="shared" si="28"/>
        <v>-6.0149709612354885E-3</v>
      </c>
      <c r="F945">
        <f t="shared" si="29"/>
        <v>5.0935818675434952E-4</v>
      </c>
    </row>
    <row r="946" spans="1:6" ht="15.75" x14ac:dyDescent="0.25">
      <c r="A946" s="180">
        <v>43572</v>
      </c>
      <c r="B946" s="179">
        <v>58.150002000000001</v>
      </c>
      <c r="C946" s="179">
        <v>2900.4499510000001</v>
      </c>
      <c r="E946" s="177">
        <f t="shared" si="28"/>
        <v>-2.2524793325775949E-2</v>
      </c>
      <c r="F946">
        <f t="shared" si="29"/>
        <v>-2.27381198387544E-3</v>
      </c>
    </row>
    <row r="947" spans="1:6" ht="15.75" x14ac:dyDescent="0.25">
      <c r="A947" s="180">
        <v>43573</v>
      </c>
      <c r="B947" s="179">
        <v>59.82</v>
      </c>
      <c r="C947" s="179">
        <v>2905.030029</v>
      </c>
      <c r="E947" s="177">
        <f t="shared" si="28"/>
        <v>2.8718795228932281E-2</v>
      </c>
      <c r="F947">
        <f t="shared" si="29"/>
        <v>1.5790922365066518E-3</v>
      </c>
    </row>
    <row r="948" spans="1:6" ht="15.75" x14ac:dyDescent="0.25">
      <c r="A948" s="180">
        <v>43577</v>
      </c>
      <c r="B948" s="179">
        <v>59.59</v>
      </c>
      <c r="C948" s="179">
        <v>2907.969971</v>
      </c>
      <c r="E948" s="177">
        <f t="shared" si="28"/>
        <v>-3.8448679371446692E-3</v>
      </c>
      <c r="F948">
        <f t="shared" si="29"/>
        <v>1.0120177659616036E-3</v>
      </c>
    </row>
    <row r="949" spans="1:6" ht="15.75" x14ac:dyDescent="0.25">
      <c r="A949" s="180">
        <v>43578</v>
      </c>
      <c r="B949" s="179">
        <v>60.41</v>
      </c>
      <c r="C949" s="179">
        <v>2933.679932</v>
      </c>
      <c r="E949" s="177">
        <f t="shared" si="28"/>
        <v>1.3760698103708613E-2</v>
      </c>
      <c r="F949">
        <f t="shared" si="29"/>
        <v>8.8412058089990531E-3</v>
      </c>
    </row>
    <row r="950" spans="1:6" ht="15.75" x14ac:dyDescent="0.25">
      <c r="A950" s="180">
        <v>43579</v>
      </c>
      <c r="B950" s="179">
        <v>60.939999</v>
      </c>
      <c r="C950" s="179">
        <v>2927.25</v>
      </c>
      <c r="E950" s="177">
        <f t="shared" si="28"/>
        <v>8.7733653368649023E-3</v>
      </c>
      <c r="F950">
        <f t="shared" si="29"/>
        <v>-2.1917632969649103E-3</v>
      </c>
    </row>
    <row r="951" spans="1:6" ht="15.75" x14ac:dyDescent="0.25">
      <c r="A951" s="180">
        <v>43580</v>
      </c>
      <c r="B951" s="179">
        <v>60.849997999999999</v>
      </c>
      <c r="C951" s="179">
        <v>2926.169922</v>
      </c>
      <c r="E951" s="177">
        <f t="shared" si="28"/>
        <v>-1.4768789215109379E-3</v>
      </c>
      <c r="F951">
        <f t="shared" si="29"/>
        <v>-3.6897361004351037E-4</v>
      </c>
    </row>
    <row r="952" spans="1:6" ht="15.75" x14ac:dyDescent="0.25">
      <c r="A952" s="180">
        <v>43581</v>
      </c>
      <c r="B952" s="179">
        <v>61.970001000000003</v>
      </c>
      <c r="C952" s="179">
        <v>2939.8798830000001</v>
      </c>
      <c r="E952" s="177">
        <f t="shared" si="28"/>
        <v>1.8405966093869131E-2</v>
      </c>
      <c r="F952">
        <f t="shared" si="29"/>
        <v>4.685292161922483E-3</v>
      </c>
    </row>
    <row r="953" spans="1:6" ht="15.75" x14ac:dyDescent="0.25">
      <c r="A953" s="180">
        <v>43584</v>
      </c>
      <c r="B953" s="179">
        <v>61.880001</v>
      </c>
      <c r="C953" s="179">
        <v>2943.030029</v>
      </c>
      <c r="E953" s="177">
        <f t="shared" si="28"/>
        <v>-1.4523156131626136E-3</v>
      </c>
      <c r="F953">
        <f t="shared" si="29"/>
        <v>1.0715220095269817E-3</v>
      </c>
    </row>
    <row r="954" spans="1:6" ht="15.75" x14ac:dyDescent="0.25">
      <c r="A954" s="180">
        <v>43585</v>
      </c>
      <c r="B954" s="179">
        <v>61.299999</v>
      </c>
      <c r="C954" s="179">
        <v>2945.830078</v>
      </c>
      <c r="E954" s="177">
        <f t="shared" si="28"/>
        <v>-9.3730121303650105E-3</v>
      </c>
      <c r="F954">
        <f t="shared" si="29"/>
        <v>9.5141706758306022E-4</v>
      </c>
    </row>
    <row r="955" spans="1:6" ht="15.75" x14ac:dyDescent="0.25">
      <c r="A955" s="180">
        <v>43586</v>
      </c>
      <c r="B955" s="179">
        <v>61</v>
      </c>
      <c r="C955" s="179">
        <v>2923.7299800000001</v>
      </c>
      <c r="E955" s="177">
        <f t="shared" si="28"/>
        <v>-4.8939478775521517E-3</v>
      </c>
      <c r="F955">
        <f t="shared" si="29"/>
        <v>-7.5021631984300008E-3</v>
      </c>
    </row>
    <row r="956" spans="1:6" ht="15.75" x14ac:dyDescent="0.25">
      <c r="A956" s="180">
        <v>43587</v>
      </c>
      <c r="B956" s="179">
        <v>62.91</v>
      </c>
      <c r="C956" s="179">
        <v>2917.5200199999999</v>
      </c>
      <c r="E956" s="177">
        <f t="shared" si="28"/>
        <v>3.1311475409836032E-2</v>
      </c>
      <c r="F956">
        <f t="shared" si="29"/>
        <v>-2.1239854714627526E-3</v>
      </c>
    </row>
    <row r="957" spans="1:6" ht="15.75" x14ac:dyDescent="0.25">
      <c r="A957" s="180">
        <v>43588</v>
      </c>
      <c r="B957" s="179">
        <v>60.200001</v>
      </c>
      <c r="C957" s="179">
        <v>2945.639893</v>
      </c>
      <c r="E957" s="177">
        <f t="shared" si="28"/>
        <v>-4.3077396280400526E-2</v>
      </c>
      <c r="F957">
        <f t="shared" si="29"/>
        <v>9.6382793630325203E-3</v>
      </c>
    </row>
    <row r="958" spans="1:6" ht="15.75" x14ac:dyDescent="0.25">
      <c r="A958" s="180">
        <v>43591</v>
      </c>
      <c r="B958" s="179">
        <v>59.330002</v>
      </c>
      <c r="C958" s="179">
        <v>2932.469971</v>
      </c>
      <c r="E958" s="177">
        <f t="shared" si="28"/>
        <v>-1.4451810391165942E-2</v>
      </c>
      <c r="F958">
        <f t="shared" si="29"/>
        <v>-4.4709884705517178E-3</v>
      </c>
    </row>
    <row r="959" spans="1:6" ht="15.75" x14ac:dyDescent="0.25">
      <c r="A959" s="180">
        <v>43592</v>
      </c>
      <c r="B959" s="179">
        <v>57.240001999999997</v>
      </c>
      <c r="C959" s="179">
        <v>2884.0500489999999</v>
      </c>
      <c r="E959" s="177">
        <f t="shared" si="28"/>
        <v>-3.5226696941624946E-2</v>
      </c>
      <c r="F959">
        <f t="shared" si="29"/>
        <v>-1.6511651433377961E-2</v>
      </c>
    </row>
    <row r="960" spans="1:6" ht="15.75" x14ac:dyDescent="0.25">
      <c r="A960" s="180">
        <v>43593</v>
      </c>
      <c r="B960" s="179">
        <v>58.919998</v>
      </c>
      <c r="C960" s="179">
        <v>2879.419922</v>
      </c>
      <c r="E960" s="177">
        <f t="shared" si="28"/>
        <v>2.9350033915093166E-2</v>
      </c>
      <c r="F960">
        <f t="shared" si="29"/>
        <v>-1.6054253294270904E-3</v>
      </c>
    </row>
    <row r="961" spans="1:6" ht="15.75" x14ac:dyDescent="0.25">
      <c r="A961" s="180">
        <v>43594</v>
      </c>
      <c r="B961" s="179">
        <v>60.049999</v>
      </c>
      <c r="C961" s="179">
        <v>2870.719971</v>
      </c>
      <c r="E961" s="177">
        <f t="shared" si="28"/>
        <v>1.9178564805789611E-2</v>
      </c>
      <c r="F961">
        <f t="shared" si="29"/>
        <v>-3.0214248826746504E-3</v>
      </c>
    </row>
    <row r="962" spans="1:6" ht="15.75" x14ac:dyDescent="0.25">
      <c r="A962" s="180">
        <v>43595</v>
      </c>
      <c r="B962" s="179">
        <v>60.389999000000003</v>
      </c>
      <c r="C962" s="179">
        <v>2881.3999020000001</v>
      </c>
      <c r="E962" s="177">
        <f t="shared" si="28"/>
        <v>5.6619484706403878E-3</v>
      </c>
      <c r="F962">
        <f t="shared" si="29"/>
        <v>3.7202970362448795E-3</v>
      </c>
    </row>
    <row r="963" spans="1:6" ht="15.75" x14ac:dyDescent="0.25">
      <c r="A963" s="180">
        <v>43598</v>
      </c>
      <c r="B963" s="179">
        <v>60</v>
      </c>
      <c r="C963" s="179">
        <v>2811.8701169999999</v>
      </c>
      <c r="E963" s="177">
        <f t="shared" si="28"/>
        <v>-6.4580063993708858E-3</v>
      </c>
      <c r="F963">
        <f t="shared" si="29"/>
        <v>-2.4130557147495901E-2</v>
      </c>
    </row>
    <row r="964" spans="1:6" ht="15.75" x14ac:dyDescent="0.25">
      <c r="A964" s="180">
        <v>43599</v>
      </c>
      <c r="B964" s="179">
        <v>60.029998999999997</v>
      </c>
      <c r="C964" s="179">
        <v>2834.4099120000001</v>
      </c>
      <c r="E964" s="177">
        <f t="shared" ref="E964:E1027" si="30">B964/B963-1</f>
        <v>4.9998333333323153E-4</v>
      </c>
      <c r="F964">
        <f t="shared" ref="F964:F1027" si="31">C964/C963-1</f>
        <v>8.0159445714540478E-3</v>
      </c>
    </row>
    <row r="965" spans="1:6" ht="15.75" x14ac:dyDescent="0.25">
      <c r="A965" s="180">
        <v>43600</v>
      </c>
      <c r="B965" s="179">
        <v>60.82</v>
      </c>
      <c r="C965" s="179">
        <v>2850.959961</v>
      </c>
      <c r="E965" s="177">
        <f t="shared" si="30"/>
        <v>1.3160103500917897E-2</v>
      </c>
      <c r="F965">
        <f t="shared" si="31"/>
        <v>5.8389751355061303E-3</v>
      </c>
    </row>
    <row r="966" spans="1:6" ht="15.75" x14ac:dyDescent="0.25">
      <c r="A966" s="180">
        <v>43601</v>
      </c>
      <c r="B966" s="179">
        <v>60.889999000000003</v>
      </c>
      <c r="C966" s="179">
        <v>2876.320068</v>
      </c>
      <c r="E966" s="177">
        <f t="shared" si="30"/>
        <v>1.1509207497533147E-3</v>
      </c>
      <c r="F966">
        <f t="shared" si="31"/>
        <v>8.8952869724290284E-3</v>
      </c>
    </row>
    <row r="967" spans="1:6" ht="15.75" x14ac:dyDescent="0.25">
      <c r="A967" s="180">
        <v>43602</v>
      </c>
      <c r="B967" s="179">
        <v>59.77</v>
      </c>
      <c r="C967" s="179">
        <v>2859.530029</v>
      </c>
      <c r="E967" s="177">
        <f t="shared" si="30"/>
        <v>-1.8393808809226586E-2</v>
      </c>
      <c r="F967">
        <f t="shared" si="31"/>
        <v>-5.8373333297621066E-3</v>
      </c>
    </row>
    <row r="968" spans="1:6" ht="15.75" x14ac:dyDescent="0.25">
      <c r="A968" s="180">
        <v>43605</v>
      </c>
      <c r="B968" s="179">
        <v>59.290000999999997</v>
      </c>
      <c r="C968" s="179">
        <v>2840.2299800000001</v>
      </c>
      <c r="E968" s="177">
        <f t="shared" si="30"/>
        <v>-8.0307679437846557E-3</v>
      </c>
      <c r="F968">
        <f t="shared" si="31"/>
        <v>-6.7493779761946815E-3</v>
      </c>
    </row>
    <row r="969" spans="1:6" ht="15.75" x14ac:dyDescent="0.25">
      <c r="A969" s="180">
        <v>43606</v>
      </c>
      <c r="B969" s="179">
        <v>59.450001</v>
      </c>
      <c r="C969" s="179">
        <v>2864.360107</v>
      </c>
      <c r="E969" s="177">
        <f t="shared" si="30"/>
        <v>2.6986000556823431E-3</v>
      </c>
      <c r="F969">
        <f t="shared" si="31"/>
        <v>8.4958356083544295E-3</v>
      </c>
    </row>
    <row r="970" spans="1:6" ht="15.75" x14ac:dyDescent="0.25">
      <c r="A970" s="180">
        <v>43607</v>
      </c>
      <c r="B970" s="179">
        <v>58.959999000000003</v>
      </c>
      <c r="C970" s="179">
        <v>2856.2700199999999</v>
      </c>
      <c r="E970" s="177">
        <f t="shared" si="30"/>
        <v>-8.242253856311943E-3</v>
      </c>
      <c r="F970">
        <f t="shared" si="31"/>
        <v>-2.8243959201321722E-3</v>
      </c>
    </row>
    <row r="971" spans="1:6" ht="15.75" x14ac:dyDescent="0.25">
      <c r="A971" s="180">
        <v>43608</v>
      </c>
      <c r="B971" s="179">
        <v>58.990001999999997</v>
      </c>
      <c r="C971" s="179">
        <v>2822.23999</v>
      </c>
      <c r="E971" s="177">
        <f t="shared" si="30"/>
        <v>5.0887042925484849E-4</v>
      </c>
      <c r="F971">
        <f t="shared" si="31"/>
        <v>-1.191415018948383E-2</v>
      </c>
    </row>
    <row r="972" spans="1:6" ht="15.75" x14ac:dyDescent="0.25">
      <c r="A972" s="180">
        <v>43609</v>
      </c>
      <c r="B972" s="179">
        <v>59.16</v>
      </c>
      <c r="C972" s="179">
        <v>2826.0600589999999</v>
      </c>
      <c r="E972" s="177">
        <f t="shared" si="30"/>
        <v>2.8818103786467653E-3</v>
      </c>
      <c r="F972">
        <f t="shared" si="31"/>
        <v>1.3535592343441039E-3</v>
      </c>
    </row>
    <row r="973" spans="1:6" ht="15.75" x14ac:dyDescent="0.25">
      <c r="A973" s="180">
        <v>43613</v>
      </c>
      <c r="B973" s="179">
        <v>59.18</v>
      </c>
      <c r="C973" s="179">
        <v>2802.389893</v>
      </c>
      <c r="E973" s="177">
        <f t="shared" si="30"/>
        <v>3.3806626098731307E-4</v>
      </c>
      <c r="F973">
        <f t="shared" si="31"/>
        <v>-8.3756769162137701E-3</v>
      </c>
    </row>
    <row r="974" spans="1:6" ht="15.75" x14ac:dyDescent="0.25">
      <c r="A974" s="180">
        <v>43614</v>
      </c>
      <c r="B974" s="179">
        <v>58.84</v>
      </c>
      <c r="C974" s="179">
        <v>2783.0200199999999</v>
      </c>
      <c r="E974" s="177">
        <f t="shared" si="30"/>
        <v>-5.7451841838458417E-3</v>
      </c>
      <c r="F974">
        <f t="shared" si="31"/>
        <v>-6.9119122390440824E-3</v>
      </c>
    </row>
    <row r="975" spans="1:6" ht="15.75" x14ac:dyDescent="0.25">
      <c r="A975" s="180">
        <v>43615</v>
      </c>
      <c r="B975" s="179">
        <v>60.02</v>
      </c>
      <c r="C975" s="179">
        <v>2788.860107</v>
      </c>
      <c r="E975" s="177">
        <f t="shared" si="30"/>
        <v>2.0054384772263845E-2</v>
      </c>
      <c r="F975">
        <f t="shared" si="31"/>
        <v>2.0984710702871556E-3</v>
      </c>
    </row>
    <row r="976" spans="1:6" ht="15.75" x14ac:dyDescent="0.25">
      <c r="A976" s="180">
        <v>43616</v>
      </c>
      <c r="B976" s="179">
        <v>61.349997999999999</v>
      </c>
      <c r="C976" s="179">
        <v>2752.0600589999999</v>
      </c>
      <c r="E976" s="177">
        <f t="shared" si="30"/>
        <v>2.2159246917694109E-2</v>
      </c>
      <c r="F976">
        <f t="shared" si="31"/>
        <v>-1.3195372513534309E-2</v>
      </c>
    </row>
    <row r="977" spans="1:6" ht="15.75" x14ac:dyDescent="0.25">
      <c r="A977" s="180">
        <v>43619</v>
      </c>
      <c r="B977" s="179">
        <v>59.650002000000001</v>
      </c>
      <c r="C977" s="179">
        <v>2744.4499510000001</v>
      </c>
      <c r="E977" s="177">
        <f t="shared" si="30"/>
        <v>-2.7709797154353621E-2</v>
      </c>
      <c r="F977">
        <f t="shared" si="31"/>
        <v>-2.7652405241348488E-3</v>
      </c>
    </row>
    <row r="978" spans="1:6" ht="15.75" x14ac:dyDescent="0.25">
      <c r="A978" s="180">
        <v>43620</v>
      </c>
      <c r="B978" s="179">
        <v>60.990001999999997</v>
      </c>
      <c r="C978" s="179">
        <v>2803.2700199999999</v>
      </c>
      <c r="E978" s="177">
        <f t="shared" si="30"/>
        <v>2.2464374770683193E-2</v>
      </c>
      <c r="F978">
        <f t="shared" si="31"/>
        <v>2.1432370802960898E-2</v>
      </c>
    </row>
    <row r="979" spans="1:6" ht="15.75" x14ac:dyDescent="0.25">
      <c r="A979" s="180">
        <v>43621</v>
      </c>
      <c r="B979" s="179">
        <v>61.110000999999997</v>
      </c>
      <c r="C979" s="179">
        <v>2826.1499020000001</v>
      </c>
      <c r="E979" s="177">
        <f t="shared" si="30"/>
        <v>1.9675192009338538E-3</v>
      </c>
      <c r="F979">
        <f t="shared" si="31"/>
        <v>8.1618544902071211E-3</v>
      </c>
    </row>
    <row r="980" spans="1:6" ht="15.75" x14ac:dyDescent="0.25">
      <c r="A980" s="180">
        <v>43622</v>
      </c>
      <c r="B980" s="179">
        <v>61.799999</v>
      </c>
      <c r="C980" s="179">
        <v>2843.48999</v>
      </c>
      <c r="E980" s="177">
        <f t="shared" si="30"/>
        <v>1.1291081471263675E-2</v>
      </c>
      <c r="F980">
        <f t="shared" si="31"/>
        <v>6.1355867881349724E-3</v>
      </c>
    </row>
    <row r="981" spans="1:6" ht="15.75" x14ac:dyDescent="0.25">
      <c r="A981" s="180">
        <v>43623</v>
      </c>
      <c r="B981" s="179">
        <v>63.68</v>
      </c>
      <c r="C981" s="179">
        <v>2873.3400879999999</v>
      </c>
      <c r="E981" s="177">
        <f t="shared" si="30"/>
        <v>3.0420728647584605E-2</v>
      </c>
      <c r="F981">
        <f t="shared" si="31"/>
        <v>1.0497697584650245E-2</v>
      </c>
    </row>
    <row r="982" spans="1:6" ht="15.75" x14ac:dyDescent="0.25">
      <c r="A982" s="180">
        <v>43626</v>
      </c>
      <c r="B982" s="179">
        <v>65.199996999999996</v>
      </c>
      <c r="C982" s="179">
        <v>2886.7299800000001</v>
      </c>
      <c r="E982" s="177">
        <f t="shared" si="30"/>
        <v>2.386929962311557E-2</v>
      </c>
      <c r="F982">
        <f t="shared" si="31"/>
        <v>4.6600442655293506E-3</v>
      </c>
    </row>
    <row r="983" spans="1:6" ht="15.75" x14ac:dyDescent="0.25">
      <c r="A983" s="180">
        <v>43627</v>
      </c>
      <c r="B983" s="179">
        <v>65.940002000000007</v>
      </c>
      <c r="C983" s="179">
        <v>2885.719971</v>
      </c>
      <c r="E983" s="177">
        <f t="shared" si="30"/>
        <v>1.1349770460879149E-2</v>
      </c>
      <c r="F983">
        <f t="shared" si="31"/>
        <v>-3.4987997041557861E-4</v>
      </c>
    </row>
    <row r="984" spans="1:6" ht="15.75" x14ac:dyDescent="0.25">
      <c r="A984" s="180">
        <v>43628</v>
      </c>
      <c r="B984" s="179">
        <v>66.410004000000001</v>
      </c>
      <c r="C984" s="179">
        <v>2879.8400879999999</v>
      </c>
      <c r="E984" s="177">
        <f t="shared" si="30"/>
        <v>7.1277219554830573E-3</v>
      </c>
      <c r="F984">
        <f t="shared" si="31"/>
        <v>-2.0375792034881268E-3</v>
      </c>
    </row>
    <row r="985" spans="1:6" ht="15.75" x14ac:dyDescent="0.25">
      <c r="A985" s="180">
        <v>43629</v>
      </c>
      <c r="B985" s="179">
        <v>68.040001000000004</v>
      </c>
      <c r="C985" s="179">
        <v>2891.639893</v>
      </c>
      <c r="E985" s="177">
        <f t="shared" si="30"/>
        <v>2.4544449658518319E-2</v>
      </c>
      <c r="F985">
        <f t="shared" si="31"/>
        <v>4.0973820210257195E-3</v>
      </c>
    </row>
    <row r="986" spans="1:6" ht="15.75" x14ac:dyDescent="0.25">
      <c r="A986" s="180">
        <v>43630</v>
      </c>
      <c r="B986" s="179">
        <v>67.040001000000004</v>
      </c>
      <c r="C986" s="179">
        <v>2886.9799800000001</v>
      </c>
      <c r="E986" s="177">
        <f t="shared" si="30"/>
        <v>-1.4697236703450356E-2</v>
      </c>
      <c r="F986">
        <f t="shared" si="31"/>
        <v>-1.6115122119045866E-3</v>
      </c>
    </row>
    <row r="987" spans="1:6" ht="15.75" x14ac:dyDescent="0.25">
      <c r="A987" s="180">
        <v>43633</v>
      </c>
      <c r="B987" s="179">
        <v>67.510002</v>
      </c>
      <c r="C987" s="179">
        <v>2889.669922</v>
      </c>
      <c r="E987" s="177">
        <f t="shared" si="30"/>
        <v>7.0107546686939415E-3</v>
      </c>
      <c r="F987">
        <f t="shared" si="31"/>
        <v>9.3174944704665918E-4</v>
      </c>
    </row>
    <row r="988" spans="1:6" ht="15.75" x14ac:dyDescent="0.25">
      <c r="A988" s="180">
        <v>43634</v>
      </c>
      <c r="B988" s="179">
        <v>66.260002</v>
      </c>
      <c r="C988" s="179">
        <v>2917.75</v>
      </c>
      <c r="E988" s="177">
        <f t="shared" si="30"/>
        <v>-1.8515774892141179E-2</v>
      </c>
      <c r="F988">
        <f t="shared" si="31"/>
        <v>9.7173998269550754E-3</v>
      </c>
    </row>
    <row r="989" spans="1:6" ht="15.75" x14ac:dyDescent="0.25">
      <c r="A989" s="180">
        <v>43635</v>
      </c>
      <c r="B989" s="179">
        <v>66.160004000000001</v>
      </c>
      <c r="C989" s="179">
        <v>2926.459961</v>
      </c>
      <c r="E989" s="177">
        <f t="shared" si="30"/>
        <v>-1.5091759278847983E-3</v>
      </c>
      <c r="F989">
        <f t="shared" si="31"/>
        <v>2.9851635678177502E-3</v>
      </c>
    </row>
    <row r="990" spans="1:6" ht="15.75" x14ac:dyDescent="0.25">
      <c r="A990" s="180">
        <v>43636</v>
      </c>
      <c r="B990" s="179">
        <v>67.319999999999993</v>
      </c>
      <c r="C990" s="179">
        <v>2954.179932</v>
      </c>
      <c r="E990" s="177">
        <f t="shared" si="30"/>
        <v>1.7533191201137166E-2</v>
      </c>
      <c r="F990">
        <f t="shared" si="31"/>
        <v>9.4721852919279481E-3</v>
      </c>
    </row>
    <row r="991" spans="1:6" ht="15.75" x14ac:dyDescent="0.25">
      <c r="A991" s="180">
        <v>43637</v>
      </c>
      <c r="B991" s="179">
        <v>66.75</v>
      </c>
      <c r="C991" s="179">
        <v>2950.459961</v>
      </c>
      <c r="E991" s="177">
        <f t="shared" si="30"/>
        <v>-8.4670231729053747E-3</v>
      </c>
      <c r="F991">
        <f t="shared" si="31"/>
        <v>-1.2592228928592908E-3</v>
      </c>
    </row>
    <row r="992" spans="1:6" ht="15.75" x14ac:dyDescent="0.25">
      <c r="A992" s="180">
        <v>43640</v>
      </c>
      <c r="B992" s="179">
        <v>66.720000999999996</v>
      </c>
      <c r="C992" s="179">
        <v>2945.3500979999999</v>
      </c>
      <c r="E992" s="177">
        <f t="shared" si="30"/>
        <v>-4.4942322097385468E-4</v>
      </c>
      <c r="F992">
        <f t="shared" si="31"/>
        <v>-1.7318869151060623E-3</v>
      </c>
    </row>
    <row r="993" spans="1:6" ht="15.75" x14ac:dyDescent="0.25">
      <c r="A993" s="180">
        <v>43641</v>
      </c>
      <c r="B993" s="179">
        <v>66.800003000000004</v>
      </c>
      <c r="C993" s="179">
        <v>2917.3798830000001</v>
      </c>
      <c r="E993" s="177">
        <f t="shared" si="30"/>
        <v>1.1990707254336819E-3</v>
      </c>
      <c r="F993">
        <f t="shared" si="31"/>
        <v>-9.4963973956755376E-3</v>
      </c>
    </row>
    <row r="994" spans="1:6" ht="15.75" x14ac:dyDescent="0.25">
      <c r="A994" s="180">
        <v>43642</v>
      </c>
      <c r="B994" s="179">
        <v>67.110000999999997</v>
      </c>
      <c r="C994" s="179">
        <v>2913.780029</v>
      </c>
      <c r="E994" s="177">
        <f t="shared" si="30"/>
        <v>4.6406884143401772E-3</v>
      </c>
      <c r="F994">
        <f t="shared" si="31"/>
        <v>-1.2339339216592693E-3</v>
      </c>
    </row>
    <row r="995" spans="1:6" ht="15.75" x14ac:dyDescent="0.25">
      <c r="A995" s="180">
        <v>43643</v>
      </c>
      <c r="B995" s="179">
        <v>69.959998999999996</v>
      </c>
      <c r="C995" s="179">
        <v>2924.919922</v>
      </c>
      <c r="E995" s="177">
        <f t="shared" si="30"/>
        <v>4.2467560088398804E-2</v>
      </c>
      <c r="F995">
        <f t="shared" si="31"/>
        <v>3.8231756993074573E-3</v>
      </c>
    </row>
    <row r="996" spans="1:6" ht="15.75" x14ac:dyDescent="0.25">
      <c r="A996" s="180">
        <v>43644</v>
      </c>
      <c r="B996" s="179">
        <v>72.199996999999996</v>
      </c>
      <c r="C996" s="179">
        <v>2941.76001</v>
      </c>
      <c r="E996" s="177">
        <f t="shared" si="30"/>
        <v>3.2018268039140541E-2</v>
      </c>
      <c r="F996">
        <f t="shared" si="31"/>
        <v>5.7574526650578939E-3</v>
      </c>
    </row>
    <row r="997" spans="1:6" ht="15.75" x14ac:dyDescent="0.25">
      <c r="A997" s="180">
        <v>43647</v>
      </c>
      <c r="B997" s="179">
        <v>68.5</v>
      </c>
      <c r="C997" s="179">
        <v>2964.330078</v>
      </c>
      <c r="E997" s="177">
        <f t="shared" si="30"/>
        <v>-5.1246497974231198E-2</v>
      </c>
      <c r="F997">
        <f t="shared" si="31"/>
        <v>7.6723009094137318E-3</v>
      </c>
    </row>
    <row r="998" spans="1:6" ht="15.75" x14ac:dyDescent="0.25">
      <c r="A998" s="180">
        <v>43648</v>
      </c>
      <c r="B998" s="179">
        <v>69.980002999999996</v>
      </c>
      <c r="C998" s="179">
        <v>2973.01001</v>
      </c>
      <c r="E998" s="177">
        <f t="shared" si="30"/>
        <v>2.1605883211678778E-2</v>
      </c>
      <c r="F998">
        <f t="shared" si="31"/>
        <v>2.9281260087796745E-3</v>
      </c>
    </row>
    <row r="999" spans="1:6" ht="15.75" x14ac:dyDescent="0.25">
      <c r="A999" s="180">
        <v>43649</v>
      </c>
      <c r="B999" s="179">
        <v>72.120002999999997</v>
      </c>
      <c r="C999" s="179">
        <v>2995.820068</v>
      </c>
      <c r="E999" s="177">
        <f t="shared" si="30"/>
        <v>3.0580164450693115E-2</v>
      </c>
      <c r="F999">
        <f t="shared" si="31"/>
        <v>7.6723784727519284E-3</v>
      </c>
    </row>
    <row r="1000" spans="1:6" ht="15.75" x14ac:dyDescent="0.25">
      <c r="A1000" s="180">
        <v>43651</v>
      </c>
      <c r="B1000" s="179">
        <v>73.569999999999993</v>
      </c>
      <c r="C1000" s="179">
        <v>2990.4099120000001</v>
      </c>
      <c r="E1000" s="177">
        <f t="shared" si="30"/>
        <v>2.010533748868526E-2</v>
      </c>
      <c r="F1000">
        <f t="shared" si="31"/>
        <v>-1.8059015151773439E-3</v>
      </c>
    </row>
    <row r="1001" spans="1:6" ht="15.75" x14ac:dyDescent="0.25">
      <c r="A1001" s="180">
        <v>43654</v>
      </c>
      <c r="B1001" s="179">
        <v>71.699996999999996</v>
      </c>
      <c r="C1001" s="179">
        <v>2975.9499510000001</v>
      </c>
      <c r="E1001" s="177">
        <f t="shared" si="30"/>
        <v>-2.5418010058447682E-2</v>
      </c>
      <c r="F1001">
        <f t="shared" si="31"/>
        <v>-4.8354444459185464E-3</v>
      </c>
    </row>
    <row r="1002" spans="1:6" ht="15.75" x14ac:dyDescent="0.25">
      <c r="A1002" s="180">
        <v>43655</v>
      </c>
      <c r="B1002" s="179">
        <v>73.25</v>
      </c>
      <c r="C1002" s="179">
        <v>2979.6298830000001</v>
      </c>
      <c r="E1002" s="177">
        <f t="shared" si="30"/>
        <v>2.1617894907303814E-2</v>
      </c>
      <c r="F1002">
        <f t="shared" si="31"/>
        <v>1.2365570861712083E-3</v>
      </c>
    </row>
    <row r="1003" spans="1:6" ht="15.75" x14ac:dyDescent="0.25">
      <c r="A1003" s="180">
        <v>43656</v>
      </c>
      <c r="B1003" s="179">
        <v>73.120002999999997</v>
      </c>
      <c r="C1003" s="179">
        <v>2993.070068</v>
      </c>
      <c r="E1003" s="177">
        <f t="shared" si="30"/>
        <v>-1.7747030716723788E-3</v>
      </c>
      <c r="F1003">
        <f t="shared" si="31"/>
        <v>4.5106894237709749E-3</v>
      </c>
    </row>
    <row r="1004" spans="1:6" ht="15.75" x14ac:dyDescent="0.25">
      <c r="A1004" s="180">
        <v>43657</v>
      </c>
      <c r="B1004" s="179">
        <v>75.230002999999996</v>
      </c>
      <c r="C1004" s="179">
        <v>2999.9099120000001</v>
      </c>
      <c r="E1004" s="177">
        <f t="shared" si="30"/>
        <v>2.8856672776668146E-2</v>
      </c>
      <c r="F1004">
        <f t="shared" si="31"/>
        <v>2.2852268221607019E-3</v>
      </c>
    </row>
    <row r="1005" spans="1:6" ht="15.75" x14ac:dyDescent="0.25">
      <c r="A1005" s="180">
        <v>43658</v>
      </c>
      <c r="B1005" s="179">
        <v>75.480002999999996</v>
      </c>
      <c r="C1005" s="179">
        <v>3013.7700199999999</v>
      </c>
      <c r="E1005" s="177">
        <f t="shared" si="30"/>
        <v>3.3231422308994674E-3</v>
      </c>
      <c r="F1005">
        <f t="shared" si="31"/>
        <v>4.6201747407672578E-3</v>
      </c>
    </row>
    <row r="1006" spans="1:6" ht="15.75" x14ac:dyDescent="0.25">
      <c r="A1006" s="180">
        <v>43661</v>
      </c>
      <c r="B1006" s="179">
        <v>75.010002</v>
      </c>
      <c r="C1006" s="179">
        <v>3014.3000489999999</v>
      </c>
      <c r="E1006" s="177">
        <f t="shared" si="30"/>
        <v>-6.226828051397848E-3</v>
      </c>
      <c r="F1006">
        <f t="shared" si="31"/>
        <v>1.7586909302380604E-4</v>
      </c>
    </row>
    <row r="1007" spans="1:6" ht="15.75" x14ac:dyDescent="0.25">
      <c r="A1007" s="180">
        <v>43662</v>
      </c>
      <c r="B1007" s="179">
        <v>73.430000000000007</v>
      </c>
      <c r="C1007" s="179">
        <v>3004.040039</v>
      </c>
      <c r="E1007" s="177">
        <f t="shared" si="30"/>
        <v>-2.1063884253729181E-2</v>
      </c>
      <c r="F1007">
        <f t="shared" si="31"/>
        <v>-3.4037785997461656E-3</v>
      </c>
    </row>
    <row r="1008" spans="1:6" ht="15.75" x14ac:dyDescent="0.25">
      <c r="A1008" s="180">
        <v>43663</v>
      </c>
      <c r="B1008" s="179">
        <v>73.900002000000001</v>
      </c>
      <c r="C1008" s="179">
        <v>2984.419922</v>
      </c>
      <c r="E1008" s="177">
        <f t="shared" si="30"/>
        <v>6.400680920604529E-3</v>
      </c>
      <c r="F1008">
        <f t="shared" si="31"/>
        <v>-6.5312435071708252E-3</v>
      </c>
    </row>
    <row r="1009" spans="1:6" ht="15.75" x14ac:dyDescent="0.25">
      <c r="A1009" s="180">
        <v>43664</v>
      </c>
      <c r="B1009" s="179">
        <v>73.930000000000007</v>
      </c>
      <c r="C1009" s="179">
        <v>2995.110107</v>
      </c>
      <c r="E1009" s="177">
        <f t="shared" si="30"/>
        <v>4.0592691729579577E-4</v>
      </c>
      <c r="F1009">
        <f t="shared" si="31"/>
        <v>3.5819976006714604E-3</v>
      </c>
    </row>
    <row r="1010" spans="1:6" ht="15.75" x14ac:dyDescent="0.25">
      <c r="A1010" s="180">
        <v>43665</v>
      </c>
      <c r="B1010" s="179">
        <v>74.169998000000007</v>
      </c>
      <c r="C1010" s="179">
        <v>2976.610107</v>
      </c>
      <c r="E1010" s="177">
        <f t="shared" si="30"/>
        <v>3.2462870282699008E-3</v>
      </c>
      <c r="F1010">
        <f t="shared" si="31"/>
        <v>-6.1767345236366511E-3</v>
      </c>
    </row>
    <row r="1011" spans="1:6" ht="15.75" x14ac:dyDescent="0.25">
      <c r="A1011" s="180">
        <v>43668</v>
      </c>
      <c r="B1011" s="179">
        <v>74.209998999999996</v>
      </c>
      <c r="C1011" s="179">
        <v>2985.030029</v>
      </c>
      <c r="E1011" s="177">
        <f t="shared" si="30"/>
        <v>5.3931510150495576E-4</v>
      </c>
      <c r="F1011">
        <f t="shared" si="31"/>
        <v>2.8286949574616305E-3</v>
      </c>
    </row>
    <row r="1012" spans="1:6" ht="15.75" x14ac:dyDescent="0.25">
      <c r="A1012" s="180">
        <v>43669</v>
      </c>
      <c r="B1012" s="179">
        <v>73.980002999999996</v>
      </c>
      <c r="C1012" s="179">
        <v>3005.469971</v>
      </c>
      <c r="E1012" s="177">
        <f t="shared" si="30"/>
        <v>-3.0992589017552197E-3</v>
      </c>
      <c r="F1012">
        <f t="shared" si="31"/>
        <v>6.8474828733455784E-3</v>
      </c>
    </row>
    <row r="1013" spans="1:6" ht="15.75" x14ac:dyDescent="0.25">
      <c r="A1013" s="180">
        <v>43670</v>
      </c>
      <c r="B1013" s="179">
        <v>74.860000999999997</v>
      </c>
      <c r="C1013" s="179">
        <v>3019.5600589999999</v>
      </c>
      <c r="E1013" s="177">
        <f t="shared" si="30"/>
        <v>1.189507926892075E-2</v>
      </c>
      <c r="F1013">
        <f t="shared" si="31"/>
        <v>4.6881479888192246E-3</v>
      </c>
    </row>
    <row r="1014" spans="1:6" ht="15.75" x14ac:dyDescent="0.25">
      <c r="A1014" s="180">
        <v>43671</v>
      </c>
      <c r="B1014" s="179">
        <v>74.629997000000003</v>
      </c>
      <c r="C1014" s="179">
        <v>3003.669922</v>
      </c>
      <c r="E1014" s="177">
        <f t="shared" si="30"/>
        <v>-3.0724552087568746E-3</v>
      </c>
      <c r="F1014">
        <f t="shared" si="31"/>
        <v>-5.2624013728881369E-3</v>
      </c>
    </row>
    <row r="1015" spans="1:6" ht="15.75" x14ac:dyDescent="0.25">
      <c r="A1015" s="180">
        <v>43672</v>
      </c>
      <c r="B1015" s="179">
        <v>74.139999000000003</v>
      </c>
      <c r="C1015" s="179">
        <v>3025.860107</v>
      </c>
      <c r="E1015" s="177">
        <f t="shared" si="30"/>
        <v>-6.565697704637441E-3</v>
      </c>
      <c r="F1015">
        <f t="shared" si="31"/>
        <v>7.3876909168584248E-3</v>
      </c>
    </row>
    <row r="1016" spans="1:6" ht="15.75" x14ac:dyDescent="0.25">
      <c r="A1016" s="180">
        <v>43675</v>
      </c>
      <c r="B1016" s="179">
        <v>74.760002</v>
      </c>
      <c r="C1016" s="179">
        <v>3020.969971</v>
      </c>
      <c r="E1016" s="177">
        <f t="shared" si="30"/>
        <v>8.3625979007633244E-3</v>
      </c>
      <c r="F1016">
        <f t="shared" si="31"/>
        <v>-1.6161143698240066E-3</v>
      </c>
    </row>
    <row r="1017" spans="1:6" ht="15.75" x14ac:dyDescent="0.25">
      <c r="A1017" s="180">
        <v>43676</v>
      </c>
      <c r="B1017" s="179">
        <v>76.099997999999999</v>
      </c>
      <c r="C1017" s="179">
        <v>3013.179932</v>
      </c>
      <c r="E1017" s="177">
        <f t="shared" si="30"/>
        <v>1.7923969557946284E-2</v>
      </c>
      <c r="F1017">
        <f t="shared" si="31"/>
        <v>-2.5786548938854237E-3</v>
      </c>
    </row>
    <row r="1018" spans="1:6" ht="15.75" x14ac:dyDescent="0.25">
      <c r="A1018" s="180">
        <v>43677</v>
      </c>
      <c r="B1018" s="179">
        <v>74.660004000000001</v>
      </c>
      <c r="C1018" s="179">
        <v>2980.3798830000001</v>
      </c>
      <c r="E1018" s="177">
        <f t="shared" si="30"/>
        <v>-1.8922392087316497E-2</v>
      </c>
      <c r="F1018">
        <f t="shared" si="31"/>
        <v>-1.088552616843852E-2</v>
      </c>
    </row>
    <row r="1019" spans="1:6" ht="15.75" x14ac:dyDescent="0.25">
      <c r="A1019" s="180">
        <v>43678</v>
      </c>
      <c r="B1019" s="179">
        <v>75.050003000000004</v>
      </c>
      <c r="C1019" s="179">
        <v>2953.5600589999999</v>
      </c>
      <c r="E1019" s="177">
        <f t="shared" si="30"/>
        <v>5.2236670118581685E-3</v>
      </c>
      <c r="F1019">
        <f t="shared" si="31"/>
        <v>-8.9987937957103359E-3</v>
      </c>
    </row>
    <row r="1020" spans="1:6" ht="15.75" x14ac:dyDescent="0.25">
      <c r="A1020" s="180">
        <v>43679</v>
      </c>
      <c r="B1020" s="179">
        <v>75.300003000000004</v>
      </c>
      <c r="C1020" s="179">
        <v>2932.0500489999999</v>
      </c>
      <c r="E1020" s="177">
        <f t="shared" si="30"/>
        <v>3.3311124584498586E-3</v>
      </c>
      <c r="F1020">
        <f t="shared" si="31"/>
        <v>-7.2827400053895319E-3</v>
      </c>
    </row>
    <row r="1021" spans="1:6" ht="15.75" x14ac:dyDescent="0.25">
      <c r="A1021" s="180">
        <v>43682</v>
      </c>
      <c r="B1021" s="179">
        <v>73.339995999999999</v>
      </c>
      <c r="C1021" s="179">
        <v>2844.73999</v>
      </c>
      <c r="E1021" s="177">
        <f t="shared" si="30"/>
        <v>-2.6029308391926631E-2</v>
      </c>
      <c r="F1021">
        <f t="shared" si="31"/>
        <v>-2.9777820139795241E-2</v>
      </c>
    </row>
    <row r="1022" spans="1:6" ht="15.75" x14ac:dyDescent="0.25">
      <c r="A1022" s="180">
        <v>43683</v>
      </c>
      <c r="B1022" s="179">
        <v>86.720000999999996</v>
      </c>
      <c r="C1022" s="179">
        <v>2881.7700199999999</v>
      </c>
      <c r="E1022" s="177">
        <f t="shared" si="30"/>
        <v>0.18243803831131911</v>
      </c>
      <c r="F1022">
        <f t="shared" si="31"/>
        <v>1.301701741817185E-2</v>
      </c>
    </row>
    <row r="1023" spans="1:6" ht="15.75" x14ac:dyDescent="0.25">
      <c r="A1023" s="180">
        <v>43684</v>
      </c>
      <c r="B1023" s="179">
        <v>85.239998</v>
      </c>
      <c r="C1023" s="179">
        <v>2883.9799800000001</v>
      </c>
      <c r="E1023" s="177">
        <f t="shared" si="30"/>
        <v>-1.7066455061503061E-2</v>
      </c>
      <c r="F1023">
        <f t="shared" si="31"/>
        <v>7.6687590774504599E-4</v>
      </c>
    </row>
    <row r="1024" spans="1:6" ht="15.75" x14ac:dyDescent="0.25">
      <c r="A1024" s="180">
        <v>43685</v>
      </c>
      <c r="B1024" s="179">
        <v>88.620002999999997</v>
      </c>
      <c r="C1024" s="179">
        <v>2938.0900879999999</v>
      </c>
      <c r="E1024" s="177">
        <f t="shared" si="30"/>
        <v>3.9652804778338879E-2</v>
      </c>
      <c r="F1024">
        <f t="shared" si="31"/>
        <v>1.8762303613494513E-2</v>
      </c>
    </row>
    <row r="1025" spans="1:6" ht="15.75" x14ac:dyDescent="0.25">
      <c r="A1025" s="180">
        <v>43686</v>
      </c>
      <c r="B1025" s="179">
        <v>88.730002999999996</v>
      </c>
      <c r="C1025" s="179">
        <v>2918.6499020000001</v>
      </c>
      <c r="E1025" s="177">
        <f t="shared" si="30"/>
        <v>1.2412547537377083E-3</v>
      </c>
      <c r="F1025">
        <f t="shared" si="31"/>
        <v>-6.6166065089015014E-3</v>
      </c>
    </row>
    <row r="1026" spans="1:6" ht="15.75" x14ac:dyDescent="0.25">
      <c r="A1026" s="180">
        <v>43689</v>
      </c>
      <c r="B1026" s="179">
        <v>90.010002</v>
      </c>
      <c r="C1026" s="179">
        <v>2882.6999510000001</v>
      </c>
      <c r="E1026" s="177">
        <f t="shared" si="30"/>
        <v>1.4425774334753561E-2</v>
      </c>
      <c r="F1026">
        <f t="shared" si="31"/>
        <v>-1.231732212053438E-2</v>
      </c>
    </row>
    <row r="1027" spans="1:6" ht="15.75" x14ac:dyDescent="0.25">
      <c r="A1027" s="180">
        <v>43690</v>
      </c>
      <c r="B1027" s="179">
        <v>91.610000999999997</v>
      </c>
      <c r="C1027" s="179">
        <v>2926.320068</v>
      </c>
      <c r="E1027" s="177">
        <f t="shared" si="30"/>
        <v>1.7775791183739731E-2</v>
      </c>
      <c r="F1027">
        <f t="shared" si="31"/>
        <v>1.5131688258040343E-2</v>
      </c>
    </row>
    <row r="1028" spans="1:6" ht="15.75" x14ac:dyDescent="0.25">
      <c r="A1028" s="180">
        <v>43691</v>
      </c>
      <c r="B1028" s="179">
        <v>89.449996999999996</v>
      </c>
      <c r="C1028" s="179">
        <v>2840.6000979999999</v>
      </c>
      <c r="E1028" s="177">
        <f t="shared" ref="E1028:E1091" si="32">B1028/B1027-1</f>
        <v>-2.3578255391570213E-2</v>
      </c>
      <c r="F1028">
        <f t="shared" ref="F1028:F1091" si="33">C1028/C1027-1</f>
        <v>-2.9292752675063927E-2</v>
      </c>
    </row>
    <row r="1029" spans="1:6" ht="15.75" x14ac:dyDescent="0.25">
      <c r="A1029" s="180">
        <v>43692</v>
      </c>
      <c r="B1029" s="179">
        <v>95.790001000000004</v>
      </c>
      <c r="C1029" s="179">
        <v>2847.6000979999999</v>
      </c>
      <c r="E1029" s="177">
        <f t="shared" si="32"/>
        <v>7.0877632337986718E-2</v>
      </c>
      <c r="F1029">
        <f t="shared" si="33"/>
        <v>2.4642680273538886E-3</v>
      </c>
    </row>
    <row r="1030" spans="1:6" ht="15.75" x14ac:dyDescent="0.25">
      <c r="A1030" s="180">
        <v>43693</v>
      </c>
      <c r="B1030" s="179">
        <v>97.089995999999999</v>
      </c>
      <c r="C1030" s="179">
        <v>2888.679932</v>
      </c>
      <c r="E1030" s="177">
        <f t="shared" si="32"/>
        <v>1.3571301664356383E-2</v>
      </c>
      <c r="F1030">
        <f t="shared" si="33"/>
        <v>1.4426124661553574E-2</v>
      </c>
    </row>
    <row r="1031" spans="1:6" ht="15.75" x14ac:dyDescent="0.25">
      <c r="A1031" s="180">
        <v>43696</v>
      </c>
      <c r="B1031" s="179">
        <v>95.970000999999996</v>
      </c>
      <c r="C1031" s="179">
        <v>2923.6499020000001</v>
      </c>
      <c r="E1031" s="177">
        <f t="shared" si="32"/>
        <v>-1.1535637513055419E-2</v>
      </c>
      <c r="F1031">
        <f t="shared" si="33"/>
        <v>1.2105865247517444E-2</v>
      </c>
    </row>
    <row r="1032" spans="1:6" ht="15.75" x14ac:dyDescent="0.25">
      <c r="A1032" s="180">
        <v>43697</v>
      </c>
      <c r="B1032" s="179">
        <v>96.32</v>
      </c>
      <c r="C1032" s="179">
        <v>2900.51001</v>
      </c>
      <c r="E1032" s="177">
        <f t="shared" si="32"/>
        <v>3.6469625544757189E-3</v>
      </c>
      <c r="F1032">
        <f t="shared" si="33"/>
        <v>-7.9147274043210869E-3</v>
      </c>
    </row>
    <row r="1033" spans="1:6" ht="15.75" x14ac:dyDescent="0.25">
      <c r="A1033" s="180">
        <v>43698</v>
      </c>
      <c r="B1033" s="179">
        <v>96.370002999999997</v>
      </c>
      <c r="C1033" s="179">
        <v>2924.429932</v>
      </c>
      <c r="E1033" s="177">
        <f t="shared" si="32"/>
        <v>5.1913413621273996E-4</v>
      </c>
      <c r="F1033">
        <f t="shared" si="33"/>
        <v>8.2467986380092562E-3</v>
      </c>
    </row>
    <row r="1034" spans="1:6" ht="15.75" x14ac:dyDescent="0.25">
      <c r="A1034" s="180">
        <v>43699</v>
      </c>
      <c r="B1034" s="179">
        <v>98.989998</v>
      </c>
      <c r="C1034" s="179">
        <v>2922.9499510000001</v>
      </c>
      <c r="E1034" s="177">
        <f t="shared" si="32"/>
        <v>2.7186831155333602E-2</v>
      </c>
      <c r="F1034">
        <f t="shared" si="33"/>
        <v>-5.0607504177324625E-4</v>
      </c>
    </row>
    <row r="1035" spans="1:6" ht="15.75" x14ac:dyDescent="0.25">
      <c r="A1035" s="180">
        <v>43700</v>
      </c>
      <c r="B1035" s="179">
        <v>97.849997999999999</v>
      </c>
      <c r="C1035" s="179">
        <v>2847.110107</v>
      </c>
      <c r="E1035" s="177">
        <f t="shared" si="32"/>
        <v>-1.1516315011946943E-2</v>
      </c>
      <c r="F1035">
        <f t="shared" si="33"/>
        <v>-2.59463368416738E-2</v>
      </c>
    </row>
    <row r="1036" spans="1:6" ht="15.75" x14ac:dyDescent="0.25">
      <c r="A1036" s="180">
        <v>43703</v>
      </c>
      <c r="B1036" s="179">
        <v>99.470000999999996</v>
      </c>
      <c r="C1036" s="179">
        <v>2878.3798830000001</v>
      </c>
      <c r="E1036" s="177">
        <f t="shared" si="32"/>
        <v>1.6555983986836553E-2</v>
      </c>
      <c r="F1036">
        <f t="shared" si="33"/>
        <v>1.098298795087671E-2</v>
      </c>
    </row>
    <row r="1037" spans="1:6" ht="15.75" x14ac:dyDescent="0.25">
      <c r="A1037" s="180">
        <v>43704</v>
      </c>
      <c r="B1037" s="179">
        <v>98.589995999999999</v>
      </c>
      <c r="C1037" s="179">
        <v>2869.1599120000001</v>
      </c>
      <c r="E1037" s="177">
        <f t="shared" si="32"/>
        <v>-8.8469386865693833E-3</v>
      </c>
      <c r="F1037">
        <f t="shared" si="33"/>
        <v>-3.2031807387391531E-3</v>
      </c>
    </row>
    <row r="1038" spans="1:6" ht="15.75" x14ac:dyDescent="0.25">
      <c r="A1038" s="180">
        <v>43705</v>
      </c>
      <c r="B1038" s="179">
        <v>99.919998000000007</v>
      </c>
      <c r="C1038" s="179">
        <v>2887.9399410000001</v>
      </c>
      <c r="E1038" s="177">
        <f t="shared" si="32"/>
        <v>1.3490232822405357E-2</v>
      </c>
      <c r="F1038">
        <f t="shared" si="33"/>
        <v>6.5454800624580312E-3</v>
      </c>
    </row>
    <row r="1039" spans="1:6" ht="15.75" x14ac:dyDescent="0.25">
      <c r="A1039" s="180">
        <v>43706</v>
      </c>
      <c r="B1039" s="179">
        <v>99.889999000000003</v>
      </c>
      <c r="C1039" s="179">
        <v>2924.580078</v>
      </c>
      <c r="E1039" s="177">
        <f t="shared" si="32"/>
        <v>-3.0023019015679164E-4</v>
      </c>
      <c r="F1039">
        <f t="shared" si="33"/>
        <v>1.2687291892681252E-2</v>
      </c>
    </row>
    <row r="1040" spans="1:6" ht="15.75" x14ac:dyDescent="0.25">
      <c r="A1040" s="180">
        <v>43707</v>
      </c>
      <c r="B1040" s="179">
        <v>99.160004000000001</v>
      </c>
      <c r="C1040" s="179">
        <v>2926.459961</v>
      </c>
      <c r="E1040" s="177">
        <f t="shared" si="32"/>
        <v>-7.3079888608268417E-3</v>
      </c>
      <c r="F1040">
        <f t="shared" si="33"/>
        <v>6.4278732326106258E-4</v>
      </c>
    </row>
    <row r="1041" spans="1:6" ht="15.75" x14ac:dyDescent="0.25">
      <c r="A1041" s="180">
        <v>43711</v>
      </c>
      <c r="B1041" s="179">
        <v>97.230002999999996</v>
      </c>
      <c r="C1041" s="179">
        <v>2906.2700199999999</v>
      </c>
      <c r="E1041" s="177">
        <f t="shared" si="32"/>
        <v>-1.9463502643666697E-2</v>
      </c>
      <c r="F1041">
        <f t="shared" si="33"/>
        <v>-6.8991003700938913E-3</v>
      </c>
    </row>
    <row r="1042" spans="1:6" ht="15.75" x14ac:dyDescent="0.25">
      <c r="A1042" s="180">
        <v>43712</v>
      </c>
      <c r="B1042" s="179">
        <v>104.610001</v>
      </c>
      <c r="C1042" s="179">
        <v>2937.780029</v>
      </c>
      <c r="E1042" s="177">
        <f t="shared" si="32"/>
        <v>7.5902476316904055E-2</v>
      </c>
      <c r="F1042">
        <f t="shared" si="33"/>
        <v>1.0842078947640221E-2</v>
      </c>
    </row>
    <row r="1043" spans="1:6" ht="15.75" x14ac:dyDescent="0.25">
      <c r="A1043" s="180">
        <v>43713</v>
      </c>
      <c r="B1043" s="179">
        <v>103.58000199999999</v>
      </c>
      <c r="C1043" s="179">
        <v>2976</v>
      </c>
      <c r="E1043" s="177">
        <f t="shared" si="32"/>
        <v>-9.846085366159274E-3</v>
      </c>
      <c r="F1043">
        <f t="shared" si="33"/>
        <v>1.3009813744635501E-2</v>
      </c>
    </row>
    <row r="1044" spans="1:6" ht="15.75" x14ac:dyDescent="0.25">
      <c r="A1044" s="180">
        <v>43714</v>
      </c>
      <c r="B1044" s="179">
        <v>103.120003</v>
      </c>
      <c r="C1044" s="179">
        <v>2978.709961</v>
      </c>
      <c r="E1044" s="177">
        <f t="shared" si="32"/>
        <v>-4.4410020382119608E-3</v>
      </c>
      <c r="F1044">
        <f t="shared" si="33"/>
        <v>9.1060517473118274E-4</v>
      </c>
    </row>
    <row r="1045" spans="1:6" ht="15.75" x14ac:dyDescent="0.25">
      <c r="A1045" s="180">
        <v>43717</v>
      </c>
      <c r="B1045" s="179">
        <v>102.660004</v>
      </c>
      <c r="C1045" s="179">
        <v>2978.429932</v>
      </c>
      <c r="E1045" s="177">
        <f t="shared" si="32"/>
        <v>-4.4608125156861966E-3</v>
      </c>
      <c r="F1045">
        <f t="shared" si="33"/>
        <v>-9.4010159990887132E-5</v>
      </c>
    </row>
    <row r="1046" spans="1:6" ht="15.75" x14ac:dyDescent="0.25">
      <c r="A1046" s="180">
        <v>43718</v>
      </c>
      <c r="B1046" s="179">
        <v>96.980002999999996</v>
      </c>
      <c r="C1046" s="179">
        <v>2979.389893</v>
      </c>
      <c r="E1046" s="177">
        <f t="shared" si="32"/>
        <v>-5.5328275654460413E-2</v>
      </c>
      <c r="F1046">
        <f t="shared" si="33"/>
        <v>3.2230437576741267E-4</v>
      </c>
    </row>
    <row r="1047" spans="1:6" ht="15.75" x14ac:dyDescent="0.25">
      <c r="A1047" s="180">
        <v>43719</v>
      </c>
      <c r="B1047" s="179">
        <v>98.879997000000003</v>
      </c>
      <c r="C1047" s="179">
        <v>3000.929932</v>
      </c>
      <c r="E1047" s="177">
        <f t="shared" si="32"/>
        <v>1.9591605910756815E-2</v>
      </c>
      <c r="F1047">
        <f t="shared" si="33"/>
        <v>7.2296811674792405E-3</v>
      </c>
    </row>
    <row r="1048" spans="1:6" ht="15.75" x14ac:dyDescent="0.25">
      <c r="A1048" s="180">
        <v>43720</v>
      </c>
      <c r="B1048" s="179">
        <v>100.760002</v>
      </c>
      <c r="C1048" s="179">
        <v>3009.570068</v>
      </c>
      <c r="E1048" s="177">
        <f t="shared" si="32"/>
        <v>1.901299612701246E-2</v>
      </c>
      <c r="F1048">
        <f t="shared" si="33"/>
        <v>2.8791528612071016E-3</v>
      </c>
    </row>
    <row r="1049" spans="1:6" ht="15.75" x14ac:dyDescent="0.25">
      <c r="A1049" s="180">
        <v>43721</v>
      </c>
      <c r="B1049" s="179">
        <v>99.940002000000007</v>
      </c>
      <c r="C1049" s="179">
        <v>3007.389893</v>
      </c>
      <c r="E1049" s="177">
        <f t="shared" si="32"/>
        <v>-8.1381498980120925E-3</v>
      </c>
      <c r="F1049">
        <f t="shared" si="33"/>
        <v>-7.2441410259271866E-4</v>
      </c>
    </row>
    <row r="1050" spans="1:6" ht="15.75" x14ac:dyDescent="0.25">
      <c r="A1050" s="180">
        <v>43724</v>
      </c>
      <c r="B1050" s="179">
        <v>100.779999</v>
      </c>
      <c r="C1050" s="179">
        <v>2997.959961</v>
      </c>
      <c r="E1050" s="177">
        <f t="shared" si="32"/>
        <v>8.4050128396033763E-3</v>
      </c>
      <c r="F1050">
        <f t="shared" si="33"/>
        <v>-3.1355867830603623E-3</v>
      </c>
    </row>
    <row r="1051" spans="1:6" ht="15.75" x14ac:dyDescent="0.25">
      <c r="A1051" s="180">
        <v>43725</v>
      </c>
      <c r="B1051" s="179">
        <v>101.510002</v>
      </c>
      <c r="C1051" s="179">
        <v>3005.6999510000001</v>
      </c>
      <c r="E1051" s="177">
        <f t="shared" si="32"/>
        <v>7.2435305342679612E-3</v>
      </c>
      <c r="F1051">
        <f t="shared" si="33"/>
        <v>2.5817522917879199E-3</v>
      </c>
    </row>
    <row r="1052" spans="1:6" ht="15.75" x14ac:dyDescent="0.25">
      <c r="A1052" s="180">
        <v>43726</v>
      </c>
      <c r="B1052" s="179">
        <v>101.43</v>
      </c>
      <c r="C1052" s="179">
        <v>3006.7299800000001</v>
      </c>
      <c r="E1052" s="177">
        <f t="shared" si="32"/>
        <v>-7.8811938157574701E-4</v>
      </c>
      <c r="F1052">
        <f t="shared" si="33"/>
        <v>3.4269189100433195E-4</v>
      </c>
    </row>
    <row r="1053" spans="1:6" ht="15.75" x14ac:dyDescent="0.25">
      <c r="A1053" s="180">
        <v>43727</v>
      </c>
      <c r="B1053" s="179">
        <v>103.379997</v>
      </c>
      <c r="C1053" s="179">
        <v>3006.790039</v>
      </c>
      <c r="E1053" s="177">
        <f t="shared" si="32"/>
        <v>1.9225051759834244E-2</v>
      </c>
      <c r="F1053">
        <f t="shared" si="33"/>
        <v>1.9974856538373942E-5</v>
      </c>
    </row>
    <row r="1054" spans="1:6" ht="15.75" x14ac:dyDescent="0.25">
      <c r="A1054" s="180">
        <v>43728</v>
      </c>
      <c r="B1054" s="179">
        <v>104.279999</v>
      </c>
      <c r="C1054" s="179">
        <v>2992.070068</v>
      </c>
      <c r="E1054" s="177">
        <f t="shared" si="32"/>
        <v>8.7057653909585753E-3</v>
      </c>
      <c r="F1054">
        <f t="shared" si="33"/>
        <v>-4.8955766146197011E-3</v>
      </c>
    </row>
    <row r="1055" spans="1:6" ht="15.75" x14ac:dyDescent="0.25">
      <c r="A1055" s="180">
        <v>43731</v>
      </c>
      <c r="B1055" s="179">
        <v>102.889999</v>
      </c>
      <c r="C1055" s="179">
        <v>2991.780029</v>
      </c>
      <c r="E1055" s="177">
        <f t="shared" si="32"/>
        <v>-1.3329497634536835E-2</v>
      </c>
      <c r="F1055">
        <f t="shared" si="33"/>
        <v>-9.6935898360794859E-5</v>
      </c>
    </row>
    <row r="1056" spans="1:6" ht="15.75" x14ac:dyDescent="0.25">
      <c r="A1056" s="180">
        <v>43732</v>
      </c>
      <c r="B1056" s="179">
        <v>100.58000199999999</v>
      </c>
      <c r="C1056" s="179">
        <v>2966.6000979999999</v>
      </c>
      <c r="E1056" s="177">
        <f t="shared" si="32"/>
        <v>-2.2451132495394543E-2</v>
      </c>
      <c r="F1056">
        <f t="shared" si="33"/>
        <v>-8.4163711088132143E-3</v>
      </c>
    </row>
    <row r="1057" spans="1:6" ht="15.75" x14ac:dyDescent="0.25">
      <c r="A1057" s="180">
        <v>43733</v>
      </c>
      <c r="B1057" s="179">
        <v>99.360000999999997</v>
      </c>
      <c r="C1057" s="179">
        <v>2984.8701169999999</v>
      </c>
      <c r="E1057" s="177">
        <f t="shared" si="32"/>
        <v>-1.2129657742500299E-2</v>
      </c>
      <c r="F1057">
        <f t="shared" si="33"/>
        <v>6.1585715622125559E-3</v>
      </c>
    </row>
    <row r="1058" spans="1:6" ht="15.75" x14ac:dyDescent="0.25">
      <c r="A1058" s="180">
        <v>43734</v>
      </c>
      <c r="B1058" s="179">
        <v>97.529999000000004</v>
      </c>
      <c r="C1058" s="179">
        <v>2977.6201169999999</v>
      </c>
      <c r="E1058" s="177">
        <f t="shared" si="32"/>
        <v>-1.8417894339594398E-2</v>
      </c>
      <c r="F1058">
        <f t="shared" si="33"/>
        <v>-2.4289164070183666E-3</v>
      </c>
    </row>
    <row r="1059" spans="1:6" ht="15.75" x14ac:dyDescent="0.25">
      <c r="A1059" s="180">
        <v>43735</v>
      </c>
      <c r="B1059" s="179">
        <v>95.519997000000004</v>
      </c>
      <c r="C1059" s="179">
        <v>2961.790039</v>
      </c>
      <c r="E1059" s="177">
        <f t="shared" si="32"/>
        <v>-2.0609064089091245E-2</v>
      </c>
      <c r="F1059">
        <f t="shared" si="33"/>
        <v>-5.3163524485954072E-3</v>
      </c>
    </row>
    <row r="1060" spans="1:6" ht="15.75" x14ac:dyDescent="0.25">
      <c r="A1060" s="180">
        <v>43738</v>
      </c>
      <c r="B1060" s="179">
        <v>98.040001000000004</v>
      </c>
      <c r="C1060" s="179">
        <v>2976.73999</v>
      </c>
      <c r="E1060" s="177">
        <f t="shared" si="32"/>
        <v>2.6381952252364504E-2</v>
      </c>
      <c r="F1060">
        <f t="shared" si="33"/>
        <v>5.0476066173306133E-3</v>
      </c>
    </row>
    <row r="1061" spans="1:6" ht="15.75" x14ac:dyDescent="0.25">
      <c r="A1061" s="180">
        <v>43739</v>
      </c>
      <c r="B1061" s="179">
        <v>93.620002999999997</v>
      </c>
      <c r="C1061" s="179">
        <v>2940.25</v>
      </c>
      <c r="E1061" s="177">
        <f t="shared" si="32"/>
        <v>-4.5083618471199349E-2</v>
      </c>
      <c r="F1061">
        <f t="shared" si="33"/>
        <v>-1.2258373295142899E-2</v>
      </c>
    </row>
    <row r="1062" spans="1:6" ht="15.75" x14ac:dyDescent="0.25">
      <c r="A1062" s="180">
        <v>43740</v>
      </c>
      <c r="B1062" s="179">
        <v>92.519997000000004</v>
      </c>
      <c r="C1062" s="179">
        <v>2887.610107</v>
      </c>
      <c r="E1062" s="177">
        <f t="shared" si="32"/>
        <v>-1.174968986061653E-2</v>
      </c>
      <c r="F1062">
        <f t="shared" si="33"/>
        <v>-1.7903203128985634E-2</v>
      </c>
    </row>
    <row r="1063" spans="1:6" ht="15.75" x14ac:dyDescent="0.25">
      <c r="A1063" s="180">
        <v>43741</v>
      </c>
      <c r="B1063" s="179">
        <v>94.169998000000007</v>
      </c>
      <c r="C1063" s="179">
        <v>2910.6298830000001</v>
      </c>
      <c r="E1063" s="177">
        <f t="shared" si="32"/>
        <v>1.7833993228512535E-2</v>
      </c>
      <c r="F1063">
        <f t="shared" si="33"/>
        <v>7.9719128092108349E-3</v>
      </c>
    </row>
    <row r="1064" spans="1:6" ht="15.75" x14ac:dyDescent="0.25">
      <c r="A1064" s="180">
        <v>43742</v>
      </c>
      <c r="B1064" s="179">
        <v>94.660004000000001</v>
      </c>
      <c r="C1064" s="179">
        <v>2952.01001</v>
      </c>
      <c r="E1064" s="177">
        <f t="shared" si="32"/>
        <v>5.2034194584988924E-3</v>
      </c>
      <c r="F1064">
        <f t="shared" si="33"/>
        <v>1.4216897600648926E-2</v>
      </c>
    </row>
    <row r="1065" spans="1:6" ht="15.75" x14ac:dyDescent="0.25">
      <c r="A1065" s="180">
        <v>43745</v>
      </c>
      <c r="B1065" s="179">
        <v>93.129997000000003</v>
      </c>
      <c r="C1065" s="179">
        <v>2938.790039</v>
      </c>
      <c r="E1065" s="177">
        <f t="shared" si="32"/>
        <v>-1.6163183344044652E-2</v>
      </c>
      <c r="F1065">
        <f t="shared" si="33"/>
        <v>-4.4782947738040146E-3</v>
      </c>
    </row>
    <row r="1066" spans="1:6" ht="15.75" x14ac:dyDescent="0.25">
      <c r="A1066" s="180">
        <v>43746</v>
      </c>
      <c r="B1066" s="179">
        <v>92.300003000000004</v>
      </c>
      <c r="C1066" s="179">
        <v>2893.0600589999999</v>
      </c>
      <c r="E1066" s="177">
        <f t="shared" si="32"/>
        <v>-8.9122090275596255E-3</v>
      </c>
      <c r="F1066">
        <f t="shared" si="33"/>
        <v>-1.5560819042234386E-2</v>
      </c>
    </row>
    <row r="1067" spans="1:6" ht="15.75" x14ac:dyDescent="0.25">
      <c r="A1067" s="180">
        <v>43747</v>
      </c>
      <c r="B1067" s="179">
        <v>93.279999000000004</v>
      </c>
      <c r="C1067" s="179">
        <v>2919.3999020000001</v>
      </c>
      <c r="E1067" s="177">
        <f t="shared" si="32"/>
        <v>1.061750778057946E-2</v>
      </c>
      <c r="F1067">
        <f t="shared" si="33"/>
        <v>9.1044922894218949E-3</v>
      </c>
    </row>
    <row r="1068" spans="1:6" ht="15.75" x14ac:dyDescent="0.25">
      <c r="A1068" s="180">
        <v>43748</v>
      </c>
      <c r="B1068" s="179">
        <v>93.139999000000003</v>
      </c>
      <c r="C1068" s="179">
        <v>2938.1298830000001</v>
      </c>
      <c r="E1068" s="177">
        <f t="shared" si="32"/>
        <v>-1.5008576490229686E-3</v>
      </c>
      <c r="F1068">
        <f t="shared" si="33"/>
        <v>6.4156955637246771E-3</v>
      </c>
    </row>
    <row r="1069" spans="1:6" ht="15.75" x14ac:dyDescent="0.25">
      <c r="A1069" s="180">
        <v>43749</v>
      </c>
      <c r="B1069" s="179">
        <v>91.620002999999997</v>
      </c>
      <c r="C1069" s="179">
        <v>2970.2700199999999</v>
      </c>
      <c r="E1069" s="177">
        <f t="shared" si="32"/>
        <v>-1.6319476232762309E-2</v>
      </c>
      <c r="F1069">
        <f t="shared" si="33"/>
        <v>1.0938977608158984E-2</v>
      </c>
    </row>
    <row r="1070" spans="1:6" ht="15.75" x14ac:dyDescent="0.25">
      <c r="A1070" s="180">
        <v>43752</v>
      </c>
      <c r="B1070" s="179">
        <v>90.440002000000007</v>
      </c>
      <c r="C1070" s="179">
        <v>2966.1499020000001</v>
      </c>
      <c r="E1070" s="177">
        <f t="shared" si="32"/>
        <v>-1.2879294492055271E-2</v>
      </c>
      <c r="F1070">
        <f t="shared" si="33"/>
        <v>-1.3871190067763495E-3</v>
      </c>
    </row>
    <row r="1071" spans="1:6" ht="15.75" x14ac:dyDescent="0.25">
      <c r="A1071" s="180">
        <v>43753</v>
      </c>
      <c r="B1071" s="179">
        <v>90.5</v>
      </c>
      <c r="C1071" s="179">
        <v>2995.679932</v>
      </c>
      <c r="E1071" s="177">
        <f t="shared" si="32"/>
        <v>6.6340113526308642E-4</v>
      </c>
      <c r="F1071">
        <f t="shared" si="33"/>
        <v>9.9556768793407358E-3</v>
      </c>
    </row>
    <row r="1072" spans="1:6" ht="15.75" x14ac:dyDescent="0.25">
      <c r="A1072" s="180">
        <v>43754</v>
      </c>
      <c r="B1072" s="179">
        <v>90.440002000000007</v>
      </c>
      <c r="C1072" s="179">
        <v>2989.6899410000001</v>
      </c>
      <c r="E1072" s="177">
        <f t="shared" si="32"/>
        <v>-6.6296132596677104E-4</v>
      </c>
      <c r="F1072">
        <f t="shared" si="33"/>
        <v>-1.9995430539873071E-3</v>
      </c>
    </row>
    <row r="1073" spans="1:6" ht="15.75" x14ac:dyDescent="0.25">
      <c r="A1073" s="180">
        <v>43755</v>
      </c>
      <c r="B1073" s="179">
        <v>91.779999000000004</v>
      </c>
      <c r="C1073" s="179">
        <v>2997.9499510000001</v>
      </c>
      <c r="E1073" s="177">
        <f t="shared" si="32"/>
        <v>1.4816419398133052E-2</v>
      </c>
      <c r="F1073">
        <f t="shared" si="33"/>
        <v>2.7628316524479501E-3</v>
      </c>
    </row>
    <row r="1074" spans="1:6" ht="15.75" x14ac:dyDescent="0.25">
      <c r="A1074" s="180">
        <v>43756</v>
      </c>
      <c r="B1074" s="179">
        <v>92.809997999999993</v>
      </c>
      <c r="C1074" s="179">
        <v>2986.1999510000001</v>
      </c>
      <c r="E1074" s="177">
        <f t="shared" si="32"/>
        <v>1.1222477786254847E-2</v>
      </c>
      <c r="F1074">
        <f t="shared" si="33"/>
        <v>-3.9193449497315624E-3</v>
      </c>
    </row>
    <row r="1075" spans="1:6" ht="15.75" x14ac:dyDescent="0.25">
      <c r="A1075" s="180">
        <v>43759</v>
      </c>
      <c r="B1075" s="179">
        <v>92.889999000000003</v>
      </c>
      <c r="C1075" s="179">
        <v>3006.719971</v>
      </c>
      <c r="E1075" s="177">
        <f t="shared" si="32"/>
        <v>8.6198687344007929E-4</v>
      </c>
      <c r="F1075">
        <f t="shared" si="33"/>
        <v>6.8716162134849768E-3</v>
      </c>
    </row>
    <row r="1076" spans="1:6" ht="15.75" x14ac:dyDescent="0.25">
      <c r="A1076" s="180">
        <v>43760</v>
      </c>
      <c r="B1076" s="179">
        <v>88.489998</v>
      </c>
      <c r="C1076" s="179">
        <v>2995.98999</v>
      </c>
      <c r="E1076" s="177">
        <f t="shared" si="32"/>
        <v>-4.736786572685836E-2</v>
      </c>
      <c r="F1076">
        <f t="shared" si="33"/>
        <v>-3.5686665547477459E-3</v>
      </c>
    </row>
    <row r="1077" spans="1:6" ht="15.75" x14ac:dyDescent="0.25">
      <c r="A1077" s="180">
        <v>43761</v>
      </c>
      <c r="B1077" s="179">
        <v>84.529999000000004</v>
      </c>
      <c r="C1077" s="179">
        <v>3004.5200199999999</v>
      </c>
      <c r="E1077" s="177">
        <f t="shared" si="32"/>
        <v>-4.4750809012335968E-2</v>
      </c>
      <c r="F1077">
        <f t="shared" si="33"/>
        <v>2.847149032029872E-3</v>
      </c>
    </row>
    <row r="1078" spans="1:6" ht="15.75" x14ac:dyDescent="0.25">
      <c r="A1078" s="180">
        <v>43762</v>
      </c>
      <c r="B1078" s="179">
        <v>83.769997000000004</v>
      </c>
      <c r="C1078" s="179">
        <v>3010.290039</v>
      </c>
      <c r="E1078" s="177">
        <f t="shared" si="32"/>
        <v>-8.9909145745997732E-3</v>
      </c>
      <c r="F1078">
        <f t="shared" si="33"/>
        <v>1.9204461816166862E-3</v>
      </c>
    </row>
    <row r="1079" spans="1:6" ht="15.75" x14ac:dyDescent="0.25">
      <c r="A1079" s="180">
        <v>43763</v>
      </c>
      <c r="B1079" s="179">
        <v>84.720000999999996</v>
      </c>
      <c r="C1079" s="179">
        <v>3022.5500489999999</v>
      </c>
      <c r="E1079" s="177">
        <f t="shared" si="32"/>
        <v>1.1340623540907924E-2</v>
      </c>
      <c r="F1079">
        <f t="shared" si="33"/>
        <v>4.072700584051514E-3</v>
      </c>
    </row>
    <row r="1080" spans="1:6" ht="15.75" x14ac:dyDescent="0.25">
      <c r="A1080" s="180">
        <v>43766</v>
      </c>
      <c r="B1080" s="179">
        <v>81.830001999999993</v>
      </c>
      <c r="C1080" s="179">
        <v>3039.419922</v>
      </c>
      <c r="E1080" s="177">
        <f t="shared" si="32"/>
        <v>-3.4112357954292349E-2</v>
      </c>
      <c r="F1080">
        <f t="shared" si="33"/>
        <v>5.5813378526456958E-3</v>
      </c>
    </row>
    <row r="1081" spans="1:6" ht="15.75" x14ac:dyDescent="0.25">
      <c r="A1081" s="180">
        <v>43767</v>
      </c>
      <c r="B1081" s="179">
        <v>83.449996999999996</v>
      </c>
      <c r="C1081" s="179">
        <v>3036.889893</v>
      </c>
      <c r="E1081" s="177">
        <f t="shared" si="32"/>
        <v>1.979707882690751E-2</v>
      </c>
      <c r="F1081">
        <f t="shared" si="33"/>
        <v>-8.3240521708993764E-4</v>
      </c>
    </row>
    <row r="1082" spans="1:6" ht="15.75" x14ac:dyDescent="0.25">
      <c r="A1082" s="180">
        <v>43768</v>
      </c>
      <c r="B1082" s="179">
        <v>83.07</v>
      </c>
      <c r="C1082" s="179">
        <v>3046.7700199999999</v>
      </c>
      <c r="E1082" s="177">
        <f t="shared" si="32"/>
        <v>-4.5535891391345062E-3</v>
      </c>
      <c r="F1082">
        <f t="shared" si="33"/>
        <v>3.2533701741288557E-3</v>
      </c>
    </row>
    <row r="1083" spans="1:6" ht="15.75" x14ac:dyDescent="0.25">
      <c r="A1083" s="180">
        <v>43769</v>
      </c>
      <c r="B1083" s="179">
        <v>82.279999000000004</v>
      </c>
      <c r="C1083" s="179">
        <v>3037.5600589999999</v>
      </c>
      <c r="E1083" s="177">
        <f t="shared" si="32"/>
        <v>-9.5100638016130112E-3</v>
      </c>
      <c r="F1083">
        <f t="shared" si="33"/>
        <v>-3.0228605833531041E-3</v>
      </c>
    </row>
    <row r="1084" spans="1:6" ht="15.75" x14ac:dyDescent="0.25">
      <c r="A1084" s="180">
        <v>43770</v>
      </c>
      <c r="B1084" s="179">
        <v>82.769997000000004</v>
      </c>
      <c r="C1084" s="179">
        <v>3066.9099120000001</v>
      </c>
      <c r="E1084" s="177">
        <f t="shared" si="32"/>
        <v>5.9552504369864145E-3</v>
      </c>
      <c r="F1084">
        <f t="shared" si="33"/>
        <v>9.6623119971042115E-3</v>
      </c>
    </row>
    <row r="1085" spans="1:6" ht="15.75" x14ac:dyDescent="0.25">
      <c r="A1085" s="180">
        <v>43773</v>
      </c>
      <c r="B1085" s="179">
        <v>84.209998999999996</v>
      </c>
      <c r="C1085" s="179">
        <v>3078.2700199999999</v>
      </c>
      <c r="E1085" s="177">
        <f t="shared" si="32"/>
        <v>1.7397632622845105E-2</v>
      </c>
      <c r="F1085">
        <f t="shared" si="33"/>
        <v>3.7040892383408686E-3</v>
      </c>
    </row>
    <row r="1086" spans="1:6" ht="15.75" x14ac:dyDescent="0.25">
      <c r="A1086" s="180">
        <v>43774</v>
      </c>
      <c r="B1086" s="179">
        <v>66.830001999999993</v>
      </c>
      <c r="C1086" s="179">
        <v>3074.6201169999999</v>
      </c>
      <c r="E1086" s="177">
        <f t="shared" si="32"/>
        <v>-0.2063887567555962</v>
      </c>
      <c r="F1086">
        <f t="shared" si="33"/>
        <v>-1.1856994273685695E-3</v>
      </c>
    </row>
    <row r="1087" spans="1:6" ht="15.75" x14ac:dyDescent="0.25">
      <c r="A1087" s="180">
        <v>43775</v>
      </c>
      <c r="B1087" s="179">
        <v>65.059997999999993</v>
      </c>
      <c r="C1087" s="179">
        <v>3076.780029</v>
      </c>
      <c r="E1087" s="177">
        <f t="shared" si="32"/>
        <v>-2.6485170537627667E-2</v>
      </c>
      <c r="F1087">
        <f t="shared" si="33"/>
        <v>7.0249719243609121E-4</v>
      </c>
    </row>
    <row r="1088" spans="1:6" ht="15.75" x14ac:dyDescent="0.25">
      <c r="A1088" s="180">
        <v>43776</v>
      </c>
      <c r="B1088" s="179">
        <v>63</v>
      </c>
      <c r="C1088" s="179">
        <v>3085.179932</v>
      </c>
      <c r="E1088" s="177">
        <f t="shared" si="32"/>
        <v>-3.1663050466125053E-2</v>
      </c>
      <c r="F1088">
        <f t="shared" si="33"/>
        <v>2.7300953987048349E-3</v>
      </c>
    </row>
    <row r="1089" spans="1:6" ht="15.75" x14ac:dyDescent="0.25">
      <c r="A1089" s="180">
        <v>43777</v>
      </c>
      <c r="B1089" s="179">
        <v>62.060001</v>
      </c>
      <c r="C1089" s="179">
        <v>3093.080078</v>
      </c>
      <c r="E1089" s="177">
        <f t="shared" si="32"/>
        <v>-1.4920619047619099E-2</v>
      </c>
      <c r="F1089">
        <f t="shared" si="33"/>
        <v>2.5606759327254647E-3</v>
      </c>
    </row>
    <row r="1090" spans="1:6" ht="15.75" x14ac:dyDescent="0.25">
      <c r="A1090" s="180">
        <v>43780</v>
      </c>
      <c r="B1090" s="179">
        <v>62.790000999999997</v>
      </c>
      <c r="C1090" s="179">
        <v>3087.01001</v>
      </c>
      <c r="E1090" s="177">
        <f t="shared" si="32"/>
        <v>1.17628099941538E-2</v>
      </c>
      <c r="F1090">
        <f t="shared" si="33"/>
        <v>-1.9624671353238865E-3</v>
      </c>
    </row>
    <row r="1091" spans="1:6" ht="15.75" x14ac:dyDescent="0.25">
      <c r="A1091" s="180">
        <v>43781</v>
      </c>
      <c r="B1091" s="179">
        <v>63.299999</v>
      </c>
      <c r="C1091" s="179">
        <v>3091.8400879999999</v>
      </c>
      <c r="E1091" s="177">
        <f t="shared" si="32"/>
        <v>8.1222804885765498E-3</v>
      </c>
      <c r="F1091">
        <f t="shared" si="33"/>
        <v>1.5646460440210674E-3</v>
      </c>
    </row>
    <row r="1092" spans="1:6" ht="15.75" x14ac:dyDescent="0.25">
      <c r="A1092" s="180">
        <v>43782</v>
      </c>
      <c r="B1092" s="179">
        <v>61.84</v>
      </c>
      <c r="C1092" s="179">
        <v>3094.040039</v>
      </c>
      <c r="E1092" s="177">
        <f t="shared" ref="E1092:E1155" si="34">B1092/B1091-1</f>
        <v>-2.3064755498653278E-2</v>
      </c>
      <c r="F1092">
        <f t="shared" ref="F1092:F1155" si="35">C1092/C1091-1</f>
        <v>7.1153453522332377E-4</v>
      </c>
    </row>
    <row r="1093" spans="1:6" ht="15.75" x14ac:dyDescent="0.25">
      <c r="A1093" s="180">
        <v>43783</v>
      </c>
      <c r="B1093" s="179">
        <v>62.43</v>
      </c>
      <c r="C1093" s="179">
        <v>3096.6298830000001</v>
      </c>
      <c r="E1093" s="177">
        <f t="shared" si="34"/>
        <v>9.5407503234152813E-3</v>
      </c>
      <c r="F1093">
        <f t="shared" si="35"/>
        <v>8.3704282018182141E-4</v>
      </c>
    </row>
    <row r="1094" spans="1:6" ht="15.75" x14ac:dyDescent="0.25">
      <c r="A1094" s="180">
        <v>43784</v>
      </c>
      <c r="B1094" s="179">
        <v>62.66</v>
      </c>
      <c r="C1094" s="179">
        <v>3120.459961</v>
      </c>
      <c r="E1094" s="177">
        <f t="shared" si="34"/>
        <v>3.6841262213678228E-3</v>
      </c>
      <c r="F1094">
        <f t="shared" si="35"/>
        <v>7.6954879660702247E-3</v>
      </c>
    </row>
    <row r="1095" spans="1:6" ht="15.75" x14ac:dyDescent="0.25">
      <c r="A1095" s="180">
        <v>43787</v>
      </c>
      <c r="B1095" s="179">
        <v>61.75</v>
      </c>
      <c r="C1095" s="179">
        <v>3122.030029</v>
      </c>
      <c r="E1095" s="177">
        <f t="shared" si="34"/>
        <v>-1.4522821576763434E-2</v>
      </c>
      <c r="F1095">
        <f t="shared" si="35"/>
        <v>5.0315274658951914E-4</v>
      </c>
    </row>
    <row r="1096" spans="1:6" ht="15.75" x14ac:dyDescent="0.25">
      <c r="A1096" s="180">
        <v>43788</v>
      </c>
      <c r="B1096" s="179">
        <v>59.919998</v>
      </c>
      <c r="C1096" s="179">
        <v>3120.179932</v>
      </c>
      <c r="E1096" s="177">
        <f t="shared" si="34"/>
        <v>-2.963565991902839E-2</v>
      </c>
      <c r="F1096">
        <f t="shared" si="35"/>
        <v>-5.9259423606272676E-4</v>
      </c>
    </row>
    <row r="1097" spans="1:6" ht="15.75" x14ac:dyDescent="0.25">
      <c r="A1097" s="180">
        <v>43789</v>
      </c>
      <c r="B1097" s="179">
        <v>59.400002000000001</v>
      </c>
      <c r="C1097" s="179">
        <v>3108.459961</v>
      </c>
      <c r="E1097" s="177">
        <f t="shared" si="34"/>
        <v>-8.6781711841845688E-3</v>
      </c>
      <c r="F1097">
        <f t="shared" si="35"/>
        <v>-3.7561843404613215E-3</v>
      </c>
    </row>
    <row r="1098" spans="1:6" ht="15.75" x14ac:dyDescent="0.25">
      <c r="A1098" s="180">
        <v>43790</v>
      </c>
      <c r="B1098" s="179">
        <v>59.549999</v>
      </c>
      <c r="C1098" s="179">
        <v>3103.540039</v>
      </c>
      <c r="E1098" s="177">
        <f t="shared" si="34"/>
        <v>2.5252019351784671E-3</v>
      </c>
      <c r="F1098">
        <f t="shared" si="35"/>
        <v>-1.5827522508661263E-3</v>
      </c>
    </row>
    <row r="1099" spans="1:6" ht="15.75" x14ac:dyDescent="0.25">
      <c r="A1099" s="180">
        <v>43791</v>
      </c>
      <c r="B1099" s="179">
        <v>59.720001000000003</v>
      </c>
      <c r="C1099" s="179">
        <v>3110.290039</v>
      </c>
      <c r="E1099" s="177">
        <f t="shared" si="34"/>
        <v>2.8547775458400704E-3</v>
      </c>
      <c r="F1099">
        <f t="shared" si="35"/>
        <v>2.1749356912357243E-3</v>
      </c>
    </row>
    <row r="1100" spans="1:6" ht="15.75" x14ac:dyDescent="0.25">
      <c r="A1100" s="180">
        <v>43794</v>
      </c>
      <c r="B1100" s="179">
        <v>61.07</v>
      </c>
      <c r="C1100" s="179">
        <v>3133.639893</v>
      </c>
      <c r="E1100" s="177">
        <f t="shared" si="34"/>
        <v>2.2605475174054313E-2</v>
      </c>
      <c r="F1100">
        <f t="shared" si="35"/>
        <v>7.5072915088996162E-3</v>
      </c>
    </row>
    <row r="1101" spans="1:6" ht="15.75" x14ac:dyDescent="0.25">
      <c r="A1101" s="180">
        <v>43795</v>
      </c>
      <c r="B1101" s="179">
        <v>61.52</v>
      </c>
      <c r="C1101" s="179">
        <v>3140.5200199999999</v>
      </c>
      <c r="E1101" s="177">
        <f t="shared" si="34"/>
        <v>7.3685934173899348E-3</v>
      </c>
      <c r="F1101">
        <f t="shared" si="35"/>
        <v>2.1955704021285882E-3</v>
      </c>
    </row>
    <row r="1102" spans="1:6" ht="15.75" x14ac:dyDescent="0.25">
      <c r="A1102" s="180">
        <v>43796</v>
      </c>
      <c r="B1102" s="179">
        <v>62.220001000000003</v>
      </c>
      <c r="C1102" s="179">
        <v>3153.6298830000001</v>
      </c>
      <c r="E1102" s="177">
        <f t="shared" si="34"/>
        <v>1.1378429778933663E-2</v>
      </c>
      <c r="F1102">
        <f t="shared" si="35"/>
        <v>4.1744242725763048E-3</v>
      </c>
    </row>
    <row r="1103" spans="1:6" ht="15.75" x14ac:dyDescent="0.25">
      <c r="A1103" s="180">
        <v>43798</v>
      </c>
      <c r="B1103" s="179">
        <v>61.98</v>
      </c>
      <c r="C1103" s="179">
        <v>3140.9799800000001</v>
      </c>
      <c r="E1103" s="177">
        <f t="shared" si="34"/>
        <v>-3.8572966271730458E-3</v>
      </c>
      <c r="F1103">
        <f t="shared" si="35"/>
        <v>-4.0112199177813057E-3</v>
      </c>
    </row>
    <row r="1104" spans="1:6" ht="15.75" x14ac:dyDescent="0.25">
      <c r="A1104" s="180">
        <v>43801</v>
      </c>
      <c r="B1104" s="179">
        <v>62.509998000000003</v>
      </c>
      <c r="C1104" s="179">
        <v>3113.8701169999999</v>
      </c>
      <c r="E1104" s="177">
        <f t="shared" si="34"/>
        <v>8.5511132623428132E-3</v>
      </c>
      <c r="F1104">
        <f t="shared" si="35"/>
        <v>-8.6310206281544621E-3</v>
      </c>
    </row>
    <row r="1105" spans="1:6" ht="15.75" x14ac:dyDescent="0.25">
      <c r="A1105" s="180">
        <v>43802</v>
      </c>
      <c r="B1105" s="179">
        <v>60.41</v>
      </c>
      <c r="C1105" s="179">
        <v>3093.1999510000001</v>
      </c>
      <c r="E1105" s="177">
        <f t="shared" si="34"/>
        <v>-3.3594593939996753E-2</v>
      </c>
      <c r="F1105">
        <f t="shared" si="35"/>
        <v>-6.6380951110170949E-3</v>
      </c>
    </row>
    <row r="1106" spans="1:6" ht="15.75" x14ac:dyDescent="0.25">
      <c r="A1106" s="180">
        <v>43803</v>
      </c>
      <c r="B1106" s="179">
        <v>60.080002</v>
      </c>
      <c r="C1106" s="179">
        <v>3112.76001</v>
      </c>
      <c r="E1106" s="177">
        <f t="shared" si="34"/>
        <v>-5.4626386359873935E-3</v>
      </c>
      <c r="F1106">
        <f t="shared" si="35"/>
        <v>6.3235676030823917E-3</v>
      </c>
    </row>
    <row r="1107" spans="1:6" ht="15.75" x14ac:dyDescent="0.25">
      <c r="A1107" s="180">
        <v>43804</v>
      </c>
      <c r="B1107" s="179">
        <v>58.73</v>
      </c>
      <c r="C1107" s="179">
        <v>3117.429932</v>
      </c>
      <c r="E1107" s="177">
        <f t="shared" si="34"/>
        <v>-2.2470072487680737E-2</v>
      </c>
      <c r="F1107">
        <f t="shared" si="35"/>
        <v>1.5002512191744088E-3</v>
      </c>
    </row>
    <row r="1108" spans="1:6" ht="15.75" x14ac:dyDescent="0.25">
      <c r="A1108" s="180">
        <v>43805</v>
      </c>
      <c r="B1108" s="179">
        <v>58.66</v>
      </c>
      <c r="C1108" s="179">
        <v>3145.9099120000001</v>
      </c>
      <c r="E1108" s="177">
        <f t="shared" si="34"/>
        <v>-1.1918951132300348E-3</v>
      </c>
      <c r="F1108">
        <f t="shared" si="35"/>
        <v>9.1357241770397835E-3</v>
      </c>
    </row>
    <row r="1109" spans="1:6" ht="15.75" x14ac:dyDescent="0.25">
      <c r="A1109" s="180">
        <v>43808</v>
      </c>
      <c r="B1109" s="179">
        <v>57.57</v>
      </c>
      <c r="C1109" s="179">
        <v>3135.959961</v>
      </c>
      <c r="E1109" s="177">
        <f t="shared" si="34"/>
        <v>-1.8581657006477958E-2</v>
      </c>
      <c r="F1109">
        <f t="shared" si="35"/>
        <v>-3.1628213389220949E-3</v>
      </c>
    </row>
    <row r="1110" spans="1:6" ht="15.75" x14ac:dyDescent="0.25">
      <c r="A1110" s="180">
        <v>43809</v>
      </c>
      <c r="B1110" s="179">
        <v>58.509998000000003</v>
      </c>
      <c r="C1110" s="179">
        <v>3132.5200199999999</v>
      </c>
      <c r="E1110" s="177">
        <f t="shared" si="34"/>
        <v>1.6327913844015995E-2</v>
      </c>
      <c r="F1110">
        <f t="shared" si="35"/>
        <v>-1.0969339668811529E-3</v>
      </c>
    </row>
    <row r="1111" spans="1:6" ht="15.75" x14ac:dyDescent="0.25">
      <c r="A1111" s="180">
        <v>43810</v>
      </c>
      <c r="B1111" s="179">
        <v>58.880001</v>
      </c>
      <c r="C1111" s="179">
        <v>3141.6298830000001</v>
      </c>
      <c r="E1111" s="177">
        <f t="shared" si="34"/>
        <v>6.3237568389593601E-3</v>
      </c>
      <c r="F1111">
        <f t="shared" si="35"/>
        <v>2.9081579500966903E-3</v>
      </c>
    </row>
    <row r="1112" spans="1:6" ht="15.75" x14ac:dyDescent="0.25">
      <c r="A1112" s="180">
        <v>43811</v>
      </c>
      <c r="B1112" s="179">
        <v>59.080002</v>
      </c>
      <c r="C1112" s="179">
        <v>3168.570068</v>
      </c>
      <c r="E1112" s="177">
        <f t="shared" si="34"/>
        <v>3.3967560564409638E-3</v>
      </c>
      <c r="F1112">
        <f t="shared" si="35"/>
        <v>8.5752256005007244E-3</v>
      </c>
    </row>
    <row r="1113" spans="1:6" ht="15.75" x14ac:dyDescent="0.25">
      <c r="A1113" s="180">
        <v>43812</v>
      </c>
      <c r="B1113" s="179">
        <v>58.990001999999997</v>
      </c>
      <c r="C1113" s="179">
        <v>3168.8000489999999</v>
      </c>
      <c r="E1113" s="177">
        <f t="shared" si="34"/>
        <v>-1.5233581068599955E-3</v>
      </c>
      <c r="F1113">
        <f t="shared" si="35"/>
        <v>7.2581951815697821E-5</v>
      </c>
    </row>
    <row r="1114" spans="1:6" ht="15.75" x14ac:dyDescent="0.25">
      <c r="A1114" s="180">
        <v>43815</v>
      </c>
      <c r="B1114" s="179">
        <v>59.009998000000003</v>
      </c>
      <c r="C1114" s="179">
        <v>3191.4499510000001</v>
      </c>
      <c r="E1114" s="177">
        <f t="shared" si="34"/>
        <v>3.3897269574612032E-4</v>
      </c>
      <c r="F1114">
        <f t="shared" si="35"/>
        <v>7.1477851709664808E-3</v>
      </c>
    </row>
    <row r="1115" spans="1:6" ht="15.75" x14ac:dyDescent="0.25">
      <c r="A1115" s="180">
        <v>43816</v>
      </c>
      <c r="B1115" s="179">
        <v>58.970001000000003</v>
      </c>
      <c r="C1115" s="179">
        <v>3192.5200199999999</v>
      </c>
      <c r="E1115" s="177">
        <f t="shared" si="34"/>
        <v>-6.7780039579057316E-4</v>
      </c>
      <c r="F1115">
        <f t="shared" si="35"/>
        <v>3.3529242708785212E-4</v>
      </c>
    </row>
    <row r="1116" spans="1:6" ht="15.75" x14ac:dyDescent="0.25">
      <c r="A1116" s="180">
        <v>43817</v>
      </c>
      <c r="B1116" s="179">
        <v>60.490001999999997</v>
      </c>
      <c r="C1116" s="179">
        <v>3191.139893</v>
      </c>
      <c r="E1116" s="177">
        <f t="shared" si="34"/>
        <v>2.5775834733324787E-2</v>
      </c>
      <c r="F1116">
        <f t="shared" si="35"/>
        <v>-4.3230018648399149E-4</v>
      </c>
    </row>
    <row r="1117" spans="1:6" ht="15.75" x14ac:dyDescent="0.25">
      <c r="A1117" s="180">
        <v>43818</v>
      </c>
      <c r="B1117" s="179">
        <v>61.869999</v>
      </c>
      <c r="C1117" s="179">
        <v>3205.3701169999999</v>
      </c>
      <c r="E1117" s="177">
        <f t="shared" si="34"/>
        <v>2.2813637863658975E-2</v>
      </c>
      <c r="F1117">
        <f t="shared" si="35"/>
        <v>4.4592918133157244E-3</v>
      </c>
    </row>
    <row r="1118" spans="1:6" ht="15.75" x14ac:dyDescent="0.25">
      <c r="A1118" s="180">
        <v>43819</v>
      </c>
      <c r="B1118" s="179">
        <v>61.5</v>
      </c>
      <c r="C1118" s="179">
        <v>3221.219971</v>
      </c>
      <c r="E1118" s="177">
        <f t="shared" si="34"/>
        <v>-5.9802651685835206E-3</v>
      </c>
      <c r="F1118">
        <f t="shared" si="35"/>
        <v>4.9447812331995245E-3</v>
      </c>
    </row>
    <row r="1119" spans="1:6" ht="15.75" x14ac:dyDescent="0.25">
      <c r="A1119" s="180">
        <v>43822</v>
      </c>
      <c r="B1119" s="179">
        <v>59.93</v>
      </c>
      <c r="C1119" s="179">
        <v>3224.01001</v>
      </c>
      <c r="E1119" s="177">
        <f t="shared" si="34"/>
        <v>-2.5528455284552831E-2</v>
      </c>
      <c r="F1119">
        <f t="shared" si="35"/>
        <v>8.6614358072978348E-4</v>
      </c>
    </row>
    <row r="1120" spans="1:6" ht="15.75" x14ac:dyDescent="0.25">
      <c r="A1120" s="180">
        <v>43823</v>
      </c>
      <c r="B1120" s="179">
        <v>59.950001</v>
      </c>
      <c r="C1120" s="179">
        <v>3223.3798830000001</v>
      </c>
      <c r="E1120" s="177">
        <f t="shared" si="34"/>
        <v>3.3373936258973558E-4</v>
      </c>
      <c r="F1120">
        <f t="shared" si="35"/>
        <v>-1.9544821450478977E-4</v>
      </c>
    </row>
    <row r="1121" spans="1:6" ht="15.75" x14ac:dyDescent="0.25">
      <c r="A1121" s="180">
        <v>43825</v>
      </c>
      <c r="B1121" s="179">
        <v>60.939999</v>
      </c>
      <c r="C1121" s="179">
        <v>3239.9099120000001</v>
      </c>
      <c r="E1121" s="177">
        <f t="shared" si="34"/>
        <v>1.6513727831297231E-2</v>
      </c>
      <c r="F1121">
        <f t="shared" si="35"/>
        <v>5.1281665829021605E-3</v>
      </c>
    </row>
    <row r="1122" spans="1:6" ht="15.75" x14ac:dyDescent="0.25">
      <c r="A1122" s="180">
        <v>43826</v>
      </c>
      <c r="B1122" s="179">
        <v>60.52</v>
      </c>
      <c r="C1122" s="179">
        <v>3240.0200199999999</v>
      </c>
      <c r="E1122" s="177">
        <f t="shared" si="34"/>
        <v>-6.892008646078196E-3</v>
      </c>
      <c r="F1122">
        <f t="shared" si="35"/>
        <v>3.3984895565053463E-5</v>
      </c>
    </row>
    <row r="1123" spans="1:6" ht="15.75" x14ac:dyDescent="0.25">
      <c r="A1123" s="180">
        <v>43829</v>
      </c>
      <c r="B1123" s="179">
        <v>59.799999</v>
      </c>
      <c r="C1123" s="179">
        <v>3221.290039</v>
      </c>
      <c r="E1123" s="177">
        <f t="shared" si="34"/>
        <v>-1.1896910112359604E-2</v>
      </c>
      <c r="F1123">
        <f t="shared" si="35"/>
        <v>-5.7808226135590557E-3</v>
      </c>
    </row>
    <row r="1124" spans="1:6" ht="15.75" x14ac:dyDescent="0.25">
      <c r="A1124" s="180">
        <v>43830</v>
      </c>
      <c r="B1124" s="179">
        <v>59.57</v>
      </c>
      <c r="C1124" s="179">
        <v>3230.780029</v>
      </c>
      <c r="E1124" s="177">
        <f t="shared" si="34"/>
        <v>-3.8461371880624817E-3</v>
      </c>
      <c r="F1124">
        <f t="shared" si="35"/>
        <v>2.9460215892096464E-3</v>
      </c>
    </row>
    <row r="1125" spans="1:6" ht="15.75" x14ac:dyDescent="0.25">
      <c r="A1125" s="180">
        <v>43832</v>
      </c>
      <c r="B1125" s="179">
        <v>61.130001</v>
      </c>
      <c r="C1125" s="179">
        <v>3257.8500979999999</v>
      </c>
      <c r="E1125" s="177">
        <f t="shared" si="34"/>
        <v>2.6187695148564671E-2</v>
      </c>
      <c r="F1125">
        <f t="shared" si="35"/>
        <v>8.3788028763995825E-3</v>
      </c>
    </row>
    <row r="1126" spans="1:6" ht="15.75" x14ac:dyDescent="0.25">
      <c r="A1126" s="180">
        <v>43833</v>
      </c>
      <c r="B1126" s="179">
        <v>60.490001999999997</v>
      </c>
      <c r="C1126" s="179">
        <v>3234.8500979999999</v>
      </c>
      <c r="E1126" s="177">
        <f t="shared" si="34"/>
        <v>-1.0469474718313942E-2</v>
      </c>
      <c r="F1126">
        <f t="shared" si="35"/>
        <v>-7.0598705613004187E-3</v>
      </c>
    </row>
    <row r="1127" spans="1:6" ht="15.75" x14ac:dyDescent="0.25">
      <c r="A1127" s="180">
        <v>43836</v>
      </c>
      <c r="B1127" s="179">
        <v>59.560001</v>
      </c>
      <c r="C1127" s="179">
        <v>3246.280029</v>
      </c>
      <c r="E1127" s="177">
        <f t="shared" si="34"/>
        <v>-1.5374458079865816E-2</v>
      </c>
      <c r="F1127">
        <f t="shared" si="35"/>
        <v>3.5333726923132414E-3</v>
      </c>
    </row>
    <row r="1128" spans="1:6" ht="15.75" x14ac:dyDescent="0.25">
      <c r="A1128" s="180">
        <v>43837</v>
      </c>
      <c r="B1128" s="179">
        <v>61.299999</v>
      </c>
      <c r="C1128" s="179">
        <v>3237.179932</v>
      </c>
      <c r="E1128" s="177">
        <f t="shared" si="34"/>
        <v>2.9214203673368022E-2</v>
      </c>
      <c r="F1128">
        <f t="shared" si="35"/>
        <v>-2.8032384509980579E-3</v>
      </c>
    </row>
    <row r="1129" spans="1:6" ht="15.75" x14ac:dyDescent="0.25">
      <c r="A1129" s="180">
        <v>43838</v>
      </c>
      <c r="B1129" s="179">
        <v>62.029998999999997</v>
      </c>
      <c r="C1129" s="179">
        <v>3253.0500489999999</v>
      </c>
      <c r="E1129" s="177">
        <f t="shared" si="34"/>
        <v>1.1908646197530848E-2</v>
      </c>
      <c r="F1129">
        <f t="shared" si="35"/>
        <v>4.9024513105131451E-3</v>
      </c>
    </row>
    <row r="1130" spans="1:6" ht="15.75" x14ac:dyDescent="0.25">
      <c r="A1130" s="180">
        <v>43839</v>
      </c>
      <c r="B1130" s="179">
        <v>61.16</v>
      </c>
      <c r="C1130" s="179">
        <v>3274.6999510000001</v>
      </c>
      <c r="E1130" s="177">
        <f t="shared" si="34"/>
        <v>-1.4025455650902074E-2</v>
      </c>
      <c r="F1130">
        <f t="shared" si="35"/>
        <v>6.6552624994673515E-3</v>
      </c>
    </row>
    <row r="1131" spans="1:6" ht="15.75" x14ac:dyDescent="0.25">
      <c r="A1131" s="180">
        <v>43840</v>
      </c>
      <c r="B1131" s="179">
        <v>61.119999</v>
      </c>
      <c r="C1131" s="179">
        <v>3265.3500979999999</v>
      </c>
      <c r="E1131" s="177">
        <f t="shared" si="34"/>
        <v>-6.5403858731194475E-4</v>
      </c>
      <c r="F1131">
        <f t="shared" si="35"/>
        <v>-2.8551785323552847E-3</v>
      </c>
    </row>
    <row r="1132" spans="1:6" ht="15.75" x14ac:dyDescent="0.25">
      <c r="A1132" s="180">
        <v>43843</v>
      </c>
      <c r="B1132" s="179">
        <v>60.299999</v>
      </c>
      <c r="C1132" s="179">
        <v>3288.1298830000001</v>
      </c>
      <c r="E1132" s="177">
        <f t="shared" si="34"/>
        <v>-1.3416230585998501E-2</v>
      </c>
      <c r="F1132">
        <f t="shared" si="35"/>
        <v>6.9762152039845038E-3</v>
      </c>
    </row>
    <row r="1133" spans="1:6" ht="15.75" x14ac:dyDescent="0.25">
      <c r="A1133" s="180">
        <v>43844</v>
      </c>
      <c r="B1133" s="179">
        <v>64.099997999999999</v>
      </c>
      <c r="C1133" s="179">
        <v>3283.1499020000001</v>
      </c>
      <c r="E1133" s="177">
        <f t="shared" si="34"/>
        <v>6.3018226584050208E-2</v>
      </c>
      <c r="F1133">
        <f t="shared" si="35"/>
        <v>-1.5145329342819425E-3</v>
      </c>
    </row>
    <row r="1134" spans="1:6" ht="15.75" x14ac:dyDescent="0.25">
      <c r="A1134" s="180">
        <v>43845</v>
      </c>
      <c r="B1134" s="179">
        <v>68.440002000000007</v>
      </c>
      <c r="C1134" s="179">
        <v>3289.290039</v>
      </c>
      <c r="E1134" s="177">
        <f t="shared" si="34"/>
        <v>6.7706772783362679E-2</v>
      </c>
      <c r="F1134">
        <f t="shared" si="35"/>
        <v>1.8701969703727173E-3</v>
      </c>
    </row>
    <row r="1135" spans="1:6" ht="15.75" x14ac:dyDescent="0.25">
      <c r="A1135" s="180">
        <v>43846</v>
      </c>
      <c r="B1135" s="179">
        <v>70.430000000000007</v>
      </c>
      <c r="C1135" s="179">
        <v>3316.8100589999999</v>
      </c>
      <c r="E1135" s="177">
        <f t="shared" si="34"/>
        <v>2.9076533340837818E-2</v>
      </c>
      <c r="F1135">
        <f t="shared" si="35"/>
        <v>8.3665531691350381E-3</v>
      </c>
    </row>
    <row r="1136" spans="1:6" ht="15.75" x14ac:dyDescent="0.25">
      <c r="A1136" s="180">
        <v>43847</v>
      </c>
      <c r="B1136" s="179">
        <v>69.910004000000001</v>
      </c>
      <c r="C1136" s="179">
        <v>3329.6201169999999</v>
      </c>
      <c r="E1136" s="177">
        <f t="shared" si="34"/>
        <v>-7.3831605849781212E-3</v>
      </c>
      <c r="F1136">
        <f t="shared" si="35"/>
        <v>3.8621620690157954E-3</v>
      </c>
    </row>
    <row r="1137" spans="1:6" ht="15.75" x14ac:dyDescent="0.25">
      <c r="A1137" s="180">
        <v>43851</v>
      </c>
      <c r="B1137" s="179">
        <v>70.129997000000003</v>
      </c>
      <c r="C1137" s="179">
        <v>3320.790039</v>
      </c>
      <c r="E1137" s="177">
        <f t="shared" si="34"/>
        <v>3.1468028524215264E-3</v>
      </c>
      <c r="F1137">
        <f t="shared" si="35"/>
        <v>-2.6519776099730441E-3</v>
      </c>
    </row>
    <row r="1138" spans="1:6" ht="15.75" x14ac:dyDescent="0.25">
      <c r="A1138" s="180">
        <v>43852</v>
      </c>
      <c r="B1138" s="179">
        <v>70.75</v>
      </c>
      <c r="C1138" s="179">
        <v>3321.75</v>
      </c>
      <c r="E1138" s="177">
        <f t="shared" si="34"/>
        <v>8.8407675249151385E-3</v>
      </c>
      <c r="F1138">
        <f t="shared" si="35"/>
        <v>2.8907608994432898E-4</v>
      </c>
    </row>
    <row r="1139" spans="1:6" ht="15.75" x14ac:dyDescent="0.25">
      <c r="A1139" s="180">
        <v>43853</v>
      </c>
      <c r="B1139" s="179">
        <v>70.870002999999997</v>
      </c>
      <c r="C1139" s="179">
        <v>3325.540039</v>
      </c>
      <c r="E1139" s="177">
        <f t="shared" si="34"/>
        <v>1.6961554770318354E-3</v>
      </c>
      <c r="F1139">
        <f t="shared" si="35"/>
        <v>1.1409765936629679E-3</v>
      </c>
    </row>
    <row r="1140" spans="1:6" ht="15.75" x14ac:dyDescent="0.25">
      <c r="A1140" s="180">
        <v>43854</v>
      </c>
      <c r="B1140" s="179">
        <v>68.449996999999996</v>
      </c>
      <c r="C1140" s="179">
        <v>3295.469971</v>
      </c>
      <c r="E1140" s="177">
        <f t="shared" si="34"/>
        <v>-3.4147112989398321E-2</v>
      </c>
      <c r="F1140">
        <f t="shared" si="35"/>
        <v>-9.0421608663121544E-3</v>
      </c>
    </row>
    <row r="1141" spans="1:6" ht="15.75" x14ac:dyDescent="0.25">
      <c r="A1141" s="180">
        <v>43857</v>
      </c>
      <c r="B1141" s="179">
        <v>66.449996999999996</v>
      </c>
      <c r="C1141" s="179">
        <v>3243.6298830000001</v>
      </c>
      <c r="E1141" s="177">
        <f t="shared" si="34"/>
        <v>-2.9218408877359048E-2</v>
      </c>
      <c r="F1141">
        <f t="shared" si="35"/>
        <v>-1.5730711690954746E-2</v>
      </c>
    </row>
    <row r="1142" spans="1:6" ht="15.75" x14ac:dyDescent="0.25">
      <c r="A1142" s="180">
        <v>43858</v>
      </c>
      <c r="B1142" s="179">
        <v>67.379997000000003</v>
      </c>
      <c r="C1142" s="179">
        <v>3276.23999</v>
      </c>
      <c r="E1142" s="177">
        <f t="shared" si="34"/>
        <v>1.3995485959164222E-2</v>
      </c>
      <c r="F1142">
        <f t="shared" si="35"/>
        <v>1.0053584464402299E-2</v>
      </c>
    </row>
    <row r="1143" spans="1:6" ht="15.75" x14ac:dyDescent="0.25">
      <c r="A1143" s="180">
        <v>43859</v>
      </c>
      <c r="B1143" s="179">
        <v>68.099997999999999</v>
      </c>
      <c r="C1143" s="179">
        <v>3273.3999020000001</v>
      </c>
      <c r="E1143" s="177">
        <f t="shared" si="34"/>
        <v>1.0685678718566738E-2</v>
      </c>
      <c r="F1143">
        <f t="shared" si="35"/>
        <v>-8.668742243146399E-4</v>
      </c>
    </row>
    <row r="1144" spans="1:6" ht="15.75" x14ac:dyDescent="0.25">
      <c r="A1144" s="180">
        <v>43860</v>
      </c>
      <c r="B1144" s="179">
        <v>67.769997000000004</v>
      </c>
      <c r="C1144" s="179">
        <v>3283.6599120000001</v>
      </c>
      <c r="E1144" s="177">
        <f t="shared" si="34"/>
        <v>-4.8458298045764847E-3</v>
      </c>
      <c r="F1144">
        <f t="shared" si="35"/>
        <v>3.1343588645345033E-3</v>
      </c>
    </row>
    <row r="1145" spans="1:6" ht="15.75" x14ac:dyDescent="0.25">
      <c r="A1145" s="180">
        <v>43861</v>
      </c>
      <c r="B1145" s="179">
        <v>67.449996999999996</v>
      </c>
      <c r="C1145" s="179">
        <v>3225.5200199999999</v>
      </c>
      <c r="E1145" s="177">
        <f t="shared" si="34"/>
        <v>-4.7218535364551562E-3</v>
      </c>
      <c r="F1145">
        <f t="shared" si="35"/>
        <v>-1.7705820200054956E-2</v>
      </c>
    </row>
    <row r="1146" spans="1:6" ht="15.75" x14ac:dyDescent="0.25">
      <c r="A1146" s="180">
        <v>43864</v>
      </c>
      <c r="B1146" s="179">
        <v>68.239998</v>
      </c>
      <c r="C1146" s="179">
        <v>3248.919922</v>
      </c>
      <c r="E1146" s="177">
        <f t="shared" si="34"/>
        <v>1.1712394887134048E-2</v>
      </c>
      <c r="F1146">
        <f t="shared" si="35"/>
        <v>7.2546137847255832E-3</v>
      </c>
    </row>
    <row r="1147" spans="1:6" ht="15.75" x14ac:dyDescent="0.25">
      <c r="A1147" s="180">
        <v>43865</v>
      </c>
      <c r="B1147" s="179">
        <v>69.849997999999999</v>
      </c>
      <c r="C1147" s="179">
        <v>3297.5900879999999</v>
      </c>
      <c r="E1147" s="177">
        <f t="shared" si="34"/>
        <v>2.3593201160410304E-2</v>
      </c>
      <c r="F1147">
        <f t="shared" si="35"/>
        <v>1.4980414158696442E-2</v>
      </c>
    </row>
    <row r="1148" spans="1:6" ht="15.75" x14ac:dyDescent="0.25">
      <c r="A1148" s="180">
        <v>43866</v>
      </c>
      <c r="B1148" s="179">
        <v>70.900002000000001</v>
      </c>
      <c r="C1148" s="179">
        <v>3334.6899410000001</v>
      </c>
      <c r="E1148" s="177">
        <f t="shared" si="34"/>
        <v>1.5032269578590496E-2</v>
      </c>
      <c r="F1148">
        <f t="shared" si="35"/>
        <v>1.125059574111642E-2</v>
      </c>
    </row>
    <row r="1149" spans="1:6" ht="15.75" x14ac:dyDescent="0.25">
      <c r="A1149" s="180">
        <v>43867</v>
      </c>
      <c r="B1149" s="179">
        <v>73.319999999999993</v>
      </c>
      <c r="C1149" s="179">
        <v>3345.780029</v>
      </c>
      <c r="E1149" s="177">
        <f t="shared" si="34"/>
        <v>3.4132551928559796E-2</v>
      </c>
      <c r="F1149">
        <f t="shared" si="35"/>
        <v>3.325672909989974E-3</v>
      </c>
    </row>
    <row r="1150" spans="1:6" ht="15.75" x14ac:dyDescent="0.25">
      <c r="A1150" s="180">
        <v>43868</v>
      </c>
      <c r="B1150" s="179">
        <v>73.989998</v>
      </c>
      <c r="C1150" s="179">
        <v>3327.709961</v>
      </c>
      <c r="E1150" s="177">
        <f t="shared" si="34"/>
        <v>9.1379978177852372E-3</v>
      </c>
      <c r="F1150">
        <f t="shared" si="35"/>
        <v>-5.4008535657978918E-3</v>
      </c>
    </row>
    <row r="1151" spans="1:6" ht="15.75" x14ac:dyDescent="0.25">
      <c r="A1151" s="180">
        <v>43871</v>
      </c>
      <c r="B1151" s="179">
        <v>74.010002</v>
      </c>
      <c r="C1151" s="179">
        <v>3352.0900879999999</v>
      </c>
      <c r="E1151" s="177">
        <f t="shared" si="34"/>
        <v>2.7036086688370098E-4</v>
      </c>
      <c r="F1151">
        <f t="shared" si="35"/>
        <v>7.3263978188391476E-3</v>
      </c>
    </row>
    <row r="1152" spans="1:6" ht="15.75" x14ac:dyDescent="0.25">
      <c r="A1152" s="180">
        <v>43872</v>
      </c>
      <c r="B1152" s="179">
        <v>72.959998999999996</v>
      </c>
      <c r="C1152" s="179">
        <v>3357.75</v>
      </c>
      <c r="E1152" s="177">
        <f t="shared" si="34"/>
        <v>-1.4187312141945352E-2</v>
      </c>
      <c r="F1152">
        <f t="shared" si="35"/>
        <v>1.6884725205512652E-3</v>
      </c>
    </row>
    <row r="1153" spans="1:6" ht="15.75" x14ac:dyDescent="0.25">
      <c r="A1153" s="180">
        <v>43873</v>
      </c>
      <c r="B1153" s="179">
        <v>73.940002000000007</v>
      </c>
      <c r="C1153" s="179">
        <v>3379.4499510000001</v>
      </c>
      <c r="E1153" s="177">
        <f t="shared" si="34"/>
        <v>1.3432058846382544E-2</v>
      </c>
      <c r="F1153">
        <f t="shared" si="35"/>
        <v>6.4626464150101537E-3</v>
      </c>
    </row>
    <row r="1154" spans="1:6" ht="15.75" x14ac:dyDescent="0.25">
      <c r="A1154" s="180">
        <v>43874</v>
      </c>
      <c r="B1154" s="179">
        <v>74.069999999999993</v>
      </c>
      <c r="C1154" s="179">
        <v>3373.9399410000001</v>
      </c>
      <c r="E1154" s="177">
        <f t="shared" si="34"/>
        <v>1.7581552134660061E-3</v>
      </c>
      <c r="F1154">
        <f t="shared" si="35"/>
        <v>-1.6304458062382787E-3</v>
      </c>
    </row>
    <row r="1155" spans="1:6" ht="15.75" x14ac:dyDescent="0.25">
      <c r="A1155" s="180">
        <v>43875</v>
      </c>
      <c r="B1155" s="179">
        <v>73.279999000000004</v>
      </c>
      <c r="C1155" s="179">
        <v>3380.1599120000001</v>
      </c>
      <c r="E1155" s="177">
        <f t="shared" si="34"/>
        <v>-1.0665600108005768E-2</v>
      </c>
      <c r="F1155">
        <f t="shared" si="35"/>
        <v>1.8435334086464028E-3</v>
      </c>
    </row>
    <row r="1156" spans="1:6" ht="15.75" x14ac:dyDescent="0.25">
      <c r="A1156" s="180">
        <v>43879</v>
      </c>
      <c r="B1156" s="179">
        <v>75.019997000000004</v>
      </c>
      <c r="C1156" s="179">
        <v>3370.290039</v>
      </c>
      <c r="E1156" s="177">
        <f t="shared" ref="E1156:E1219" si="36">B1156/B1155-1</f>
        <v>2.3744514516164328E-2</v>
      </c>
      <c r="F1156">
        <f t="shared" ref="F1156:F1219" si="37">C1156/C1155-1</f>
        <v>-2.9199426231170111E-3</v>
      </c>
    </row>
    <row r="1157" spans="1:6" ht="15.75" x14ac:dyDescent="0.25">
      <c r="A1157" s="180">
        <v>43880</v>
      </c>
      <c r="B1157" s="179">
        <v>76.050003000000004</v>
      </c>
      <c r="C1157" s="179">
        <v>3386.1499020000001</v>
      </c>
      <c r="E1157" s="177">
        <f t="shared" si="36"/>
        <v>1.3729752615159407E-2</v>
      </c>
      <c r="F1157">
        <f t="shared" si="37"/>
        <v>4.70578579780212E-3</v>
      </c>
    </row>
    <row r="1158" spans="1:6" ht="15.75" x14ac:dyDescent="0.25">
      <c r="A1158" s="180">
        <v>43881</v>
      </c>
      <c r="B1158" s="179">
        <v>76.639999000000003</v>
      </c>
      <c r="C1158" s="179">
        <v>3373.2299800000001</v>
      </c>
      <c r="E1158" s="177">
        <f t="shared" si="36"/>
        <v>7.758001008888904E-3</v>
      </c>
      <c r="F1158">
        <f t="shared" si="37"/>
        <v>-3.8155198009305336E-3</v>
      </c>
    </row>
    <row r="1159" spans="1:6" ht="15.75" x14ac:dyDescent="0.25">
      <c r="A1159" s="180">
        <v>43882</v>
      </c>
      <c r="B1159" s="179">
        <v>74.800003000000004</v>
      </c>
      <c r="C1159" s="179">
        <v>3337.75</v>
      </c>
      <c r="E1159" s="177">
        <f t="shared" si="36"/>
        <v>-2.4008298851882826E-2</v>
      </c>
      <c r="F1159">
        <f t="shared" si="37"/>
        <v>-1.0518102889622738E-2</v>
      </c>
    </row>
    <row r="1160" spans="1:6" ht="15.75" x14ac:dyDescent="0.25">
      <c r="A1160" s="180">
        <v>43885</v>
      </c>
      <c r="B1160" s="179">
        <v>73.569999999999993</v>
      </c>
      <c r="C1160" s="179">
        <v>3225.889893</v>
      </c>
      <c r="E1160" s="177">
        <f t="shared" si="36"/>
        <v>-1.6443889714817361E-2</v>
      </c>
      <c r="F1160">
        <f t="shared" si="37"/>
        <v>-3.3513626544828146E-2</v>
      </c>
    </row>
    <row r="1161" spans="1:6" ht="15.75" x14ac:dyDescent="0.25">
      <c r="A1161" s="180">
        <v>43886</v>
      </c>
      <c r="B1161" s="179">
        <v>63.07</v>
      </c>
      <c r="C1161" s="179">
        <v>3128.209961</v>
      </c>
      <c r="E1161" s="177">
        <f t="shared" si="36"/>
        <v>-0.14272121788772585</v>
      </c>
      <c r="F1161">
        <f t="shared" si="37"/>
        <v>-3.0279995672499505E-2</v>
      </c>
    </row>
    <row r="1162" spans="1:6" ht="15.75" x14ac:dyDescent="0.25">
      <c r="A1162" s="180">
        <v>43887</v>
      </c>
      <c r="B1162" s="179">
        <v>62.810001</v>
      </c>
      <c r="C1162" s="179">
        <v>3116.389893</v>
      </c>
      <c r="E1162" s="177">
        <f t="shared" si="36"/>
        <v>-4.1223878230537414E-3</v>
      </c>
      <c r="F1162">
        <f t="shared" si="37"/>
        <v>-3.7785404903645237E-3</v>
      </c>
    </row>
    <row r="1163" spans="1:6" ht="15.75" x14ac:dyDescent="0.25">
      <c r="A1163" s="180">
        <v>43888</v>
      </c>
      <c r="B1163" s="179">
        <v>61.669998</v>
      </c>
      <c r="C1163" s="179">
        <v>2978.76001</v>
      </c>
      <c r="E1163" s="177">
        <f t="shared" si="36"/>
        <v>-1.8150023592580444E-2</v>
      </c>
      <c r="F1163">
        <f t="shared" si="37"/>
        <v>-4.4163242638266431E-2</v>
      </c>
    </row>
    <row r="1164" spans="1:6" ht="15.75" x14ac:dyDescent="0.25">
      <c r="A1164" s="180">
        <v>43889</v>
      </c>
      <c r="B1164" s="179">
        <v>59.439999</v>
      </c>
      <c r="C1164" s="179">
        <v>2954.219971</v>
      </c>
      <c r="E1164" s="177">
        <f t="shared" si="36"/>
        <v>-3.6160192513708167E-2</v>
      </c>
      <c r="F1164">
        <f t="shared" si="37"/>
        <v>-8.2383404227317492E-3</v>
      </c>
    </row>
    <row r="1165" spans="1:6" ht="15.75" x14ac:dyDescent="0.25">
      <c r="A1165" s="180">
        <v>43892</v>
      </c>
      <c r="B1165" s="179">
        <v>57.200001</v>
      </c>
      <c r="C1165" s="179">
        <v>3090.2299800000001</v>
      </c>
      <c r="E1165" s="177">
        <f t="shared" si="36"/>
        <v>-3.7685027551901507E-2</v>
      </c>
      <c r="F1165">
        <f t="shared" si="37"/>
        <v>4.6039228742320359E-2</v>
      </c>
    </row>
    <row r="1166" spans="1:6" ht="15.75" x14ac:dyDescent="0.25">
      <c r="A1166" s="180">
        <v>43893</v>
      </c>
      <c r="B1166" s="179">
        <v>55.759998000000003</v>
      </c>
      <c r="C1166" s="179">
        <v>3003.3701169999999</v>
      </c>
      <c r="E1166" s="177">
        <f t="shared" si="36"/>
        <v>-2.5174877182257305E-2</v>
      </c>
      <c r="F1166">
        <f t="shared" si="37"/>
        <v>-2.8107896034326951E-2</v>
      </c>
    </row>
    <row r="1167" spans="1:6" ht="15.75" x14ac:dyDescent="0.25">
      <c r="A1167" s="180">
        <v>43894</v>
      </c>
      <c r="B1167" s="179">
        <v>56.200001</v>
      </c>
      <c r="C1167" s="179">
        <v>3130.1201169999999</v>
      </c>
      <c r="E1167" s="177">
        <f t="shared" si="36"/>
        <v>7.8910153475972855E-3</v>
      </c>
      <c r="F1167">
        <f t="shared" si="37"/>
        <v>4.2202590777125959E-2</v>
      </c>
    </row>
    <row r="1168" spans="1:6" ht="15.75" x14ac:dyDescent="0.25">
      <c r="A1168" s="180">
        <v>43895</v>
      </c>
      <c r="B1168" s="179">
        <v>52.240001999999997</v>
      </c>
      <c r="C1168" s="179">
        <v>3023.9399410000001</v>
      </c>
      <c r="E1168" s="177">
        <f t="shared" si="36"/>
        <v>-7.0462614404579904E-2</v>
      </c>
      <c r="F1168">
        <f t="shared" si="37"/>
        <v>-3.3922077118805904E-2</v>
      </c>
    </row>
    <row r="1169" spans="1:6" ht="15.75" x14ac:dyDescent="0.25">
      <c r="A1169" s="180">
        <v>43896</v>
      </c>
      <c r="B1169" s="179">
        <v>52.25</v>
      </c>
      <c r="C1169" s="179">
        <v>2972.3701169999999</v>
      </c>
      <c r="E1169" s="177">
        <f t="shared" si="36"/>
        <v>1.9138590385203713E-4</v>
      </c>
      <c r="F1169">
        <f t="shared" si="37"/>
        <v>-1.7053851930321828E-2</v>
      </c>
    </row>
    <row r="1170" spans="1:6" ht="15.75" x14ac:dyDescent="0.25">
      <c r="A1170" s="180">
        <v>43899</v>
      </c>
      <c r="B1170" s="179">
        <v>47.459999000000003</v>
      </c>
      <c r="C1170" s="179">
        <v>2746.5600589999999</v>
      </c>
      <c r="E1170" s="177">
        <f t="shared" si="36"/>
        <v>-9.1674660287081267E-2</v>
      </c>
      <c r="F1170">
        <f t="shared" si="37"/>
        <v>-7.5969697282486814E-2</v>
      </c>
    </row>
    <row r="1171" spans="1:6" ht="15.75" x14ac:dyDescent="0.25">
      <c r="A1171" s="180">
        <v>43900</v>
      </c>
      <c r="B1171" s="179">
        <v>48.48</v>
      </c>
      <c r="C1171" s="179">
        <v>2882.2299800000001</v>
      </c>
      <c r="E1171" s="177">
        <f t="shared" si="36"/>
        <v>2.1491804076944732E-2</v>
      </c>
      <c r="F1171">
        <f t="shared" si="37"/>
        <v>4.9396305955674791E-2</v>
      </c>
    </row>
    <row r="1172" spans="1:6" ht="15.75" x14ac:dyDescent="0.25">
      <c r="A1172" s="180">
        <v>43901</v>
      </c>
      <c r="B1172" s="179">
        <v>41.5</v>
      </c>
      <c r="C1172" s="179">
        <v>2741.3798830000001</v>
      </c>
      <c r="E1172" s="177">
        <f t="shared" si="36"/>
        <v>-0.14397689768976896</v>
      </c>
      <c r="F1172">
        <f t="shared" si="37"/>
        <v>-4.8868444911533415E-2</v>
      </c>
    </row>
    <row r="1173" spans="1:6" ht="15.75" x14ac:dyDescent="0.25">
      <c r="A1173" s="180">
        <v>43902</v>
      </c>
      <c r="B1173" s="179">
        <v>36.209999000000003</v>
      </c>
      <c r="C1173" s="179">
        <v>2480.639893</v>
      </c>
      <c r="E1173" s="177">
        <f t="shared" si="36"/>
        <v>-0.12746990361445776</v>
      </c>
      <c r="F1173">
        <f t="shared" si="37"/>
        <v>-9.5112680886335954E-2</v>
      </c>
    </row>
    <row r="1174" spans="1:6" ht="15.75" x14ac:dyDescent="0.25">
      <c r="A1174" s="180">
        <v>43903</v>
      </c>
      <c r="B1174" s="179">
        <v>38.700001</v>
      </c>
      <c r="C1174" s="179">
        <v>2711.0200199999999</v>
      </c>
      <c r="E1174" s="177">
        <f t="shared" si="36"/>
        <v>6.8765591515205449E-2</v>
      </c>
      <c r="F1174">
        <f t="shared" si="37"/>
        <v>9.2871249732820349E-2</v>
      </c>
    </row>
    <row r="1175" spans="1:6" ht="15.75" x14ac:dyDescent="0.25">
      <c r="A1175" s="180">
        <v>43906</v>
      </c>
      <c r="B1175" s="179">
        <v>32.509998000000003</v>
      </c>
      <c r="C1175" s="179">
        <v>2386.1298830000001</v>
      </c>
      <c r="E1175" s="177">
        <f t="shared" si="36"/>
        <v>-0.15994839379978298</v>
      </c>
      <c r="F1175">
        <f t="shared" si="37"/>
        <v>-0.11984055248695646</v>
      </c>
    </row>
    <row r="1176" spans="1:6" ht="15.75" x14ac:dyDescent="0.25">
      <c r="A1176" s="180">
        <v>43907</v>
      </c>
      <c r="B1176" s="179">
        <v>36.93</v>
      </c>
      <c r="C1176" s="179">
        <v>2529.1899410000001</v>
      </c>
      <c r="E1176" s="177">
        <f t="shared" si="36"/>
        <v>0.13595823660155237</v>
      </c>
      <c r="F1176">
        <f t="shared" si="37"/>
        <v>5.9954849490479356E-2</v>
      </c>
    </row>
    <row r="1177" spans="1:6" ht="15.75" x14ac:dyDescent="0.25">
      <c r="A1177" s="180">
        <v>43908</v>
      </c>
      <c r="B1177" s="179">
        <v>33.270000000000003</v>
      </c>
      <c r="C1177" s="179">
        <v>2398.1000979999999</v>
      </c>
      <c r="E1177" s="177">
        <f t="shared" si="36"/>
        <v>-9.9106417546709902E-2</v>
      </c>
      <c r="F1177">
        <f t="shared" si="37"/>
        <v>-5.1830762440945644E-2</v>
      </c>
    </row>
    <row r="1178" spans="1:6" ht="15.75" x14ac:dyDescent="0.25">
      <c r="A1178" s="180">
        <v>43909</v>
      </c>
      <c r="B1178" s="179">
        <v>37.279998999999997</v>
      </c>
      <c r="C1178" s="179">
        <v>2409.389893</v>
      </c>
      <c r="E1178" s="177">
        <f t="shared" si="36"/>
        <v>0.12052897505259974</v>
      </c>
      <c r="F1178">
        <f t="shared" si="37"/>
        <v>4.7078080724887172E-3</v>
      </c>
    </row>
    <row r="1179" spans="1:6" ht="15.75" x14ac:dyDescent="0.25">
      <c r="A1179" s="180">
        <v>43910</v>
      </c>
      <c r="B1179" s="179">
        <v>34.779998999999997</v>
      </c>
      <c r="C1179" s="179">
        <v>2304.919922</v>
      </c>
      <c r="E1179" s="177">
        <f t="shared" si="36"/>
        <v>-6.7060087635732013E-2</v>
      </c>
      <c r="F1179">
        <f t="shared" si="37"/>
        <v>-4.3359512424085644E-2</v>
      </c>
    </row>
    <row r="1180" spans="1:6" ht="15.75" x14ac:dyDescent="0.25">
      <c r="A1180" s="180">
        <v>43913</v>
      </c>
      <c r="B1180" s="179">
        <v>35.889999000000003</v>
      </c>
      <c r="C1180" s="179">
        <v>2237.3999020000001</v>
      </c>
      <c r="E1180" s="177">
        <f t="shared" si="36"/>
        <v>3.1914894534643468E-2</v>
      </c>
      <c r="F1180">
        <f t="shared" si="37"/>
        <v>-2.9293868023585024E-2</v>
      </c>
    </row>
    <row r="1181" spans="1:6" ht="15.75" x14ac:dyDescent="0.25">
      <c r="A1181" s="180">
        <v>43914</v>
      </c>
      <c r="B1181" s="179">
        <v>44.119999</v>
      </c>
      <c r="C1181" s="179">
        <v>2447.330078</v>
      </c>
      <c r="E1181" s="177">
        <f t="shared" si="36"/>
        <v>0.22931179240211175</v>
      </c>
      <c r="F1181">
        <f t="shared" si="37"/>
        <v>9.3827739874460692E-2</v>
      </c>
    </row>
    <row r="1182" spans="1:6" ht="15.75" x14ac:dyDescent="0.25">
      <c r="A1182" s="180">
        <v>43915</v>
      </c>
      <c r="B1182" s="179">
        <v>43.459999000000003</v>
      </c>
      <c r="C1182" s="179">
        <v>2475.5600589999999</v>
      </c>
      <c r="E1182" s="177">
        <f t="shared" si="36"/>
        <v>-1.4959202514941095E-2</v>
      </c>
      <c r="F1182">
        <f t="shared" si="37"/>
        <v>1.1535011665884554E-2</v>
      </c>
    </row>
    <row r="1183" spans="1:6" ht="15.75" x14ac:dyDescent="0.25">
      <c r="A1183" s="180">
        <v>43916</v>
      </c>
      <c r="B1183" s="179">
        <v>45.130001</v>
      </c>
      <c r="C1183" s="179">
        <v>2630.070068</v>
      </c>
      <c r="E1183" s="177">
        <f t="shared" si="36"/>
        <v>3.8426185881872632E-2</v>
      </c>
      <c r="F1183">
        <f t="shared" si="37"/>
        <v>6.2414162984360866E-2</v>
      </c>
    </row>
    <row r="1184" spans="1:6" ht="15.75" x14ac:dyDescent="0.25">
      <c r="A1184" s="180">
        <v>43917</v>
      </c>
      <c r="B1184" s="179">
        <v>40.639999000000003</v>
      </c>
      <c r="C1184" s="179">
        <v>2541.469971</v>
      </c>
      <c r="E1184" s="177">
        <f t="shared" si="36"/>
        <v>-9.9490403290706686E-2</v>
      </c>
      <c r="F1184">
        <f t="shared" si="37"/>
        <v>-3.3687352317337549E-2</v>
      </c>
    </row>
    <row r="1185" spans="1:6" ht="15.75" x14ac:dyDescent="0.25">
      <c r="A1185" s="180">
        <v>43920</v>
      </c>
      <c r="B1185" s="179">
        <v>37.619999</v>
      </c>
      <c r="C1185" s="179">
        <v>2626.6499020000001</v>
      </c>
      <c r="E1185" s="177">
        <f t="shared" si="36"/>
        <v>-7.431102545056667E-2</v>
      </c>
      <c r="F1185">
        <f t="shared" si="37"/>
        <v>3.351600922771647E-2</v>
      </c>
    </row>
    <row r="1186" spans="1:6" ht="15.75" x14ac:dyDescent="0.25">
      <c r="A1186" s="180">
        <v>43921</v>
      </c>
      <c r="B1186" s="179">
        <v>37.740001999999997</v>
      </c>
      <c r="C1186" s="179">
        <v>2584.5900879999999</v>
      </c>
      <c r="E1186" s="177">
        <f t="shared" si="36"/>
        <v>3.1898724930852218E-3</v>
      </c>
      <c r="F1186">
        <f t="shared" si="37"/>
        <v>-1.601272174414059E-2</v>
      </c>
    </row>
    <row r="1187" spans="1:6" ht="15.75" x14ac:dyDescent="0.25">
      <c r="A1187" s="180">
        <v>43922</v>
      </c>
      <c r="B1187" s="179">
        <v>32.520000000000003</v>
      </c>
      <c r="C1187" s="179">
        <v>2470.5</v>
      </c>
      <c r="E1187" s="177">
        <f t="shared" si="36"/>
        <v>-0.13831483103789965</v>
      </c>
      <c r="F1187">
        <f t="shared" si="37"/>
        <v>-4.4142430372115515E-2</v>
      </c>
    </row>
    <row r="1188" spans="1:6" ht="15.75" x14ac:dyDescent="0.25">
      <c r="A1188" s="180">
        <v>43923</v>
      </c>
      <c r="B1188" s="179">
        <v>32.880001</v>
      </c>
      <c r="C1188" s="179">
        <v>2526.8999020000001</v>
      </c>
      <c r="E1188" s="177">
        <f t="shared" si="36"/>
        <v>1.1070141451414495E-2</v>
      </c>
      <c r="F1188">
        <f t="shared" si="37"/>
        <v>2.2829347095729702E-2</v>
      </c>
    </row>
    <row r="1189" spans="1:6" ht="15.75" x14ac:dyDescent="0.25">
      <c r="A1189" s="180">
        <v>43924</v>
      </c>
      <c r="B1189" s="179">
        <v>33.189999</v>
      </c>
      <c r="C1189" s="179">
        <v>2488.6499020000001</v>
      </c>
      <c r="E1189" s="177">
        <f t="shared" si="36"/>
        <v>9.4281627302870152E-3</v>
      </c>
      <c r="F1189">
        <f t="shared" si="37"/>
        <v>-1.513712512700871E-2</v>
      </c>
    </row>
    <row r="1190" spans="1:6" ht="15.75" x14ac:dyDescent="0.25">
      <c r="A1190" s="180">
        <v>43927</v>
      </c>
      <c r="B1190" s="179">
        <v>38.07</v>
      </c>
      <c r="C1190" s="179">
        <v>2663.679932</v>
      </c>
      <c r="E1190" s="177">
        <f t="shared" si="36"/>
        <v>0.14703227318566658</v>
      </c>
      <c r="F1190">
        <f t="shared" si="37"/>
        <v>7.0331318944997889E-2</v>
      </c>
    </row>
    <row r="1191" spans="1:6" ht="15.75" x14ac:dyDescent="0.25">
      <c r="A1191" s="180">
        <v>43928</v>
      </c>
      <c r="B1191" s="179">
        <v>38.849997999999999</v>
      </c>
      <c r="C1191" s="179">
        <v>2659.4099120000001</v>
      </c>
      <c r="E1191" s="177">
        <f t="shared" si="36"/>
        <v>2.0488521145258787E-2</v>
      </c>
      <c r="F1191">
        <f t="shared" si="37"/>
        <v>-1.6030529601932519E-3</v>
      </c>
    </row>
    <row r="1192" spans="1:6" ht="15.75" x14ac:dyDescent="0.25">
      <c r="A1192" s="180">
        <v>43929</v>
      </c>
      <c r="B1192" s="179">
        <v>43.189999</v>
      </c>
      <c r="C1192" s="179">
        <v>2749.9799800000001</v>
      </c>
      <c r="E1192" s="177">
        <f t="shared" si="36"/>
        <v>0.11171174320266375</v>
      </c>
      <c r="F1192">
        <f t="shared" si="37"/>
        <v>3.4056452745897747E-2</v>
      </c>
    </row>
    <row r="1193" spans="1:6" ht="15.75" x14ac:dyDescent="0.25">
      <c r="A1193" s="180">
        <v>43930</v>
      </c>
      <c r="B1193" s="179">
        <v>44.540000999999997</v>
      </c>
      <c r="C1193" s="179">
        <v>2789.820068</v>
      </c>
      <c r="E1193" s="177">
        <f t="shared" si="36"/>
        <v>3.125728250190507E-2</v>
      </c>
      <c r="F1193">
        <f t="shared" si="37"/>
        <v>1.4487410195618944E-2</v>
      </c>
    </row>
    <row r="1194" spans="1:6" ht="15.75" x14ac:dyDescent="0.25">
      <c r="A1194" s="180">
        <v>43934</v>
      </c>
      <c r="B1194" s="179">
        <v>42.849997999999999</v>
      </c>
      <c r="C1194" s="179">
        <v>2761.6298830000001</v>
      </c>
      <c r="E1194" s="177">
        <f t="shared" si="36"/>
        <v>-3.7943488146755966E-2</v>
      </c>
      <c r="F1194">
        <f t="shared" si="37"/>
        <v>-1.0104660627883844E-2</v>
      </c>
    </row>
    <row r="1195" spans="1:6" ht="15.75" x14ac:dyDescent="0.25">
      <c r="A1195" s="180">
        <v>43935</v>
      </c>
      <c r="B1195" s="179">
        <v>44.900002000000001</v>
      </c>
      <c r="C1195" s="179">
        <v>2846.0600589999999</v>
      </c>
      <c r="E1195" s="177">
        <f t="shared" si="36"/>
        <v>4.7841402466343164E-2</v>
      </c>
      <c r="F1195">
        <f t="shared" si="37"/>
        <v>3.0572589223390789E-2</v>
      </c>
    </row>
    <row r="1196" spans="1:6" ht="15.75" x14ac:dyDescent="0.25">
      <c r="A1196" s="180">
        <v>43936</v>
      </c>
      <c r="B1196" s="179">
        <v>42.889999000000003</v>
      </c>
      <c r="C1196" s="179">
        <v>2783.360107</v>
      </c>
      <c r="E1196" s="177">
        <f t="shared" si="36"/>
        <v>-4.476621181442253E-2</v>
      </c>
      <c r="F1196">
        <f t="shared" si="37"/>
        <v>-2.2030438817243536E-2</v>
      </c>
    </row>
    <row r="1197" spans="1:6" ht="15.75" x14ac:dyDescent="0.25">
      <c r="A1197" s="180">
        <v>43937</v>
      </c>
      <c r="B1197" s="179">
        <v>42.93</v>
      </c>
      <c r="C1197" s="179">
        <v>2799.5500489999999</v>
      </c>
      <c r="E1197" s="177">
        <f t="shared" si="36"/>
        <v>9.3264166315321084E-4</v>
      </c>
      <c r="F1197">
        <f t="shared" si="37"/>
        <v>5.8166896763673925E-3</v>
      </c>
    </row>
    <row r="1198" spans="1:6" ht="15.75" x14ac:dyDescent="0.25">
      <c r="A1198" s="180">
        <v>43938</v>
      </c>
      <c r="B1198" s="179">
        <v>43.5</v>
      </c>
      <c r="C1198" s="179">
        <v>2874.5600589999999</v>
      </c>
      <c r="E1198" s="177">
        <f t="shared" si="36"/>
        <v>1.3277428371768041E-2</v>
      </c>
      <c r="F1198">
        <f t="shared" si="37"/>
        <v>2.6793594930297315E-2</v>
      </c>
    </row>
    <row r="1199" spans="1:6" ht="15.75" x14ac:dyDescent="0.25">
      <c r="A1199" s="180">
        <v>43941</v>
      </c>
      <c r="B1199" s="179">
        <v>46.43</v>
      </c>
      <c r="C1199" s="179">
        <v>2823.1599120000001</v>
      </c>
      <c r="E1199" s="177">
        <f t="shared" si="36"/>
        <v>6.7356321839080469E-2</v>
      </c>
      <c r="F1199">
        <f t="shared" si="37"/>
        <v>-1.7881048210862893E-2</v>
      </c>
    </row>
    <row r="1200" spans="1:6" ht="15.75" x14ac:dyDescent="0.25">
      <c r="A1200" s="180">
        <v>43942</v>
      </c>
      <c r="B1200" s="179">
        <v>47.099997999999999</v>
      </c>
      <c r="C1200" s="179">
        <v>2736.5600589999999</v>
      </c>
      <c r="E1200" s="177">
        <f t="shared" si="36"/>
        <v>1.443028214516473E-2</v>
      </c>
      <c r="F1200">
        <f t="shared" si="37"/>
        <v>-3.0674795512610764E-2</v>
      </c>
    </row>
    <row r="1201" spans="1:6" ht="15.75" x14ac:dyDescent="0.25">
      <c r="A1201" s="180">
        <v>43943</v>
      </c>
      <c r="B1201" s="179">
        <v>49.310001</v>
      </c>
      <c r="C1201" s="179">
        <v>2799.3100589999999</v>
      </c>
      <c r="E1201" s="177">
        <f t="shared" si="36"/>
        <v>4.6921509423418772E-2</v>
      </c>
      <c r="F1201">
        <f t="shared" si="37"/>
        <v>2.2930247700439832E-2</v>
      </c>
    </row>
    <row r="1202" spans="1:6" ht="15.75" x14ac:dyDescent="0.25">
      <c r="A1202" s="180">
        <v>43944</v>
      </c>
      <c r="B1202" s="179">
        <v>48.75</v>
      </c>
      <c r="C1202" s="179">
        <v>2797.8000489999999</v>
      </c>
      <c r="E1202" s="177">
        <f t="shared" si="36"/>
        <v>-1.1356742823834032E-2</v>
      </c>
      <c r="F1202">
        <f t="shared" si="37"/>
        <v>-5.3942220339087132E-4</v>
      </c>
    </row>
    <row r="1203" spans="1:6" ht="15.75" x14ac:dyDescent="0.25">
      <c r="A1203" s="180">
        <v>43945</v>
      </c>
      <c r="B1203" s="179">
        <v>49.369999</v>
      </c>
      <c r="C1203" s="179">
        <v>2836.73999</v>
      </c>
      <c r="E1203" s="177">
        <f t="shared" si="36"/>
        <v>1.2717928205128182E-2</v>
      </c>
      <c r="F1203">
        <f t="shared" si="37"/>
        <v>1.3918057158487152E-2</v>
      </c>
    </row>
    <row r="1204" spans="1:6" ht="15.75" x14ac:dyDescent="0.25">
      <c r="A1204" s="180">
        <v>43948</v>
      </c>
      <c r="B1204" s="179">
        <v>50.639999000000003</v>
      </c>
      <c r="C1204" s="179">
        <v>2878.4799800000001</v>
      </c>
      <c r="E1204" s="177">
        <f t="shared" si="36"/>
        <v>2.5724124482968014E-2</v>
      </c>
      <c r="F1204">
        <f t="shared" si="37"/>
        <v>1.4714069723394063E-2</v>
      </c>
    </row>
    <row r="1205" spans="1:6" ht="15.75" x14ac:dyDescent="0.25">
      <c r="A1205" s="180">
        <v>43949</v>
      </c>
      <c r="B1205" s="179">
        <v>51.740001999999997</v>
      </c>
      <c r="C1205" s="179">
        <v>2863.389893</v>
      </c>
      <c r="E1205" s="177">
        <f t="shared" si="36"/>
        <v>2.1722018596406212E-2</v>
      </c>
      <c r="F1205">
        <f t="shared" si="37"/>
        <v>-5.2423803899446231E-3</v>
      </c>
    </row>
    <row r="1206" spans="1:6" ht="15.75" x14ac:dyDescent="0.25">
      <c r="A1206" s="180">
        <v>43950</v>
      </c>
      <c r="B1206" s="179">
        <v>55.709999000000003</v>
      </c>
      <c r="C1206" s="179">
        <v>2939.51001</v>
      </c>
      <c r="E1206" s="177">
        <f t="shared" si="36"/>
        <v>7.6729741912263671E-2</v>
      </c>
      <c r="F1206">
        <f t="shared" si="37"/>
        <v>2.6583916212768344E-2</v>
      </c>
    </row>
    <row r="1207" spans="1:6" ht="15.75" x14ac:dyDescent="0.25">
      <c r="A1207" s="180">
        <v>43951</v>
      </c>
      <c r="B1207" s="179">
        <v>54.509998000000003</v>
      </c>
      <c r="C1207" s="179">
        <v>2912.429932</v>
      </c>
      <c r="E1207" s="177">
        <f t="shared" si="36"/>
        <v>-2.1540136807397858E-2</v>
      </c>
      <c r="F1207">
        <f t="shared" si="37"/>
        <v>-9.2124462607290347E-3</v>
      </c>
    </row>
    <row r="1208" spans="1:6" ht="15.75" x14ac:dyDescent="0.25">
      <c r="A1208" s="180">
        <v>43952</v>
      </c>
      <c r="B1208" s="179">
        <v>51.700001</v>
      </c>
      <c r="C1208" s="179">
        <v>2830.709961</v>
      </c>
      <c r="E1208" s="177">
        <f t="shared" si="36"/>
        <v>-5.1550121135575999E-2</v>
      </c>
      <c r="F1208">
        <f t="shared" si="37"/>
        <v>-2.8059034176963649E-2</v>
      </c>
    </row>
    <row r="1209" spans="1:6" ht="15.75" x14ac:dyDescent="0.25">
      <c r="A1209" s="180">
        <v>43955</v>
      </c>
      <c r="B1209" s="179">
        <v>52.77</v>
      </c>
      <c r="C1209" s="179">
        <v>2842.73999</v>
      </c>
      <c r="E1209" s="177">
        <f t="shared" si="36"/>
        <v>2.0696305208969035E-2</v>
      </c>
      <c r="F1209">
        <f t="shared" si="37"/>
        <v>4.2498274870061969E-3</v>
      </c>
    </row>
    <row r="1210" spans="1:6" ht="15.75" x14ac:dyDescent="0.25">
      <c r="A1210" s="180">
        <v>43956</v>
      </c>
      <c r="B1210" s="179">
        <v>49.220001000000003</v>
      </c>
      <c r="C1210" s="179">
        <v>2868.4399410000001</v>
      </c>
      <c r="E1210" s="177">
        <f t="shared" si="36"/>
        <v>-6.7273052870949424E-2</v>
      </c>
      <c r="F1210">
        <f t="shared" si="37"/>
        <v>9.0405563260818056E-3</v>
      </c>
    </row>
    <row r="1211" spans="1:6" ht="15.75" x14ac:dyDescent="0.25">
      <c r="A1211" s="180">
        <v>43957</v>
      </c>
      <c r="B1211" s="179">
        <v>50.860000999999997</v>
      </c>
      <c r="C1211" s="179">
        <v>2848.419922</v>
      </c>
      <c r="E1211" s="177">
        <f t="shared" si="36"/>
        <v>3.3319788026822561E-2</v>
      </c>
      <c r="F1211">
        <f t="shared" si="37"/>
        <v>-6.9794102061696561E-3</v>
      </c>
    </row>
    <row r="1212" spans="1:6" ht="15.75" x14ac:dyDescent="0.25">
      <c r="A1212" s="180">
        <v>43958</v>
      </c>
      <c r="B1212" s="179">
        <v>50.610000999999997</v>
      </c>
      <c r="C1212" s="179">
        <v>2881.1899410000001</v>
      </c>
      <c r="E1212" s="177">
        <f t="shared" si="36"/>
        <v>-4.9154540913202149E-3</v>
      </c>
      <c r="F1212">
        <f t="shared" si="37"/>
        <v>1.1504630601302246E-2</v>
      </c>
    </row>
    <row r="1213" spans="1:6" ht="15.75" x14ac:dyDescent="0.25">
      <c r="A1213" s="180">
        <v>43959</v>
      </c>
      <c r="B1213" s="179">
        <v>55.009998000000003</v>
      </c>
      <c r="C1213" s="179">
        <v>2929.8000489999999</v>
      </c>
      <c r="E1213" s="177">
        <f t="shared" si="36"/>
        <v>8.6939279056722496E-2</v>
      </c>
      <c r="F1213">
        <f t="shared" si="37"/>
        <v>1.6871538841735756E-2</v>
      </c>
    </row>
    <row r="1214" spans="1:6" ht="15.75" x14ac:dyDescent="0.25">
      <c r="A1214" s="180">
        <v>43962</v>
      </c>
      <c r="B1214" s="179">
        <v>52.009998000000003</v>
      </c>
      <c r="C1214" s="179">
        <v>2930.1899410000001</v>
      </c>
      <c r="E1214" s="177">
        <f t="shared" si="36"/>
        <v>-5.453554097566049E-2</v>
      </c>
      <c r="F1214">
        <f t="shared" si="37"/>
        <v>1.3307802357820364E-4</v>
      </c>
    </row>
    <row r="1215" spans="1:6" ht="15.75" x14ac:dyDescent="0.25">
      <c r="A1215" s="180">
        <v>43963</v>
      </c>
      <c r="B1215" s="179">
        <v>50.82</v>
      </c>
      <c r="C1215" s="179">
        <v>2870.1201169999999</v>
      </c>
      <c r="E1215" s="177">
        <f t="shared" si="36"/>
        <v>-2.2880177768897503E-2</v>
      </c>
      <c r="F1215">
        <f t="shared" si="37"/>
        <v>-2.0500317457065598E-2</v>
      </c>
    </row>
    <row r="1216" spans="1:6" ht="15.75" x14ac:dyDescent="0.25">
      <c r="A1216" s="180">
        <v>43964</v>
      </c>
      <c r="B1216" s="179">
        <v>47.669998</v>
      </c>
      <c r="C1216" s="179">
        <v>2820</v>
      </c>
      <c r="E1216" s="177">
        <f t="shared" si="36"/>
        <v>-6.1983510428964994E-2</v>
      </c>
      <c r="F1216">
        <f t="shared" si="37"/>
        <v>-1.7462724540040497E-2</v>
      </c>
    </row>
    <row r="1217" spans="1:6" ht="15.75" x14ac:dyDescent="0.25">
      <c r="A1217" s="180">
        <v>43965</v>
      </c>
      <c r="B1217" s="179">
        <v>48.290000999999997</v>
      </c>
      <c r="C1217" s="179">
        <v>2852.5</v>
      </c>
      <c r="E1217" s="177">
        <f t="shared" si="36"/>
        <v>1.3006146969001264E-2</v>
      </c>
      <c r="F1217">
        <f t="shared" si="37"/>
        <v>1.1524822695035519E-2</v>
      </c>
    </row>
    <row r="1218" spans="1:6" ht="15.75" x14ac:dyDescent="0.25">
      <c r="A1218" s="180">
        <v>43966</v>
      </c>
      <c r="B1218" s="179">
        <v>48.84</v>
      </c>
      <c r="C1218" s="179">
        <v>2863.6999510000001</v>
      </c>
      <c r="E1218" s="177">
        <f t="shared" si="36"/>
        <v>1.1389500696013855E-2</v>
      </c>
      <c r="F1218">
        <f t="shared" si="37"/>
        <v>3.9263631901840235E-3</v>
      </c>
    </row>
    <row r="1219" spans="1:6" ht="15.75" x14ac:dyDescent="0.25">
      <c r="A1219" s="180">
        <v>43969</v>
      </c>
      <c r="B1219" s="179">
        <v>51.57</v>
      </c>
      <c r="C1219" s="179">
        <v>2953.9099120000001</v>
      </c>
      <c r="E1219" s="177">
        <f t="shared" si="36"/>
        <v>5.5896805896805901E-2</v>
      </c>
      <c r="F1219">
        <f t="shared" si="37"/>
        <v>3.1501191655396221E-2</v>
      </c>
    </row>
    <row r="1220" spans="1:6" ht="15.75" x14ac:dyDescent="0.25">
      <c r="A1220" s="180">
        <v>43970</v>
      </c>
      <c r="B1220" s="179">
        <v>51.009998000000003</v>
      </c>
      <c r="C1220" s="179">
        <v>2922.9399410000001</v>
      </c>
      <c r="E1220" s="177">
        <f t="shared" ref="E1220:E1260" si="38">B1220/B1219-1</f>
        <v>-1.0859065348070573E-2</v>
      </c>
      <c r="F1220">
        <f t="shared" ref="F1220:F1260" si="39">C1220/C1219-1</f>
        <v>-1.0484399295383806E-2</v>
      </c>
    </row>
    <row r="1221" spans="1:6" ht="15.75" x14ac:dyDescent="0.25">
      <c r="A1221" s="180">
        <v>43971</v>
      </c>
      <c r="B1221" s="179">
        <v>52.860000999999997</v>
      </c>
      <c r="C1221" s="179">
        <v>2971.610107</v>
      </c>
      <c r="E1221" s="177">
        <f t="shared" si="38"/>
        <v>3.6267458783276085E-2</v>
      </c>
      <c r="F1221">
        <f t="shared" si="39"/>
        <v>1.6651100256048545E-2</v>
      </c>
    </row>
    <row r="1222" spans="1:6" ht="15.75" x14ac:dyDescent="0.25">
      <c r="A1222" s="180">
        <v>43972</v>
      </c>
      <c r="B1222" s="179">
        <v>52.450001</v>
      </c>
      <c r="C1222" s="179">
        <v>2948.51001</v>
      </c>
      <c r="E1222" s="177">
        <f t="shared" si="38"/>
        <v>-7.7563373485368681E-3</v>
      </c>
      <c r="F1222">
        <f t="shared" si="39"/>
        <v>-7.7735961880008864E-3</v>
      </c>
    </row>
    <row r="1223" spans="1:6" ht="15.75" x14ac:dyDescent="0.25">
      <c r="A1223" s="180">
        <v>43973</v>
      </c>
      <c r="B1223" s="179">
        <v>52.450001</v>
      </c>
      <c r="C1223" s="179">
        <v>2955.4499510000001</v>
      </c>
      <c r="E1223" s="177">
        <f t="shared" si="38"/>
        <v>0</v>
      </c>
      <c r="F1223">
        <f t="shared" si="39"/>
        <v>2.3537111885199025E-3</v>
      </c>
    </row>
    <row r="1224" spans="1:6" ht="15.75" x14ac:dyDescent="0.25">
      <c r="A1224" s="180">
        <v>43977</v>
      </c>
      <c r="B1224" s="179">
        <v>53.5</v>
      </c>
      <c r="C1224" s="179">
        <v>2991.7700199999999</v>
      </c>
      <c r="E1224" s="177">
        <f t="shared" si="38"/>
        <v>2.001904632947471E-2</v>
      </c>
      <c r="F1224">
        <f t="shared" si="39"/>
        <v>1.2289184253555296E-2</v>
      </c>
    </row>
    <row r="1225" spans="1:6" ht="15.75" x14ac:dyDescent="0.25">
      <c r="A1225" s="180">
        <v>43978</v>
      </c>
      <c r="B1225" s="179">
        <v>56.869999</v>
      </c>
      <c r="C1225" s="179">
        <v>3036.1298830000001</v>
      </c>
      <c r="E1225" s="177">
        <f t="shared" si="38"/>
        <v>6.2990635514018622E-2</v>
      </c>
      <c r="F1225">
        <f t="shared" si="39"/>
        <v>1.4827297119582861E-2</v>
      </c>
    </row>
    <row r="1226" spans="1:6" ht="15.75" x14ac:dyDescent="0.25">
      <c r="A1226" s="180">
        <v>43979</v>
      </c>
      <c r="B1226" s="179">
        <v>55.529998999999997</v>
      </c>
      <c r="C1226" s="179">
        <v>3029.7299800000001</v>
      </c>
      <c r="E1226" s="177">
        <f t="shared" si="38"/>
        <v>-2.3562511404299546E-2</v>
      </c>
      <c r="F1226">
        <f t="shared" si="39"/>
        <v>-2.1079147620906014E-3</v>
      </c>
    </row>
    <row r="1227" spans="1:6" ht="15.75" x14ac:dyDescent="0.25">
      <c r="A1227" s="180">
        <v>43980</v>
      </c>
      <c r="B1227" s="179">
        <v>55.549999</v>
      </c>
      <c r="C1227" s="179">
        <v>3044.3100589999999</v>
      </c>
      <c r="E1227" s="177">
        <f t="shared" si="38"/>
        <v>3.6016568269703342E-4</v>
      </c>
      <c r="F1227">
        <f t="shared" si="39"/>
        <v>4.8123361145206989E-3</v>
      </c>
    </row>
    <row r="1228" spans="1:6" ht="15.75" x14ac:dyDescent="0.25">
      <c r="A1228" s="180">
        <v>43983</v>
      </c>
      <c r="B1228" s="179">
        <v>55.16</v>
      </c>
      <c r="C1228" s="179">
        <v>3055.7299800000001</v>
      </c>
      <c r="E1228" s="177">
        <f t="shared" si="38"/>
        <v>-7.0206841947918486E-3</v>
      </c>
      <c r="F1228">
        <f t="shared" si="39"/>
        <v>3.7512345256156543E-3</v>
      </c>
    </row>
    <row r="1229" spans="1:6" ht="15.75" x14ac:dyDescent="0.25">
      <c r="A1229" s="180">
        <v>43984</v>
      </c>
      <c r="B1229" s="179">
        <v>53.5</v>
      </c>
      <c r="C1229" s="179">
        <v>3080.820068</v>
      </c>
      <c r="E1229" s="177">
        <f t="shared" si="38"/>
        <v>-3.0094271211022372E-2</v>
      </c>
      <c r="F1229">
        <f t="shared" si="39"/>
        <v>8.2108328171064393E-3</v>
      </c>
    </row>
    <row r="1230" spans="1:6" ht="15.75" x14ac:dyDescent="0.25">
      <c r="A1230" s="180">
        <v>43985</v>
      </c>
      <c r="B1230" s="179">
        <v>55.610000999999997</v>
      </c>
      <c r="C1230" s="179">
        <v>3122.8701169999999</v>
      </c>
      <c r="E1230" s="177">
        <f t="shared" si="38"/>
        <v>3.9439271028037348E-2</v>
      </c>
      <c r="F1230">
        <f t="shared" si="39"/>
        <v>1.3648979191211774E-2</v>
      </c>
    </row>
    <row r="1231" spans="1:6" ht="15.75" x14ac:dyDescent="0.25">
      <c r="A1231" s="180">
        <v>43986</v>
      </c>
      <c r="B1231" s="179">
        <v>58.849997999999999</v>
      </c>
      <c r="C1231" s="179">
        <v>3112.3500979999999</v>
      </c>
      <c r="E1231" s="177">
        <f t="shared" si="38"/>
        <v>5.8262847360855075E-2</v>
      </c>
      <c r="F1231">
        <f t="shared" si="39"/>
        <v>-3.3687020612007679E-3</v>
      </c>
    </row>
    <row r="1232" spans="1:6" ht="15.75" x14ac:dyDescent="0.25">
      <c r="A1232" s="180">
        <v>43987</v>
      </c>
      <c r="B1232" s="179">
        <v>59.790000999999997</v>
      </c>
      <c r="C1232" s="179">
        <v>3193.929932</v>
      </c>
      <c r="E1232" s="177">
        <f t="shared" si="38"/>
        <v>1.5972863754387889E-2</v>
      </c>
      <c r="F1232">
        <f t="shared" si="39"/>
        <v>2.6211650820524124E-2</v>
      </c>
    </row>
    <row r="1233" spans="1:6" ht="15.75" x14ac:dyDescent="0.25">
      <c r="A1233" s="180">
        <v>43990</v>
      </c>
      <c r="B1233" s="179">
        <v>63.150002000000001</v>
      </c>
      <c r="C1233" s="179">
        <v>3232.389893</v>
      </c>
      <c r="E1233" s="177">
        <f t="shared" si="38"/>
        <v>5.6196704194736657E-2</v>
      </c>
      <c r="F1233">
        <f t="shared" si="39"/>
        <v>1.2041579439382666E-2</v>
      </c>
    </row>
    <row r="1234" spans="1:6" ht="15.75" x14ac:dyDescent="0.25">
      <c r="A1234" s="180">
        <v>43991</v>
      </c>
      <c r="B1234" s="179">
        <v>59.5</v>
      </c>
      <c r="C1234" s="179">
        <v>3207.179932</v>
      </c>
      <c r="E1234" s="177">
        <f t="shared" si="38"/>
        <v>-5.7798921368205192E-2</v>
      </c>
      <c r="F1234">
        <f t="shared" si="39"/>
        <v>-7.7991708409292926E-3</v>
      </c>
    </row>
    <row r="1235" spans="1:6" ht="15.75" x14ac:dyDescent="0.25">
      <c r="A1235" s="180">
        <v>43992</v>
      </c>
      <c r="B1235" s="179">
        <v>57.169998</v>
      </c>
      <c r="C1235" s="179">
        <v>3190.139893</v>
      </c>
      <c r="E1235" s="177">
        <f t="shared" si="38"/>
        <v>-3.9159697478991617E-2</v>
      </c>
      <c r="F1235">
        <f t="shared" si="39"/>
        <v>-5.3130910523544461E-3</v>
      </c>
    </row>
    <row r="1236" spans="1:6" ht="15.75" x14ac:dyDescent="0.25">
      <c r="A1236" s="180">
        <v>43993</v>
      </c>
      <c r="B1236" s="179">
        <v>52.720001000000003</v>
      </c>
      <c r="C1236" s="179">
        <v>3002.1000979999999</v>
      </c>
      <c r="E1236" s="177">
        <f t="shared" si="38"/>
        <v>-7.7837977185166163E-2</v>
      </c>
      <c r="F1236">
        <f t="shared" si="39"/>
        <v>-5.8944059291132778E-2</v>
      </c>
    </row>
    <row r="1237" spans="1:6" ht="15.75" x14ac:dyDescent="0.25">
      <c r="A1237" s="180">
        <v>43994</v>
      </c>
      <c r="B1237" s="179">
        <v>54.599997999999999</v>
      </c>
      <c r="C1237" s="179">
        <v>3041.3100589999999</v>
      </c>
      <c r="E1237" s="177">
        <f t="shared" si="38"/>
        <v>3.566003346623603E-2</v>
      </c>
      <c r="F1237">
        <f t="shared" si="39"/>
        <v>1.3060843982557913E-2</v>
      </c>
    </row>
    <row r="1238" spans="1:6" ht="15.75" x14ac:dyDescent="0.25">
      <c r="A1238" s="180">
        <v>43997</v>
      </c>
      <c r="B1238" s="179">
        <v>55.799999</v>
      </c>
      <c r="C1238" s="179">
        <v>3066.5900879999999</v>
      </c>
      <c r="E1238" s="177">
        <f t="shared" si="38"/>
        <v>2.1978041098096757E-2</v>
      </c>
      <c r="F1238">
        <f t="shared" si="39"/>
        <v>8.3122169425606796E-3</v>
      </c>
    </row>
    <row r="1239" spans="1:6" ht="15.75" x14ac:dyDescent="0.25">
      <c r="A1239" s="180">
        <v>43998</v>
      </c>
      <c r="B1239" s="179">
        <v>53.869999</v>
      </c>
      <c r="C1239" s="179">
        <v>3124.73999</v>
      </c>
      <c r="E1239" s="177">
        <f t="shared" si="38"/>
        <v>-3.4587814239924963E-2</v>
      </c>
      <c r="F1239">
        <f t="shared" si="39"/>
        <v>1.8962398081031173E-2</v>
      </c>
    </row>
    <row r="1240" spans="1:6" ht="15.75" x14ac:dyDescent="0.25">
      <c r="A1240" s="180">
        <v>43999</v>
      </c>
      <c r="B1240" s="179">
        <v>54.060001</v>
      </c>
      <c r="C1240" s="179">
        <v>3113.48999</v>
      </c>
      <c r="E1240" s="177">
        <f t="shared" si="38"/>
        <v>3.5270466591246219E-3</v>
      </c>
      <c r="F1240">
        <f t="shared" si="39"/>
        <v>-3.600299556444031E-3</v>
      </c>
    </row>
    <row r="1241" spans="1:6" ht="15.75" x14ac:dyDescent="0.25">
      <c r="A1241" s="180">
        <v>44000</v>
      </c>
      <c r="B1241" s="179">
        <v>55.450001</v>
      </c>
      <c r="C1241" s="179">
        <v>3115.3400879999999</v>
      </c>
      <c r="E1241" s="177">
        <f t="shared" si="38"/>
        <v>2.5712171185494404E-2</v>
      </c>
      <c r="F1241">
        <f t="shared" si="39"/>
        <v>5.9421999297959438E-4</v>
      </c>
    </row>
    <row r="1242" spans="1:6" ht="15.75" x14ac:dyDescent="0.25">
      <c r="A1242" s="180">
        <v>44001</v>
      </c>
      <c r="B1242" s="179">
        <v>54.509998000000003</v>
      </c>
      <c r="C1242" s="179">
        <v>3097.73999</v>
      </c>
      <c r="E1242" s="177">
        <f t="shared" si="38"/>
        <v>-1.6952262994548883E-2</v>
      </c>
      <c r="F1242">
        <f t="shared" si="39"/>
        <v>-5.6494949196056465E-3</v>
      </c>
    </row>
    <row r="1243" spans="1:6" ht="15.75" x14ac:dyDescent="0.25">
      <c r="A1243" s="180">
        <v>44004</v>
      </c>
      <c r="B1243" s="179">
        <v>53.669998</v>
      </c>
      <c r="C1243" s="179">
        <v>3117.860107</v>
      </c>
      <c r="E1243" s="177">
        <f t="shared" si="38"/>
        <v>-1.5410017076133542E-2</v>
      </c>
      <c r="F1243">
        <f t="shared" si="39"/>
        <v>6.4950954776550329E-3</v>
      </c>
    </row>
    <row r="1244" spans="1:6" ht="15.75" x14ac:dyDescent="0.25">
      <c r="A1244" s="180">
        <v>44005</v>
      </c>
      <c r="B1244" s="179">
        <v>56.169998</v>
      </c>
      <c r="C1244" s="179">
        <v>3131.290039</v>
      </c>
      <c r="E1244" s="177">
        <f t="shared" si="38"/>
        <v>4.6580959440319036E-2</v>
      </c>
      <c r="F1244">
        <f t="shared" si="39"/>
        <v>4.3074196850103608E-3</v>
      </c>
    </row>
    <row r="1245" spans="1:6" ht="15.75" x14ac:dyDescent="0.25">
      <c r="A1245" s="180">
        <v>44006</v>
      </c>
      <c r="B1245" s="179">
        <v>52.07</v>
      </c>
      <c r="C1245" s="179">
        <v>3050.330078</v>
      </c>
      <c r="E1245" s="177">
        <f t="shared" si="38"/>
        <v>-7.2992667722722726E-2</v>
      </c>
      <c r="F1245">
        <f t="shared" si="39"/>
        <v>-2.5855145959540415E-2</v>
      </c>
    </row>
    <row r="1246" spans="1:6" ht="15.75" x14ac:dyDescent="0.25">
      <c r="A1246" s="180">
        <v>44007</v>
      </c>
      <c r="B1246" s="179">
        <v>52.77</v>
      </c>
      <c r="C1246" s="179">
        <v>3083.76001</v>
      </c>
      <c r="E1246" s="177">
        <f t="shared" si="38"/>
        <v>1.3443441521029387E-2</v>
      </c>
      <c r="F1246">
        <f t="shared" si="39"/>
        <v>1.0959447386073906E-2</v>
      </c>
    </row>
    <row r="1247" spans="1:6" ht="15.75" x14ac:dyDescent="0.25">
      <c r="A1247" s="180">
        <v>44008</v>
      </c>
      <c r="B1247" s="179">
        <v>49.619999</v>
      </c>
      <c r="C1247" s="179">
        <v>3009.0500489999999</v>
      </c>
      <c r="E1247" s="177">
        <f t="shared" si="38"/>
        <v>-5.9693026340723931E-2</v>
      </c>
      <c r="F1247">
        <f t="shared" si="39"/>
        <v>-2.4226905063212123E-2</v>
      </c>
    </row>
    <row r="1248" spans="1:6" ht="15.75" x14ac:dyDescent="0.25">
      <c r="A1248" s="180">
        <v>44011</v>
      </c>
      <c r="B1248" s="179">
        <v>51.16</v>
      </c>
      <c r="C1248" s="179">
        <v>3053.23999</v>
      </c>
      <c r="E1248" s="177">
        <f t="shared" si="38"/>
        <v>3.1035893410638726E-2</v>
      </c>
      <c r="F1248">
        <f t="shared" si="39"/>
        <v>1.468567829727041E-2</v>
      </c>
    </row>
    <row r="1249" spans="1:6" ht="15.75" x14ac:dyDescent="0.25">
      <c r="A1249" s="180">
        <v>44012</v>
      </c>
      <c r="B1249" s="179">
        <v>52.98</v>
      </c>
      <c r="C1249" s="179">
        <v>3100.290039</v>
      </c>
      <c r="E1249" s="177">
        <f t="shared" si="38"/>
        <v>3.5574667709147745E-2</v>
      </c>
      <c r="F1249">
        <f t="shared" si="39"/>
        <v>1.5409875789030192E-2</v>
      </c>
    </row>
    <row r="1250" spans="1:6" ht="15.75" x14ac:dyDescent="0.25">
      <c r="A1250" s="180">
        <v>44013</v>
      </c>
      <c r="B1250" s="179">
        <v>53.09</v>
      </c>
      <c r="C1250" s="179">
        <v>3115.860107</v>
      </c>
      <c r="E1250" s="177">
        <f t="shared" si="38"/>
        <v>2.0762551906381432E-3</v>
      </c>
      <c r="F1250">
        <f t="shared" si="39"/>
        <v>5.0221327050492537E-3</v>
      </c>
    </row>
    <row r="1251" spans="1:6" ht="15.75" x14ac:dyDescent="0.25">
      <c r="A1251" s="180">
        <v>44014</v>
      </c>
      <c r="B1251" s="179">
        <v>53.639999000000003</v>
      </c>
      <c r="C1251" s="179">
        <v>3130.01001</v>
      </c>
      <c r="E1251" s="177">
        <f t="shared" si="38"/>
        <v>1.0359747598417846E-2</v>
      </c>
      <c r="F1251">
        <f t="shared" si="39"/>
        <v>4.541251055594886E-3</v>
      </c>
    </row>
    <row r="1252" spans="1:6" ht="15.75" x14ac:dyDescent="0.25">
      <c r="A1252" s="180">
        <v>44018</v>
      </c>
      <c r="B1252" s="179">
        <v>53.43</v>
      </c>
      <c r="C1252" s="179">
        <v>3179.719971</v>
      </c>
      <c r="E1252" s="177">
        <f t="shared" si="38"/>
        <v>-3.9149702444998269E-3</v>
      </c>
      <c r="F1252">
        <f t="shared" si="39"/>
        <v>1.5881725886237597E-2</v>
      </c>
    </row>
    <row r="1253" spans="1:6" ht="15.75" x14ac:dyDescent="0.25">
      <c r="A1253" s="180">
        <v>44019</v>
      </c>
      <c r="B1253" s="179">
        <v>49.93</v>
      </c>
      <c r="C1253" s="179">
        <v>3145.320068</v>
      </c>
      <c r="E1253" s="177">
        <f t="shared" si="38"/>
        <v>-6.5506269885831969E-2</v>
      </c>
      <c r="F1253">
        <f t="shared" si="39"/>
        <v>-1.0818532233573208E-2</v>
      </c>
    </row>
    <row r="1254" spans="1:6" ht="15.75" x14ac:dyDescent="0.25">
      <c r="A1254" s="180">
        <v>44020</v>
      </c>
      <c r="B1254" s="179">
        <v>49.049999</v>
      </c>
      <c r="C1254" s="179">
        <v>3169.9399410000001</v>
      </c>
      <c r="E1254" s="177">
        <f t="shared" si="38"/>
        <v>-1.7624694572401345E-2</v>
      </c>
      <c r="F1254">
        <f t="shared" si="39"/>
        <v>7.8274619014067071E-3</v>
      </c>
    </row>
    <row r="1255" spans="1:6" ht="15.75" x14ac:dyDescent="0.25">
      <c r="A1255" s="180">
        <v>44021</v>
      </c>
      <c r="B1255" s="179">
        <v>48.259998000000003</v>
      </c>
      <c r="C1255" s="179">
        <v>3152.0500489999999</v>
      </c>
      <c r="E1255" s="177">
        <f t="shared" si="38"/>
        <v>-1.6106034986871132E-2</v>
      </c>
      <c r="F1255">
        <f t="shared" si="39"/>
        <v>-5.6436059777070779E-3</v>
      </c>
    </row>
    <row r="1256" spans="1:6" ht="15.75" x14ac:dyDescent="0.25">
      <c r="A1256" s="180">
        <v>44022</v>
      </c>
      <c r="B1256" s="179">
        <v>48.290000999999997</v>
      </c>
      <c r="C1256" s="179">
        <v>3185.040039</v>
      </c>
      <c r="E1256" s="177">
        <f t="shared" si="38"/>
        <v>6.2169501125941551E-4</v>
      </c>
      <c r="F1256">
        <f t="shared" si="39"/>
        <v>1.0466201198317426E-2</v>
      </c>
    </row>
    <row r="1257" spans="1:6" ht="15.75" x14ac:dyDescent="0.25">
      <c r="A1257" s="180">
        <v>44025</v>
      </c>
      <c r="B1257" s="179">
        <v>48.689999</v>
      </c>
      <c r="C1257" s="179">
        <v>3155.219971</v>
      </c>
      <c r="E1257" s="177">
        <f t="shared" si="38"/>
        <v>8.2832468775473345E-3</v>
      </c>
      <c r="F1257">
        <f t="shared" si="39"/>
        <v>-9.3625410151397803E-3</v>
      </c>
    </row>
    <row r="1258" spans="1:6" ht="15.75" x14ac:dyDescent="0.25">
      <c r="A1258" s="180">
        <v>44026</v>
      </c>
      <c r="B1258" s="179">
        <v>47.98</v>
      </c>
      <c r="C1258" s="179">
        <v>3197.5200199999999</v>
      </c>
      <c r="E1258" s="177">
        <f t="shared" si="38"/>
        <v>-1.4582029463586665E-2</v>
      </c>
      <c r="F1258">
        <f t="shared" si="39"/>
        <v>1.3406370835879811E-2</v>
      </c>
    </row>
    <row r="1259" spans="1:6" ht="15.75" x14ac:dyDescent="0.25">
      <c r="A1259" s="180">
        <v>44027</v>
      </c>
      <c r="B1259" s="179">
        <v>51.049999</v>
      </c>
      <c r="C1259" s="179">
        <v>3226.5600589999999</v>
      </c>
      <c r="E1259" s="177">
        <f t="shared" si="38"/>
        <v>6.3984972905377413E-2</v>
      </c>
      <c r="F1259">
        <f t="shared" si="39"/>
        <v>9.0820507200453093E-3</v>
      </c>
    </row>
    <row r="1260" spans="1:6" ht="15.75" x14ac:dyDescent="0.25">
      <c r="A1260" s="180">
        <v>44028</v>
      </c>
      <c r="B1260" s="179">
        <v>49.880001</v>
      </c>
      <c r="C1260" s="179">
        <v>3215.570068</v>
      </c>
      <c r="E1260" s="177">
        <f t="shared" si="38"/>
        <v>-2.291866842152146E-2</v>
      </c>
      <c r="F1260">
        <f t="shared" si="39"/>
        <v>-3.4061014823960623E-3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4DEE-D877-49CC-A5C6-4E39DADE1AF0}">
  <sheetPr>
    <tabColor rgb="FFC00000"/>
  </sheetPr>
  <dimension ref="A1:I33"/>
  <sheetViews>
    <sheetView workbookViewId="0">
      <selection activeCell="D27" sqref="D27:I27"/>
    </sheetView>
  </sheetViews>
  <sheetFormatPr defaultColWidth="9.125" defaultRowHeight="12.75" x14ac:dyDescent="0.2"/>
  <cols>
    <col min="1" max="2" width="1.625" style="6" customWidth="1"/>
    <col min="3" max="3" width="40.625" style="6" customWidth="1"/>
    <col min="4" max="8" width="13.5" style="6" bestFit="1" customWidth="1"/>
    <col min="9" max="9" width="12.875" style="6" bestFit="1" customWidth="1"/>
    <col min="10" max="16384" width="9.125" style="6"/>
  </cols>
  <sheetData>
    <row r="1" spans="1:9" x14ac:dyDescent="0.2">
      <c r="A1" s="4" t="s">
        <v>15</v>
      </c>
      <c r="B1" s="5"/>
      <c r="C1" s="5"/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</row>
    <row r="2" spans="1:9" x14ac:dyDescent="0.2">
      <c r="A2" s="5"/>
      <c r="B2" s="5"/>
      <c r="C2" s="5"/>
      <c r="D2" s="4">
        <v>2014</v>
      </c>
      <c r="E2" s="4">
        <v>2015</v>
      </c>
      <c r="F2" s="4">
        <v>2016</v>
      </c>
      <c r="G2" s="4">
        <v>2017</v>
      </c>
      <c r="H2" s="4">
        <v>2018</v>
      </c>
      <c r="I2" s="4">
        <v>2019</v>
      </c>
    </row>
    <row r="3" spans="1:9" x14ac:dyDescent="0.2">
      <c r="A3" s="4" t="s">
        <v>22</v>
      </c>
      <c r="B3" s="5"/>
      <c r="C3" s="5"/>
      <c r="D3" s="4"/>
      <c r="E3" s="4"/>
      <c r="F3" s="4"/>
      <c r="G3" s="4"/>
      <c r="H3" s="4"/>
      <c r="I3" s="4"/>
    </row>
    <row r="4" spans="1:9" x14ac:dyDescent="0.2">
      <c r="B4" s="5" t="s">
        <v>23</v>
      </c>
      <c r="C4" s="5"/>
      <c r="D4" s="7">
        <v>112042</v>
      </c>
      <c r="E4" s="7">
        <v>183219</v>
      </c>
      <c r="F4" s="7">
        <v>259350</v>
      </c>
      <c r="G4" s="7">
        <v>346388</v>
      </c>
      <c r="H4" s="7">
        <v>445589</v>
      </c>
      <c r="I4" s="8">
        <v>574625</v>
      </c>
    </row>
    <row r="5" spans="1:9" x14ac:dyDescent="0.2">
      <c r="B5" s="5" t="s">
        <v>24</v>
      </c>
      <c r="C5" s="5"/>
      <c r="D5" s="7">
        <v>6488</v>
      </c>
      <c r="E5" s="7">
        <v>7373</v>
      </c>
      <c r="F5" s="7">
        <v>9125</v>
      </c>
      <c r="G5" s="7">
        <v>12422</v>
      </c>
      <c r="H5" s="7">
        <v>13721</v>
      </c>
      <c r="I5" s="8">
        <v>19894</v>
      </c>
    </row>
    <row r="6" spans="1:9" ht="15" x14ac:dyDescent="0.2">
      <c r="A6" s="4" t="s">
        <v>25</v>
      </c>
      <c r="B6" s="9"/>
      <c r="C6" s="4"/>
      <c r="D6" s="10">
        <v>118530</v>
      </c>
      <c r="E6" s="10">
        <v>190592</v>
      </c>
      <c r="F6" s="10">
        <v>268475</v>
      </c>
      <c r="G6" s="10">
        <v>358810</v>
      </c>
      <c r="H6" s="10">
        <v>459310</v>
      </c>
      <c r="I6" s="11">
        <v>594519</v>
      </c>
    </row>
    <row r="7" spans="1:9" x14ac:dyDescent="0.2">
      <c r="A7" s="4"/>
      <c r="B7" s="4"/>
      <c r="C7" s="4"/>
      <c r="D7" s="7"/>
      <c r="E7" s="7"/>
      <c r="F7" s="7"/>
      <c r="G7" s="7"/>
      <c r="H7" s="7"/>
      <c r="I7" s="8"/>
    </row>
    <row r="8" spans="1:9" x14ac:dyDescent="0.2">
      <c r="A8" s="4" t="s">
        <v>26</v>
      </c>
      <c r="B8" s="5"/>
      <c r="C8" s="5"/>
      <c r="D8" s="5"/>
      <c r="E8" s="5"/>
      <c r="F8" s="5"/>
      <c r="G8" s="5"/>
      <c r="H8" s="5"/>
      <c r="I8" s="8"/>
    </row>
    <row r="9" spans="1:9" ht="15" x14ac:dyDescent="0.2">
      <c r="A9" s="5"/>
      <c r="B9" s="5" t="s">
        <v>27</v>
      </c>
      <c r="C9" s="5"/>
      <c r="D9" s="7">
        <v>34925</v>
      </c>
      <c r="E9" s="7">
        <v>54079</v>
      </c>
      <c r="F9" s="7">
        <v>73752</v>
      </c>
      <c r="G9" s="7">
        <v>98337</v>
      </c>
      <c r="H9" s="7">
        <v>126096</v>
      </c>
      <c r="I9" s="12">
        <v>168176</v>
      </c>
    </row>
    <row r="10" spans="1:9" ht="15" x14ac:dyDescent="0.2">
      <c r="A10" s="5"/>
      <c r="B10" s="5" t="s">
        <v>28</v>
      </c>
      <c r="C10" s="5"/>
      <c r="D10" s="7">
        <v>29312</v>
      </c>
      <c r="E10" s="7">
        <v>44752</v>
      </c>
      <c r="F10" s="7">
        <v>65540</v>
      </c>
      <c r="G10" s="7">
        <v>91740</v>
      </c>
      <c r="H10" s="7">
        <v>122094</v>
      </c>
      <c r="I10" s="12">
        <v>160811</v>
      </c>
    </row>
    <row r="11" spans="1:9" ht="15" x14ac:dyDescent="0.2">
      <c r="A11" s="5"/>
      <c r="B11" s="5" t="s">
        <v>29</v>
      </c>
      <c r="C11" s="5"/>
      <c r="D11" s="7">
        <v>11191</v>
      </c>
      <c r="E11" s="7">
        <v>16307</v>
      </c>
      <c r="F11" s="7">
        <v>24946</v>
      </c>
      <c r="G11" s="7">
        <v>35805</v>
      </c>
      <c r="H11" s="7">
        <v>51783</v>
      </c>
      <c r="I11" s="12">
        <v>69169</v>
      </c>
    </row>
    <row r="12" spans="1:9" ht="15" x14ac:dyDescent="0.2">
      <c r="A12" s="5"/>
      <c r="B12" s="5" t="s">
        <v>30</v>
      </c>
      <c r="C12" s="5"/>
      <c r="D12" s="7">
        <v>9753</v>
      </c>
      <c r="E12" s="7">
        <v>15207</v>
      </c>
      <c r="F12" s="7">
        <v>21820</v>
      </c>
      <c r="G12" s="7">
        <v>28197</v>
      </c>
      <c r="H12" s="7">
        <v>32710</v>
      </c>
      <c r="I12" s="12">
        <v>48451</v>
      </c>
    </row>
    <row r="13" spans="1:9" x14ac:dyDescent="0.2">
      <c r="A13" s="5"/>
      <c r="B13" s="5"/>
      <c r="C13" s="5"/>
      <c r="D13" s="7"/>
      <c r="E13" s="7"/>
      <c r="F13" s="7"/>
      <c r="G13" s="7"/>
      <c r="H13" s="7"/>
      <c r="I13" s="8"/>
    </row>
    <row r="14" spans="1:9" ht="15" x14ac:dyDescent="0.2">
      <c r="B14" s="5" t="s">
        <v>31</v>
      </c>
      <c r="C14" s="5"/>
      <c r="D14" s="7">
        <v>18187</v>
      </c>
      <c r="E14" s="7">
        <v>37825</v>
      </c>
      <c r="F14" s="7">
        <v>30556</v>
      </c>
      <c r="G14" s="7">
        <v>39003</v>
      </c>
      <c r="H14" s="7">
        <v>52720</v>
      </c>
      <c r="I14" s="12">
        <v>65649</v>
      </c>
    </row>
    <row r="15" spans="1:9" ht="15" x14ac:dyDescent="0.2">
      <c r="B15" s="5" t="s">
        <v>32</v>
      </c>
      <c r="C15" s="5"/>
      <c r="D15" s="7">
        <v>5809</v>
      </c>
      <c r="E15" s="7">
        <v>10222</v>
      </c>
      <c r="F15" s="7">
        <v>14502</v>
      </c>
      <c r="G15" s="7">
        <v>21704</v>
      </c>
      <c r="H15" s="7">
        <v>29000</v>
      </c>
      <c r="I15" s="12">
        <v>40392</v>
      </c>
    </row>
    <row r="16" spans="1:9" ht="15" x14ac:dyDescent="0.2">
      <c r="B16" s="5" t="s">
        <v>33</v>
      </c>
      <c r="C16" s="5"/>
      <c r="D16" s="7">
        <v>6105</v>
      </c>
      <c r="E16" s="7">
        <v>5430</v>
      </c>
      <c r="F16" s="7">
        <v>9520</v>
      </c>
      <c r="G16" s="7">
        <v>9603</v>
      </c>
      <c r="H16" s="7">
        <v>12279</v>
      </c>
      <c r="I16" s="12">
        <v>14834</v>
      </c>
    </row>
    <row r="17" spans="1:9" ht="15" x14ac:dyDescent="0.2">
      <c r="B17" s="5" t="s">
        <v>34</v>
      </c>
      <c r="C17" s="5"/>
      <c r="D17" s="5">
        <v>105</v>
      </c>
      <c r="E17" s="5">
        <v>17</v>
      </c>
      <c r="F17" s="5">
        <v>34</v>
      </c>
      <c r="G17" s="5">
        <v>608</v>
      </c>
      <c r="H17" s="5">
        <v>917</v>
      </c>
      <c r="I17" s="12">
        <v>1352</v>
      </c>
    </row>
    <row r="18" spans="1:9" ht="15" x14ac:dyDescent="0.2">
      <c r="A18" s="4" t="s">
        <v>35</v>
      </c>
      <c r="B18" s="4"/>
      <c r="C18" s="4"/>
      <c r="D18" s="7">
        <v>115387</v>
      </c>
      <c r="E18" s="7">
        <v>183839</v>
      </c>
      <c r="F18" s="7">
        <v>240670</v>
      </c>
      <c r="G18" s="7">
        <v>324997</v>
      </c>
      <c r="H18" s="7">
        <v>427599</v>
      </c>
      <c r="I18" s="12">
        <v>568834</v>
      </c>
    </row>
    <row r="19" spans="1:9" x14ac:dyDescent="0.2">
      <c r="A19" s="4"/>
      <c r="B19" s="4"/>
      <c r="C19" s="4"/>
      <c r="D19" s="7"/>
      <c r="E19" s="7"/>
      <c r="F19" s="7"/>
      <c r="G19" s="7"/>
      <c r="H19" s="7"/>
      <c r="I19" s="8"/>
    </row>
    <row r="20" spans="1:9" ht="15" x14ac:dyDescent="0.2">
      <c r="A20" s="4" t="s">
        <v>36</v>
      </c>
      <c r="B20" s="4"/>
      <c r="C20" s="4"/>
      <c r="D20" s="7">
        <v>3143</v>
      </c>
      <c r="E20" s="7">
        <v>6753</v>
      </c>
      <c r="F20" s="7">
        <v>27805</v>
      </c>
      <c r="G20" s="7">
        <v>33813</v>
      </c>
      <c r="H20" s="7">
        <v>31711</v>
      </c>
      <c r="I20" s="12">
        <v>25685</v>
      </c>
    </row>
    <row r="21" spans="1:9" x14ac:dyDescent="0.2">
      <c r="A21" s="4"/>
      <c r="B21" s="4"/>
      <c r="C21" s="4"/>
      <c r="D21" s="7"/>
      <c r="E21" s="7"/>
      <c r="F21" s="7"/>
      <c r="G21" s="7"/>
      <c r="H21" s="7"/>
      <c r="I21" s="8"/>
    </row>
    <row r="22" spans="1:9" ht="15" x14ac:dyDescent="0.2">
      <c r="A22" s="5" t="s">
        <v>37</v>
      </c>
      <c r="B22" s="5"/>
      <c r="C22" s="5"/>
      <c r="D22" s="5">
        <v>2</v>
      </c>
      <c r="E22" s="5">
        <v>7</v>
      </c>
      <c r="F22" s="7">
        <v>1065</v>
      </c>
      <c r="G22" s="7">
        <v>128123</v>
      </c>
      <c r="H22" s="7">
        <v>1514</v>
      </c>
      <c r="I22" s="12">
        <v>2263</v>
      </c>
    </row>
    <row r="23" spans="1:9" ht="15" x14ac:dyDescent="0.2">
      <c r="A23" s="5" t="s">
        <v>38</v>
      </c>
      <c r="B23" s="5"/>
      <c r="C23" s="5"/>
      <c r="D23" s="5">
        <v>-365</v>
      </c>
      <c r="E23" s="5">
        <v>-332</v>
      </c>
      <c r="F23" s="5">
        <v>-374</v>
      </c>
      <c r="G23" s="7">
        <v>-1643</v>
      </c>
      <c r="H23" s="7">
        <v>-2415</v>
      </c>
      <c r="I23" s="12">
        <v>-434</v>
      </c>
    </row>
    <row r="25" spans="1:9" ht="15" x14ac:dyDescent="0.2">
      <c r="A25" s="4" t="s">
        <v>39</v>
      </c>
      <c r="B25" s="4"/>
      <c r="C25" s="4"/>
      <c r="D25" s="7">
        <v>2780</v>
      </c>
      <c r="E25" s="7">
        <v>6428</v>
      </c>
      <c r="F25" s="7">
        <v>28496</v>
      </c>
      <c r="G25" s="7">
        <v>160293</v>
      </c>
      <c r="H25" s="7">
        <v>30810</v>
      </c>
      <c r="I25" s="12">
        <v>27514</v>
      </c>
    </row>
    <row r="26" spans="1:9" x14ac:dyDescent="0.2">
      <c r="A26" s="4"/>
      <c r="B26" s="4"/>
      <c r="C26" s="4"/>
      <c r="D26" s="7"/>
      <c r="E26" s="7"/>
      <c r="F26" s="7"/>
      <c r="G26" s="7"/>
      <c r="H26" s="7"/>
      <c r="I26" s="8"/>
    </row>
    <row r="27" spans="1:9" ht="15" x14ac:dyDescent="0.2">
      <c r="A27" s="5" t="s">
        <v>40</v>
      </c>
      <c r="B27" s="5"/>
      <c r="C27" s="5"/>
      <c r="D27" s="162">
        <v>662</v>
      </c>
      <c r="E27" s="163">
        <v>3304</v>
      </c>
      <c r="F27" s="163">
        <v>6350</v>
      </c>
      <c r="G27" s="163">
        <v>151409</v>
      </c>
      <c r="H27" s="163">
        <v>8862</v>
      </c>
      <c r="I27" s="164">
        <v>3386</v>
      </c>
    </row>
    <row r="28" spans="1:9" x14ac:dyDescent="0.2">
      <c r="A28" s="5"/>
      <c r="B28" s="5"/>
      <c r="C28" s="5"/>
      <c r="D28" s="5"/>
      <c r="E28" s="7"/>
      <c r="F28" s="7"/>
      <c r="G28" s="7"/>
      <c r="H28" s="7"/>
      <c r="I28" s="8"/>
    </row>
    <row r="29" spans="1:9" ht="15" x14ac:dyDescent="0.2">
      <c r="A29" s="4" t="s">
        <v>41</v>
      </c>
      <c r="B29" s="4"/>
      <c r="C29" s="4"/>
      <c r="D29" s="7">
        <v>2118</v>
      </c>
      <c r="E29" s="7">
        <v>3124</v>
      </c>
      <c r="F29" s="7">
        <v>22146</v>
      </c>
      <c r="G29" s="7">
        <v>8884</v>
      </c>
      <c r="H29" s="7">
        <v>21948</v>
      </c>
      <c r="I29" s="12">
        <v>24128</v>
      </c>
    </row>
    <row r="30" spans="1:9" x14ac:dyDescent="0.2">
      <c r="A30" s="4"/>
      <c r="B30" s="4"/>
      <c r="C30" s="4"/>
      <c r="D30" s="7"/>
      <c r="E30" s="7"/>
      <c r="F30" s="7"/>
      <c r="G30" s="7"/>
      <c r="H30" s="7"/>
      <c r="I30" s="8"/>
    </row>
    <row r="31" spans="1:9" ht="15" x14ac:dyDescent="0.2">
      <c r="A31" s="5" t="s">
        <v>42</v>
      </c>
      <c r="B31" s="5"/>
      <c r="C31" s="5"/>
      <c r="D31" s="5">
        <v>0</v>
      </c>
      <c r="E31" s="7">
        <v>11900</v>
      </c>
      <c r="F31" s="7">
        <v>9700</v>
      </c>
      <c r="G31" s="7">
        <v>9204</v>
      </c>
      <c r="H31" s="7">
        <v>6769</v>
      </c>
      <c r="I31" s="12">
        <v>4301</v>
      </c>
    </row>
    <row r="32" spans="1:9" x14ac:dyDescent="0.2">
      <c r="A32" s="5"/>
      <c r="B32" s="5"/>
      <c r="C32" s="5"/>
      <c r="D32" s="5"/>
      <c r="E32" s="7"/>
      <c r="F32" s="7"/>
      <c r="G32" s="7"/>
      <c r="H32" s="7"/>
      <c r="I32" s="8"/>
    </row>
    <row r="33" spans="1:9" ht="15" x14ac:dyDescent="0.2">
      <c r="A33" s="4" t="s">
        <v>43</v>
      </c>
      <c r="B33" s="4"/>
      <c r="C33" s="4"/>
      <c r="D33" s="10">
        <v>2118</v>
      </c>
      <c r="E33" s="10">
        <v>-8776</v>
      </c>
      <c r="F33" s="10">
        <v>12446</v>
      </c>
      <c r="G33" s="4">
        <v>-320</v>
      </c>
      <c r="H33" s="10">
        <v>15179</v>
      </c>
      <c r="I33" s="12">
        <v>19827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97D1-558F-40B1-91A1-C231C9CF61C3}">
  <sheetPr>
    <tabColor rgb="FFC00000"/>
  </sheetPr>
  <dimension ref="A1:H55"/>
  <sheetViews>
    <sheetView workbookViewId="0">
      <selection activeCell="H35" sqref="H35"/>
    </sheetView>
  </sheetViews>
  <sheetFormatPr defaultColWidth="9.125" defaultRowHeight="12.75" x14ac:dyDescent="0.2"/>
  <cols>
    <col min="1" max="2" width="1.625" style="121" customWidth="1"/>
    <col min="3" max="3" width="30.625" style="121" customWidth="1"/>
    <col min="4" max="7" width="14.625" style="121" bestFit="1" customWidth="1"/>
    <col min="8" max="8" width="14.125" style="121" bestFit="1" customWidth="1"/>
    <col min="9" max="16384" width="9.125" style="121"/>
  </cols>
  <sheetData>
    <row r="1" spans="1:8" x14ac:dyDescent="0.2">
      <c r="A1" s="119"/>
      <c r="B1" s="119"/>
      <c r="C1" s="120"/>
      <c r="D1" s="120" t="s">
        <v>17</v>
      </c>
      <c r="E1" s="120" t="s">
        <v>18</v>
      </c>
      <c r="F1" s="120" t="s">
        <v>19</v>
      </c>
      <c r="G1" s="120" t="s">
        <v>20</v>
      </c>
      <c r="H1" s="120" t="s">
        <v>21</v>
      </c>
    </row>
    <row r="2" spans="1:8" ht="13.5" thickBot="1" x14ac:dyDescent="0.25">
      <c r="A2" s="122"/>
      <c r="B2" s="122"/>
      <c r="C2" s="123"/>
      <c r="D2" s="124">
        <v>2015</v>
      </c>
      <c r="E2" s="124">
        <v>2016</v>
      </c>
      <c r="F2" s="124">
        <v>2017</v>
      </c>
      <c r="G2" s="124">
        <v>2018</v>
      </c>
      <c r="H2" s="124">
        <v>2019</v>
      </c>
    </row>
    <row r="3" spans="1:8" x14ac:dyDescent="0.2">
      <c r="A3" s="125" t="s">
        <v>133</v>
      </c>
      <c r="B3" s="125"/>
      <c r="C3" s="125"/>
      <c r="D3" s="126"/>
      <c r="E3" s="126"/>
      <c r="F3" s="119"/>
      <c r="G3" s="126"/>
    </row>
    <row r="4" spans="1:8" x14ac:dyDescent="0.2">
      <c r="A4" s="119" t="s">
        <v>134</v>
      </c>
      <c r="B4" s="119"/>
      <c r="C4" s="119"/>
      <c r="D4" s="119"/>
      <c r="E4" s="119"/>
      <c r="F4" s="119"/>
      <c r="G4" s="119"/>
    </row>
    <row r="5" spans="1:8" ht="15" x14ac:dyDescent="0.2">
      <c r="A5" s="119"/>
      <c r="B5" s="119" t="s">
        <v>135</v>
      </c>
      <c r="C5" s="119"/>
      <c r="D5" s="127">
        <v>70849</v>
      </c>
      <c r="E5" s="127">
        <v>11607</v>
      </c>
      <c r="F5" s="127">
        <v>21507</v>
      </c>
      <c r="G5" s="127">
        <v>24750</v>
      </c>
      <c r="H5" s="128">
        <v>37099</v>
      </c>
    </row>
    <row r="6" spans="1:8" ht="15" x14ac:dyDescent="0.2">
      <c r="A6" s="119"/>
      <c r="B6" s="119" t="s">
        <v>136</v>
      </c>
      <c r="C6" s="119"/>
      <c r="D6" s="127">
        <v>275</v>
      </c>
      <c r="E6" s="127">
        <v>62040</v>
      </c>
      <c r="F6" s="127">
        <v>63036</v>
      </c>
      <c r="G6" s="127">
        <v>62113</v>
      </c>
      <c r="H6" s="129">
        <v>36508</v>
      </c>
    </row>
    <row r="7" spans="1:8" ht="15" x14ac:dyDescent="0.2">
      <c r="A7" s="119"/>
      <c r="B7" s="119" t="s">
        <v>99</v>
      </c>
      <c r="C7" s="119"/>
      <c r="D7" s="127">
        <v>4217</v>
      </c>
      <c r="E7" s="127">
        <v>6006</v>
      </c>
      <c r="F7" s="127">
        <v>5641</v>
      </c>
      <c r="G7" s="127">
        <v>10523</v>
      </c>
      <c r="H7" s="129">
        <v>9970</v>
      </c>
    </row>
    <row r="8" spans="1:8" ht="15" x14ac:dyDescent="0.2">
      <c r="A8" s="119"/>
      <c r="B8" s="119" t="s">
        <v>100</v>
      </c>
      <c r="C8" s="119"/>
      <c r="D8" s="127">
        <v>543</v>
      </c>
      <c r="E8" s="127">
        <v>806</v>
      </c>
      <c r="F8" s="127">
        <v>1258</v>
      </c>
      <c r="G8" s="127">
        <v>1749</v>
      </c>
      <c r="H8" s="129">
        <v>2221</v>
      </c>
    </row>
    <row r="9" spans="1:8" ht="15" x14ac:dyDescent="0.2">
      <c r="A9" s="119"/>
      <c r="B9" s="119" t="s">
        <v>101</v>
      </c>
      <c r="C9" s="119"/>
      <c r="D9" s="127">
        <v>3050</v>
      </c>
      <c r="E9" s="127">
        <v>3485</v>
      </c>
      <c r="F9" s="127">
        <v>1757</v>
      </c>
      <c r="G9" s="127">
        <v>1984</v>
      </c>
      <c r="H9" s="129">
        <v>1877</v>
      </c>
    </row>
    <row r="10" spans="1:8" ht="13.5" thickBot="1" x14ac:dyDescent="0.25">
      <c r="A10" s="122"/>
      <c r="B10" s="122"/>
      <c r="C10" s="122"/>
      <c r="D10" s="130"/>
      <c r="E10" s="130"/>
      <c r="F10" s="130"/>
      <c r="G10" s="130"/>
    </row>
    <row r="11" spans="1:8" x14ac:dyDescent="0.2">
      <c r="A11" s="126"/>
      <c r="B11" s="126" t="s">
        <v>137</v>
      </c>
      <c r="C11" s="126"/>
      <c r="D11" s="126">
        <v>78934</v>
      </c>
      <c r="E11" s="126">
        <v>83944</v>
      </c>
      <c r="F11" s="126">
        <v>93199</v>
      </c>
      <c r="G11" s="126">
        <v>101119</v>
      </c>
    </row>
    <row r="12" spans="1:8" x14ac:dyDescent="0.2">
      <c r="A12" s="119"/>
      <c r="B12" s="119"/>
      <c r="C12" s="119"/>
      <c r="D12" s="119"/>
      <c r="F12" s="119"/>
      <c r="G12" s="119"/>
    </row>
    <row r="13" spans="1:8" ht="15" x14ac:dyDescent="0.2">
      <c r="A13" s="119" t="s">
        <v>138</v>
      </c>
      <c r="B13" s="119"/>
      <c r="C13" s="119"/>
      <c r="D13" s="127">
        <v>93041</v>
      </c>
      <c r="E13" s="127">
        <v>136264</v>
      </c>
      <c r="F13" s="127">
        <v>187095</v>
      </c>
      <c r="G13" s="127">
        <v>261854</v>
      </c>
      <c r="H13" s="129">
        <v>314862</v>
      </c>
    </row>
    <row r="14" spans="1:8" ht="15" x14ac:dyDescent="0.2">
      <c r="A14" s="119" t="s">
        <v>139</v>
      </c>
      <c r="B14" s="119"/>
      <c r="C14" s="119"/>
      <c r="D14" s="127">
        <v>0</v>
      </c>
      <c r="E14" s="127">
        <v>0</v>
      </c>
      <c r="F14" s="127">
        <v>0</v>
      </c>
      <c r="G14" s="127">
        <v>0</v>
      </c>
      <c r="H14" s="129">
        <v>274426</v>
      </c>
    </row>
    <row r="15" spans="1:8" ht="15" x14ac:dyDescent="0.2">
      <c r="A15" s="119" t="s">
        <v>140</v>
      </c>
      <c r="B15" s="119"/>
      <c r="C15" s="119"/>
      <c r="D15" s="127">
        <v>201957</v>
      </c>
      <c r="E15" s="127">
        <v>313207</v>
      </c>
      <c r="F15" s="127">
        <v>185914</v>
      </c>
      <c r="G15" s="127">
        <v>242533</v>
      </c>
      <c r="H15" s="129">
        <v>279817</v>
      </c>
    </row>
    <row r="16" spans="1:8" ht="15" x14ac:dyDescent="0.2">
      <c r="A16" s="119" t="s">
        <v>102</v>
      </c>
      <c r="B16" s="119"/>
      <c r="C16" s="119"/>
      <c r="D16" s="127">
        <v>5615</v>
      </c>
      <c r="E16" s="127">
        <v>4779</v>
      </c>
      <c r="F16" s="127">
        <v>4398</v>
      </c>
      <c r="G16" s="127">
        <v>5026</v>
      </c>
      <c r="H16" s="129">
        <v>11488</v>
      </c>
    </row>
    <row r="17" spans="1:8" ht="13.5" thickBot="1" x14ac:dyDescent="0.25">
      <c r="A17" s="122"/>
      <c r="B17" s="122"/>
      <c r="C17" s="122"/>
      <c r="D17" s="130"/>
      <c r="E17" s="130"/>
      <c r="F17" s="130"/>
      <c r="G17" s="130"/>
    </row>
    <row r="18" spans="1:8" ht="15" x14ac:dyDescent="0.2">
      <c r="A18" s="125" t="s">
        <v>141</v>
      </c>
      <c r="B18" s="125"/>
      <c r="C18" s="125"/>
      <c r="D18" s="126">
        <v>379547</v>
      </c>
      <c r="E18" s="126">
        <v>538194</v>
      </c>
      <c r="F18" s="126">
        <v>470606</v>
      </c>
      <c r="G18" s="126">
        <v>610532</v>
      </c>
      <c r="H18" s="129">
        <v>968268</v>
      </c>
    </row>
    <row r="19" spans="1:8" ht="13.5" thickBot="1" x14ac:dyDescent="0.25">
      <c r="A19" s="131"/>
      <c r="B19" s="131"/>
      <c r="C19" s="131"/>
      <c r="D19" s="132"/>
      <c r="E19" s="133"/>
      <c r="F19" s="132"/>
      <c r="G19" s="132"/>
    </row>
    <row r="20" spans="1:8" ht="13.5" thickTop="1" x14ac:dyDescent="0.2">
      <c r="A20" s="134" t="s">
        <v>142</v>
      </c>
      <c r="B20" s="134"/>
      <c r="C20" s="134"/>
      <c r="D20" s="135"/>
      <c r="E20" s="135"/>
      <c r="F20" s="135"/>
      <c r="G20" s="135"/>
    </row>
    <row r="21" spans="1:8" x14ac:dyDescent="0.2">
      <c r="A21" s="119" t="s">
        <v>143</v>
      </c>
      <c r="B21" s="119"/>
      <c r="C21" s="119"/>
      <c r="D21" s="119"/>
      <c r="E21" s="119"/>
      <c r="F21" s="119"/>
      <c r="G21" s="119"/>
    </row>
    <row r="22" spans="1:8" ht="15" x14ac:dyDescent="0.2">
      <c r="A22" s="119"/>
      <c r="B22" s="119" t="s">
        <v>103</v>
      </c>
      <c r="C22" s="119"/>
      <c r="D22" s="127">
        <v>6786</v>
      </c>
      <c r="E22" s="127">
        <v>6921</v>
      </c>
      <c r="F22" s="127">
        <v>8210</v>
      </c>
      <c r="G22" s="127">
        <v>12467</v>
      </c>
      <c r="H22" s="129">
        <v>14300</v>
      </c>
    </row>
    <row r="23" spans="1:8" ht="15" x14ac:dyDescent="0.2">
      <c r="A23" s="119"/>
      <c r="B23" s="119" t="s">
        <v>104</v>
      </c>
      <c r="C23" s="119"/>
      <c r="D23" s="127">
        <v>6801</v>
      </c>
      <c r="E23" s="127">
        <v>8538</v>
      </c>
      <c r="F23" s="127">
        <v>11649</v>
      </c>
      <c r="G23" s="127">
        <v>22799</v>
      </c>
      <c r="H23" s="129">
        <v>24140</v>
      </c>
    </row>
    <row r="24" spans="1:8" ht="15" x14ac:dyDescent="0.2">
      <c r="A24" s="119"/>
      <c r="B24" s="119" t="s">
        <v>105</v>
      </c>
      <c r="C24" s="119"/>
      <c r="D24" s="127">
        <v>5804</v>
      </c>
      <c r="E24" s="127">
        <v>6084</v>
      </c>
      <c r="F24" s="127">
        <v>6228</v>
      </c>
      <c r="G24" s="127">
        <v>10652</v>
      </c>
      <c r="H24" s="129">
        <v>11451</v>
      </c>
    </row>
    <row r="25" spans="1:8" ht="15" x14ac:dyDescent="0.2">
      <c r="A25" s="119"/>
      <c r="B25" s="119" t="s">
        <v>144</v>
      </c>
      <c r="C25" s="119"/>
      <c r="D25" s="127">
        <v>0</v>
      </c>
      <c r="E25" s="127">
        <v>0</v>
      </c>
      <c r="F25" s="127">
        <v>0</v>
      </c>
      <c r="G25" s="127">
        <v>0</v>
      </c>
      <c r="H25" s="129">
        <v>30002</v>
      </c>
    </row>
    <row r="26" spans="1:8" ht="15" x14ac:dyDescent="0.2">
      <c r="A26" s="119"/>
      <c r="B26" s="119" t="s">
        <v>106</v>
      </c>
      <c r="C26" s="119"/>
      <c r="D26" s="127">
        <v>4614</v>
      </c>
      <c r="E26" s="127">
        <v>10173</v>
      </c>
      <c r="F26" s="127">
        <v>7937</v>
      </c>
      <c r="G26" s="127">
        <v>14030</v>
      </c>
      <c r="H26" s="129">
        <v>19499</v>
      </c>
    </row>
    <row r="27" spans="1:8" ht="13.5" thickBot="1" x14ac:dyDescent="0.25">
      <c r="A27" s="122"/>
      <c r="B27" s="122"/>
      <c r="C27" s="122"/>
      <c r="D27" s="130"/>
      <c r="E27" s="130"/>
      <c r="F27" s="130"/>
      <c r="G27" s="130"/>
    </row>
    <row r="28" spans="1:8" ht="15" x14ac:dyDescent="0.2">
      <c r="A28" s="126"/>
      <c r="B28" s="126" t="s">
        <v>145</v>
      </c>
      <c r="C28" s="126"/>
      <c r="D28" s="126">
        <v>24005</v>
      </c>
      <c r="E28" s="126">
        <v>31716</v>
      </c>
      <c r="F28" s="126">
        <v>34024</v>
      </c>
      <c r="G28" s="126">
        <v>59948</v>
      </c>
      <c r="H28" s="129">
        <v>99392</v>
      </c>
    </row>
    <row r="29" spans="1:8" x14ac:dyDescent="0.2">
      <c r="A29" s="136"/>
      <c r="B29" s="136"/>
      <c r="C29" s="136"/>
      <c r="D29" s="136"/>
      <c r="E29" s="136"/>
      <c r="F29" s="136"/>
      <c r="G29" s="136"/>
    </row>
    <row r="30" spans="1:8" x14ac:dyDescent="0.2">
      <c r="A30" s="119" t="s">
        <v>146</v>
      </c>
      <c r="B30" s="119"/>
      <c r="C30" s="119"/>
      <c r="D30" s="127">
        <v>313</v>
      </c>
      <c r="E30" s="127">
        <v>0</v>
      </c>
      <c r="F30" s="136">
        <v>0</v>
      </c>
      <c r="G30" s="121">
        <v>0</v>
      </c>
      <c r="H30" s="121">
        <v>0</v>
      </c>
    </row>
    <row r="31" spans="1:8" ht="15" x14ac:dyDescent="0.2">
      <c r="A31" s="119" t="s">
        <v>147</v>
      </c>
      <c r="B31" s="119"/>
      <c r="C31" s="119"/>
      <c r="D31" s="127">
        <v>0</v>
      </c>
      <c r="E31" s="127">
        <v>2007</v>
      </c>
      <c r="F31" s="127">
        <v>14518</v>
      </c>
      <c r="G31" s="127">
        <v>20846</v>
      </c>
      <c r="H31" s="129">
        <v>0</v>
      </c>
    </row>
    <row r="32" spans="1:8" ht="15" x14ac:dyDescent="0.2">
      <c r="A32" s="119" t="s">
        <v>107</v>
      </c>
      <c r="B32" s="119"/>
      <c r="C32" s="119"/>
      <c r="D32" s="127">
        <v>22927</v>
      </c>
      <c r="E32" s="127">
        <v>31107</v>
      </c>
      <c r="F32" s="127">
        <v>36596</v>
      </c>
      <c r="G32" s="127">
        <v>47864</v>
      </c>
      <c r="H32" s="129">
        <v>0</v>
      </c>
    </row>
    <row r="33" spans="1:8" ht="15" x14ac:dyDescent="0.2">
      <c r="A33" s="119" t="s">
        <v>108</v>
      </c>
      <c r="B33" s="119"/>
      <c r="C33" s="119"/>
      <c r="D33" s="127">
        <v>0</v>
      </c>
      <c r="E33" s="127">
        <v>0</v>
      </c>
      <c r="F33" s="127">
        <v>0</v>
      </c>
      <c r="G33" s="127">
        <v>0</v>
      </c>
      <c r="H33" s="157">
        <v>304914</v>
      </c>
    </row>
    <row r="34" spans="1:8" ht="15" x14ac:dyDescent="0.2">
      <c r="A34" s="119" t="s">
        <v>148</v>
      </c>
      <c r="B34" s="119"/>
      <c r="C34" s="119"/>
      <c r="D34" s="127">
        <v>170933</v>
      </c>
      <c r="E34" s="127">
        <v>267902</v>
      </c>
      <c r="F34" s="127">
        <v>158436</v>
      </c>
      <c r="G34" s="127">
        <v>197921</v>
      </c>
      <c r="H34" s="129">
        <v>226649</v>
      </c>
    </row>
    <row r="35" spans="1:8" ht="15" x14ac:dyDescent="0.2">
      <c r="A35" s="119" t="s">
        <v>109</v>
      </c>
      <c r="B35" s="119"/>
      <c r="C35" s="119"/>
      <c r="D35" s="127">
        <v>4350</v>
      </c>
      <c r="E35" s="127">
        <v>4109</v>
      </c>
      <c r="F35" s="127">
        <v>2553</v>
      </c>
      <c r="G35" s="127">
        <v>10498</v>
      </c>
      <c r="H35" s="157">
        <v>15328</v>
      </c>
    </row>
    <row r="36" spans="1:8" ht="13.5" thickBot="1" x14ac:dyDescent="0.25">
      <c r="A36" s="122"/>
      <c r="B36" s="122"/>
      <c r="C36" s="122"/>
      <c r="D36" s="122"/>
      <c r="E36" s="137"/>
      <c r="F36" s="130"/>
      <c r="G36" s="130"/>
    </row>
    <row r="37" spans="1:8" ht="15" x14ac:dyDescent="0.2">
      <c r="A37" s="126" t="s">
        <v>149</v>
      </c>
      <c r="B37" s="126"/>
      <c r="C37" s="126"/>
      <c r="D37" s="126">
        <v>222528</v>
      </c>
      <c r="E37" s="126">
        <v>336841</v>
      </c>
      <c r="F37" s="126">
        <v>246127</v>
      </c>
      <c r="G37" s="126">
        <v>337077</v>
      </c>
      <c r="H37" s="129">
        <v>646283</v>
      </c>
    </row>
    <row r="38" spans="1:8" ht="13.5" thickBot="1" x14ac:dyDescent="0.25">
      <c r="A38" s="122"/>
      <c r="B38" s="122"/>
      <c r="C38" s="122"/>
      <c r="D38" s="122"/>
      <c r="E38" s="137"/>
      <c r="F38" s="122"/>
      <c r="G38" s="122"/>
    </row>
    <row r="39" spans="1:8" x14ac:dyDescent="0.2">
      <c r="A39" s="126" t="s">
        <v>150</v>
      </c>
      <c r="B39" s="126"/>
      <c r="C39" s="126"/>
      <c r="D39" s="126"/>
      <c r="E39" s="138"/>
      <c r="F39" s="138"/>
      <c r="G39" s="138"/>
    </row>
    <row r="40" spans="1:8" x14ac:dyDescent="0.2">
      <c r="A40" s="119"/>
      <c r="B40" s="119"/>
      <c r="C40" s="119"/>
      <c r="D40" s="119"/>
    </row>
    <row r="41" spans="1:8" x14ac:dyDescent="0.2">
      <c r="A41" s="119" t="s">
        <v>151</v>
      </c>
      <c r="B41" s="119"/>
      <c r="C41" s="119"/>
      <c r="D41" s="119"/>
      <c r="E41" s="119"/>
      <c r="F41" s="119"/>
      <c r="G41" s="119"/>
    </row>
    <row r="42" spans="1:8" x14ac:dyDescent="0.2">
      <c r="A42" s="119"/>
      <c r="B42" s="156" t="s">
        <v>152</v>
      </c>
      <c r="C42" s="119"/>
      <c r="D42" s="127">
        <v>0</v>
      </c>
      <c r="E42" s="127">
        <v>0</v>
      </c>
      <c r="F42" s="127">
        <v>0</v>
      </c>
      <c r="G42" s="127">
        <v>0</v>
      </c>
      <c r="H42" s="158">
        <v>0</v>
      </c>
    </row>
    <row r="43" spans="1:8" ht="15" x14ac:dyDescent="0.2">
      <c r="A43" s="119"/>
      <c r="B43" s="119" t="s">
        <v>153</v>
      </c>
      <c r="C43" s="119"/>
      <c r="D43" s="127">
        <v>96311</v>
      </c>
      <c r="E43" s="127">
        <v>135448</v>
      </c>
      <c r="F43" s="127">
        <v>153105</v>
      </c>
      <c r="G43" s="127">
        <v>195633</v>
      </c>
      <c r="H43" s="157">
        <v>244410</v>
      </c>
    </row>
    <row r="44" spans="1:8" ht="15" x14ac:dyDescent="0.2">
      <c r="A44" s="119"/>
      <c r="B44" s="119" t="s">
        <v>154</v>
      </c>
      <c r="C44" s="119"/>
      <c r="D44" s="127">
        <v>4273</v>
      </c>
      <c r="E44" s="127">
        <v>16719</v>
      </c>
      <c r="F44" s="127">
        <v>16399</v>
      </c>
      <c r="G44" s="127">
        <v>30404</v>
      </c>
      <c r="H44" s="157">
        <v>54367</v>
      </c>
    </row>
    <row r="45" spans="1:8" ht="15.75" thickBot="1" x14ac:dyDescent="0.25">
      <c r="A45" s="119"/>
      <c r="B45" s="119" t="s">
        <v>155</v>
      </c>
      <c r="C45" s="119"/>
      <c r="D45" s="130">
        <v>-5</v>
      </c>
      <c r="E45" s="130">
        <v>-15</v>
      </c>
      <c r="F45" s="127">
        <v>-49</v>
      </c>
      <c r="G45" s="127">
        <v>0</v>
      </c>
      <c r="H45" s="157">
        <v>2</v>
      </c>
    </row>
    <row r="46" spans="1:8" ht="13.5" thickBot="1" x14ac:dyDescent="0.25">
      <c r="A46" s="122"/>
      <c r="B46" s="122"/>
      <c r="C46" s="122"/>
      <c r="D46" s="122"/>
      <c r="E46" s="137"/>
      <c r="F46" s="130"/>
      <c r="G46" s="130"/>
    </row>
    <row r="47" spans="1:8" ht="15" x14ac:dyDescent="0.2">
      <c r="A47" s="126"/>
      <c r="B47" s="126" t="s">
        <v>156</v>
      </c>
      <c r="C47" s="126"/>
      <c r="D47" s="139">
        <v>100615</v>
      </c>
      <c r="E47" s="139">
        <v>152188</v>
      </c>
      <c r="F47" s="139">
        <v>169492</v>
      </c>
      <c r="G47" s="139">
        <v>226075</v>
      </c>
      <c r="H47" s="129">
        <v>298817</v>
      </c>
    </row>
    <row r="48" spans="1:8" x14ac:dyDescent="0.2">
      <c r="A48" s="136"/>
      <c r="B48" s="136"/>
      <c r="C48" s="136"/>
      <c r="D48" s="136"/>
      <c r="E48" s="140"/>
      <c r="F48" s="141"/>
      <c r="G48" s="141"/>
    </row>
    <row r="49" spans="1:8" ht="15" x14ac:dyDescent="0.2">
      <c r="A49" s="119" t="s">
        <v>157</v>
      </c>
      <c r="B49" s="119"/>
      <c r="C49" s="119"/>
      <c r="D49" s="127">
        <v>56404</v>
      </c>
      <c r="E49" s="127">
        <v>49165</v>
      </c>
      <c r="F49" s="127">
        <v>54987</v>
      </c>
      <c r="G49" s="127">
        <v>47380</v>
      </c>
      <c r="H49" s="129">
        <v>23168</v>
      </c>
    </row>
    <row r="50" spans="1:8" ht="13.5" thickBot="1" x14ac:dyDescent="0.25">
      <c r="A50" s="122"/>
      <c r="B50" s="122"/>
      <c r="C50" s="122"/>
      <c r="D50" s="122"/>
      <c r="E50" s="137"/>
      <c r="F50" s="130"/>
      <c r="G50" s="130"/>
    </row>
    <row r="51" spans="1:8" ht="15" x14ac:dyDescent="0.2">
      <c r="A51" s="126" t="s">
        <v>158</v>
      </c>
      <c r="B51" s="126"/>
      <c r="C51" s="126"/>
      <c r="D51" s="139">
        <v>157019</v>
      </c>
      <c r="E51" s="139">
        <v>201353</v>
      </c>
      <c r="F51" s="139">
        <v>224479</v>
      </c>
      <c r="G51" s="139">
        <v>273455</v>
      </c>
      <c r="H51" s="129">
        <v>321985</v>
      </c>
    </row>
    <row r="52" spans="1:8" ht="13.5" thickBot="1" x14ac:dyDescent="0.25">
      <c r="A52" s="122"/>
      <c r="B52" s="122"/>
      <c r="C52" s="122"/>
      <c r="D52" s="122"/>
      <c r="E52" s="137"/>
      <c r="F52" s="130"/>
      <c r="G52" s="130"/>
    </row>
    <row r="53" spans="1:8" ht="15" x14ac:dyDescent="0.2">
      <c r="A53" s="125" t="s">
        <v>159</v>
      </c>
      <c r="B53" s="125"/>
      <c r="C53" s="125"/>
      <c r="D53" s="142">
        <v>379547</v>
      </c>
      <c r="E53" s="142">
        <v>538194</v>
      </c>
      <c r="F53" s="126">
        <v>470606</v>
      </c>
      <c r="G53" s="126">
        <v>610532</v>
      </c>
      <c r="H53" s="129">
        <v>968268</v>
      </c>
    </row>
    <row r="54" spans="1:8" ht="13.5" thickBot="1" x14ac:dyDescent="0.25">
      <c r="A54" s="131"/>
      <c r="B54" s="131"/>
      <c r="C54" s="131"/>
      <c r="D54" s="132"/>
      <c r="E54" s="133"/>
      <c r="F54" s="132"/>
      <c r="G54" s="132"/>
    </row>
    <row r="55" spans="1:8" ht="13.5" thickTop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1F0B2-8E0D-4EF1-88E9-5233434AABB4}">
  <sheetPr>
    <tabColor rgb="FFC00000"/>
  </sheetPr>
  <dimension ref="A2:Q81"/>
  <sheetViews>
    <sheetView workbookViewId="0">
      <selection activeCell="G24" sqref="G24:L31"/>
    </sheetView>
  </sheetViews>
  <sheetFormatPr defaultColWidth="9.125" defaultRowHeight="12.75" x14ac:dyDescent="0.2"/>
  <cols>
    <col min="1" max="2" width="1.625" style="97" customWidth="1"/>
    <col min="3" max="6" width="9.125" style="97"/>
    <col min="7" max="8" width="13.5" style="97" bestFit="1" customWidth="1"/>
    <col min="9" max="10" width="14.875" style="97" bestFit="1" customWidth="1"/>
    <col min="11" max="11" width="13.5" style="97" bestFit="1" customWidth="1"/>
    <col min="12" max="12" width="12.375" style="97" bestFit="1" customWidth="1"/>
    <col min="13" max="14" width="9.125" style="97"/>
    <col min="15" max="15" width="7.375" style="97" customWidth="1"/>
    <col min="16" max="16384" width="9.125" style="97"/>
  </cols>
  <sheetData>
    <row r="2" spans="1:15" ht="15" customHeight="1" x14ac:dyDescent="0.2">
      <c r="A2" s="98"/>
      <c r="B2" s="98"/>
      <c r="C2" s="98"/>
      <c r="D2" s="98"/>
      <c r="E2" s="98"/>
      <c r="F2" s="99" t="s">
        <v>15</v>
      </c>
      <c r="H2" s="98"/>
      <c r="I2" s="99"/>
      <c r="J2" s="99"/>
      <c r="K2" s="99"/>
    </row>
    <row r="3" spans="1:15" ht="13.5" thickBot="1" x14ac:dyDescent="0.25">
      <c r="A3" s="98"/>
      <c r="B3" s="98"/>
      <c r="C3" s="98"/>
      <c r="D3" s="98"/>
      <c r="E3" s="98"/>
      <c r="F3" s="100"/>
      <c r="H3" s="101"/>
      <c r="I3" s="100"/>
      <c r="J3" s="100"/>
      <c r="K3" s="100"/>
    </row>
    <row r="4" spans="1:15" ht="15" customHeight="1" x14ac:dyDescent="0.2">
      <c r="A4" s="98"/>
      <c r="B4" s="98"/>
      <c r="C4" s="98"/>
      <c r="D4" s="98"/>
      <c r="E4" s="98"/>
      <c r="F4" s="102"/>
      <c r="G4" s="103" t="s">
        <v>16</v>
      </c>
      <c r="H4" s="103" t="s">
        <v>17</v>
      </c>
      <c r="I4" s="103" t="s">
        <v>18</v>
      </c>
      <c r="J4" s="103" t="s">
        <v>19</v>
      </c>
      <c r="K4" s="103" t="s">
        <v>20</v>
      </c>
    </row>
    <row r="5" spans="1:15" ht="13.5" thickBot="1" x14ac:dyDescent="0.25">
      <c r="A5" s="101"/>
      <c r="B5" s="101"/>
      <c r="C5" s="101"/>
      <c r="D5" s="101"/>
      <c r="E5" s="101"/>
      <c r="F5" s="101"/>
      <c r="G5" s="100">
        <v>2014</v>
      </c>
      <c r="H5" s="100">
        <v>2015</v>
      </c>
      <c r="I5" s="100">
        <v>2016</v>
      </c>
      <c r="J5" s="100">
        <v>2017</v>
      </c>
      <c r="K5" s="100">
        <v>2018</v>
      </c>
      <c r="L5" s="104" t="s">
        <v>84</v>
      </c>
    </row>
    <row r="6" spans="1:15" ht="15" customHeight="1" x14ac:dyDescent="0.2">
      <c r="A6" s="103" t="s">
        <v>85</v>
      </c>
      <c r="B6" s="103"/>
      <c r="C6" s="103"/>
      <c r="D6" s="103"/>
      <c r="E6" s="103"/>
      <c r="F6" s="103"/>
      <c r="G6" s="102"/>
      <c r="H6" s="102"/>
      <c r="I6" s="102"/>
      <c r="J6" s="102"/>
      <c r="K6" s="102"/>
      <c r="L6" s="6"/>
    </row>
    <row r="7" spans="1:15" ht="15" customHeight="1" x14ac:dyDescent="0.2">
      <c r="A7" s="98" t="s">
        <v>86</v>
      </c>
      <c r="B7" s="98"/>
      <c r="C7" s="98"/>
      <c r="D7" s="98"/>
      <c r="E7" s="98"/>
      <c r="F7" s="98"/>
      <c r="G7" s="98">
        <v>2118</v>
      </c>
      <c r="H7" s="98">
        <v>3124</v>
      </c>
      <c r="I7" s="98">
        <v>22146</v>
      </c>
      <c r="J7" s="98">
        <v>8884</v>
      </c>
      <c r="K7" s="98">
        <v>21948</v>
      </c>
      <c r="L7" s="105">
        <v>24128</v>
      </c>
    </row>
    <row r="8" spans="1:15" ht="15" customHeight="1" x14ac:dyDescent="0.2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6"/>
    </row>
    <row r="9" spans="1:15" ht="15" customHeight="1" x14ac:dyDescent="0.2">
      <c r="A9" s="98" t="s">
        <v>87</v>
      </c>
      <c r="B9" s="98"/>
      <c r="C9" s="98"/>
      <c r="D9" s="98"/>
      <c r="E9" s="98"/>
      <c r="F9" s="98"/>
      <c r="G9" s="98"/>
      <c r="H9" s="98"/>
      <c r="I9" s="98"/>
      <c r="J9" s="98"/>
      <c r="K9" s="98"/>
    </row>
    <row r="10" spans="1:15" ht="15" customHeight="1" x14ac:dyDescent="0.2">
      <c r="A10" s="98"/>
      <c r="B10" s="98" t="s">
        <v>32</v>
      </c>
      <c r="C10" s="98"/>
      <c r="D10" s="98"/>
      <c r="E10" s="98"/>
      <c r="F10" s="98"/>
      <c r="G10" s="98">
        <v>5809</v>
      </c>
      <c r="H10" s="106">
        <v>10222</v>
      </c>
      <c r="I10" s="98">
        <v>14502</v>
      </c>
      <c r="J10" s="98">
        <v>21704</v>
      </c>
      <c r="K10" s="98">
        <v>29000</v>
      </c>
      <c r="L10" s="107">
        <v>40392</v>
      </c>
    </row>
    <row r="11" spans="1:15" ht="15" customHeight="1" x14ac:dyDescent="0.2">
      <c r="A11" s="98"/>
      <c r="B11" s="108" t="s">
        <v>88</v>
      </c>
      <c r="D11" s="98"/>
      <c r="E11" s="98"/>
      <c r="F11" s="98"/>
      <c r="G11" s="98">
        <v>0</v>
      </c>
      <c r="H11" s="106">
        <v>0</v>
      </c>
      <c r="I11" s="98">
        <v>0</v>
      </c>
      <c r="J11" s="98">
        <v>0</v>
      </c>
      <c r="K11" s="98">
        <v>0</v>
      </c>
      <c r="L11" s="107">
        <v>312</v>
      </c>
    </row>
    <row r="12" spans="1:15" ht="15" customHeight="1" x14ac:dyDescent="0.2">
      <c r="A12" s="98"/>
      <c r="B12" s="98" t="s">
        <v>89</v>
      </c>
      <c r="C12" s="98"/>
      <c r="D12" s="98"/>
      <c r="E12" s="98"/>
      <c r="F12" s="98"/>
      <c r="G12" s="98">
        <v>165</v>
      </c>
      <c r="H12" s="106">
        <v>16681</v>
      </c>
      <c r="I12" s="98">
        <v>5354</v>
      </c>
      <c r="J12" s="98">
        <v>5623</v>
      </c>
      <c r="K12" s="98">
        <v>6143</v>
      </c>
      <c r="L12" s="107">
        <v>7505</v>
      </c>
      <c r="O12" s="107"/>
    </row>
    <row r="13" spans="1:15" ht="15" customHeight="1" x14ac:dyDescent="0.2">
      <c r="A13" s="98"/>
      <c r="B13" s="108" t="s">
        <v>90</v>
      </c>
      <c r="D13" s="98"/>
      <c r="E13" s="98"/>
      <c r="F13" s="98"/>
      <c r="G13" s="98">
        <v>0</v>
      </c>
      <c r="H13" s="106">
        <v>0</v>
      </c>
      <c r="I13" s="98">
        <v>0</v>
      </c>
      <c r="J13" s="98">
        <v>0</v>
      </c>
      <c r="K13" s="98">
        <v>0</v>
      </c>
      <c r="L13" s="107">
        <v>40068</v>
      </c>
      <c r="O13" s="107"/>
    </row>
    <row r="14" spans="1:15" ht="15" customHeight="1" x14ac:dyDescent="0.2">
      <c r="A14" s="98"/>
      <c r="B14" s="98" t="s">
        <v>91</v>
      </c>
      <c r="C14" s="98"/>
      <c r="D14" s="98"/>
      <c r="E14" s="98"/>
      <c r="F14" s="98"/>
      <c r="G14" s="98">
        <v>-93</v>
      </c>
      <c r="H14" s="106">
        <v>-734</v>
      </c>
      <c r="I14" s="98">
        <v>-523</v>
      </c>
      <c r="J14" s="98">
        <v>146334</v>
      </c>
      <c r="K14" s="98">
        <v>788</v>
      </c>
      <c r="L14" s="107">
        <v>-6064</v>
      </c>
    </row>
    <row r="15" spans="1:15" x14ac:dyDescent="0.2">
      <c r="A15" s="98"/>
      <c r="B15" s="98" t="s">
        <v>92</v>
      </c>
      <c r="C15" s="98"/>
      <c r="D15" s="98"/>
      <c r="E15" s="98"/>
      <c r="F15" s="98"/>
      <c r="G15" s="98">
        <v>192</v>
      </c>
      <c r="H15" s="106">
        <v>273</v>
      </c>
      <c r="I15" s="98">
        <v>304</v>
      </c>
      <c r="J15" s="98">
        <v>317</v>
      </c>
      <c r="K15" s="98">
        <v>72</v>
      </c>
      <c r="L15" s="107">
        <v>170</v>
      </c>
    </row>
    <row r="16" spans="1:15" x14ac:dyDescent="0.2">
      <c r="A16" s="98"/>
      <c r="B16" s="98" t="s">
        <v>93</v>
      </c>
      <c r="C16" s="98"/>
      <c r="D16" s="98"/>
      <c r="E16" s="98"/>
      <c r="F16" s="98"/>
      <c r="G16" s="98">
        <v>0</v>
      </c>
      <c r="H16" s="106">
        <v>0</v>
      </c>
      <c r="I16" s="98">
        <v>-33</v>
      </c>
      <c r="J16" s="98">
        <v>0</v>
      </c>
      <c r="K16" s="98">
        <v>0</v>
      </c>
      <c r="L16" s="107">
        <v>0</v>
      </c>
    </row>
    <row r="17" spans="1:17" ht="15" customHeight="1" x14ac:dyDescent="0.2">
      <c r="A17" s="98"/>
      <c r="B17" s="98" t="s">
        <v>94</v>
      </c>
      <c r="C17" s="98"/>
      <c r="D17" s="98"/>
      <c r="E17" s="98"/>
      <c r="F17" s="98"/>
      <c r="G17" s="98">
        <v>0</v>
      </c>
      <c r="H17" s="106">
        <v>0</v>
      </c>
      <c r="I17" s="98">
        <v>18</v>
      </c>
      <c r="J17" s="98">
        <v>5</v>
      </c>
      <c r="K17" s="98">
        <v>16</v>
      </c>
      <c r="L17" s="107">
        <v>-22</v>
      </c>
    </row>
    <row r="18" spans="1:17" ht="15" customHeight="1" x14ac:dyDescent="0.2">
      <c r="A18" s="98"/>
      <c r="B18" s="98" t="s">
        <v>34</v>
      </c>
      <c r="C18" s="98"/>
      <c r="D18" s="98"/>
      <c r="E18" s="98"/>
      <c r="F18" s="98"/>
      <c r="G18" s="98">
        <v>105</v>
      </c>
      <c r="H18" s="106">
        <v>17</v>
      </c>
      <c r="I18" s="98">
        <v>34</v>
      </c>
      <c r="J18" s="98">
        <v>608</v>
      </c>
      <c r="K18" s="98">
        <v>917</v>
      </c>
      <c r="L18" s="107">
        <v>1352</v>
      </c>
    </row>
    <row r="19" spans="1:17" ht="15" customHeight="1" x14ac:dyDescent="0.2">
      <c r="A19" s="98"/>
      <c r="B19" s="98" t="s">
        <v>95</v>
      </c>
      <c r="C19" s="98"/>
      <c r="D19" s="98"/>
      <c r="E19" s="98"/>
      <c r="F19" s="98"/>
      <c r="G19" s="98">
        <v>0</v>
      </c>
      <c r="H19" s="98">
        <v>0</v>
      </c>
      <c r="I19" s="98">
        <v>-688</v>
      </c>
      <c r="J19" s="98">
        <v>-127221</v>
      </c>
      <c r="K19" s="98">
        <v>-78</v>
      </c>
      <c r="L19" s="107">
        <v>-338</v>
      </c>
    </row>
    <row r="20" spans="1:17" ht="15" customHeight="1" x14ac:dyDescent="0.2">
      <c r="A20" s="98"/>
      <c r="B20" s="98" t="s">
        <v>96</v>
      </c>
      <c r="C20" s="98"/>
      <c r="D20" s="98"/>
      <c r="E20" s="98"/>
      <c r="F20" s="98"/>
      <c r="G20" s="98"/>
      <c r="H20" s="98"/>
      <c r="I20" s="98">
        <v>0</v>
      </c>
      <c r="J20" s="98">
        <v>0</v>
      </c>
      <c r="K20" s="98">
        <v>672</v>
      </c>
      <c r="L20" s="107">
        <v>0</v>
      </c>
    </row>
    <row r="21" spans="1:17" ht="15" customHeight="1" x14ac:dyDescent="0.2">
      <c r="A21" s="98"/>
      <c r="B21" s="108" t="s">
        <v>97</v>
      </c>
      <c r="C21" s="98"/>
      <c r="D21" s="98"/>
      <c r="E21" s="98"/>
      <c r="F21" s="98"/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107">
        <v>-194</v>
      </c>
    </row>
    <row r="22" spans="1:17" x14ac:dyDescent="0.2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107"/>
    </row>
    <row r="23" spans="1:17" ht="15" customHeight="1" x14ac:dyDescent="0.2">
      <c r="A23" s="98"/>
      <c r="B23" s="98" t="s">
        <v>98</v>
      </c>
      <c r="C23" s="98"/>
      <c r="D23" s="98"/>
      <c r="E23" s="98"/>
      <c r="F23" s="98"/>
      <c r="G23" s="98"/>
      <c r="H23" s="98"/>
      <c r="I23" s="98"/>
      <c r="J23" s="98"/>
      <c r="K23" s="98"/>
      <c r="L23" s="107"/>
      <c r="O23" s="6"/>
    </row>
    <row r="24" spans="1:17" ht="15" customHeight="1" x14ac:dyDescent="0.2">
      <c r="A24" s="98"/>
      <c r="B24" s="98"/>
      <c r="C24" s="98" t="s">
        <v>173</v>
      </c>
      <c r="D24" s="98"/>
      <c r="E24" s="98"/>
      <c r="F24" s="98"/>
      <c r="G24" s="159">
        <v>-1751</v>
      </c>
      <c r="H24" s="160">
        <v>775</v>
      </c>
      <c r="I24" s="159">
        <v>2974</v>
      </c>
      <c r="J24" s="159">
        <v>6421</v>
      </c>
      <c r="K24" s="159">
        <v>5530</v>
      </c>
      <c r="L24" s="161">
        <v>10726</v>
      </c>
      <c r="O24" s="107"/>
      <c r="P24" s="107"/>
      <c r="Q24" s="108"/>
    </row>
    <row r="25" spans="1:17" ht="15" customHeight="1" x14ac:dyDescent="0.2">
      <c r="A25" s="98"/>
      <c r="B25" s="98"/>
      <c r="C25" s="98" t="s">
        <v>100</v>
      </c>
      <c r="D25" s="98"/>
      <c r="E25" s="98"/>
      <c r="F25" s="98"/>
      <c r="G25" s="159">
        <v>-198</v>
      </c>
      <c r="H25" s="160">
        <v>-14</v>
      </c>
      <c r="I25" s="159">
        <v>-263</v>
      </c>
      <c r="J25" s="159">
        <v>-452</v>
      </c>
      <c r="K25" s="159">
        <v>-491</v>
      </c>
      <c r="L25" s="161">
        <v>-472</v>
      </c>
      <c r="P25" s="107"/>
      <c r="Q25" s="108"/>
    </row>
    <row r="26" spans="1:17" ht="15" customHeight="1" x14ac:dyDescent="0.2">
      <c r="A26" s="98"/>
      <c r="B26" s="98"/>
      <c r="C26" s="98" t="s">
        <v>101</v>
      </c>
      <c r="D26" s="98"/>
      <c r="E26" s="98"/>
      <c r="F26" s="98"/>
      <c r="G26" s="159">
        <v>-1168</v>
      </c>
      <c r="H26" s="160">
        <v>-958</v>
      </c>
      <c r="I26" s="159">
        <v>-756</v>
      </c>
      <c r="J26" s="159">
        <v>2244</v>
      </c>
      <c r="K26" s="159">
        <v>-270</v>
      </c>
      <c r="L26" s="161">
        <v>134</v>
      </c>
      <c r="P26" s="107"/>
      <c r="Q26" s="108"/>
    </row>
    <row r="27" spans="1:17" x14ac:dyDescent="0.2">
      <c r="A27" s="98"/>
      <c r="B27" s="98"/>
      <c r="C27" s="98" t="s">
        <v>102</v>
      </c>
      <c r="D27" s="98"/>
      <c r="E27" s="98"/>
      <c r="F27" s="98"/>
      <c r="G27" s="159">
        <v>-2461</v>
      </c>
      <c r="H27" s="160">
        <v>1293</v>
      </c>
      <c r="I27" s="159">
        <v>-822</v>
      </c>
      <c r="J27" s="159">
        <v>-446</v>
      </c>
      <c r="K27" s="159">
        <v>-2726</v>
      </c>
      <c r="L27" s="161">
        <v>-8245</v>
      </c>
      <c r="P27" s="107"/>
      <c r="Q27" s="108"/>
    </row>
    <row r="28" spans="1:17" ht="15" customHeight="1" x14ac:dyDescent="0.2">
      <c r="A28" s="98"/>
      <c r="B28" s="98"/>
      <c r="C28" s="98" t="s">
        <v>103</v>
      </c>
      <c r="D28" s="98"/>
      <c r="E28" s="98"/>
      <c r="F28" s="98"/>
      <c r="G28" s="159">
        <v>1210</v>
      </c>
      <c r="H28" s="160">
        <v>201</v>
      </c>
      <c r="I28" s="159">
        <v>839</v>
      </c>
      <c r="J28" s="159">
        <v>1235</v>
      </c>
      <c r="K28" s="159">
        <v>3156</v>
      </c>
      <c r="L28" s="161">
        <v>4248</v>
      </c>
      <c r="P28" s="107"/>
      <c r="Q28" s="108"/>
    </row>
    <row r="29" spans="1:17" x14ac:dyDescent="0.2">
      <c r="A29" s="98"/>
      <c r="B29" s="98"/>
      <c r="C29" s="98" t="s">
        <v>104</v>
      </c>
      <c r="D29" s="98"/>
      <c r="E29" s="98"/>
      <c r="F29" s="98"/>
      <c r="G29" s="159">
        <v>3349</v>
      </c>
      <c r="H29" s="160">
        <v>2548</v>
      </c>
      <c r="I29" s="159">
        <v>5560</v>
      </c>
      <c r="J29" s="159">
        <v>4388</v>
      </c>
      <c r="K29" s="159">
        <v>7979</v>
      </c>
      <c r="L29" s="161">
        <v>9856</v>
      </c>
      <c r="P29" s="107"/>
      <c r="Q29" s="108"/>
    </row>
    <row r="30" spans="1:17" x14ac:dyDescent="0.2">
      <c r="A30" s="98"/>
      <c r="B30" s="98"/>
      <c r="C30" s="98" t="s">
        <v>105</v>
      </c>
      <c r="D30" s="98"/>
      <c r="E30" s="98"/>
      <c r="F30" s="98"/>
      <c r="G30" s="159">
        <v>416</v>
      </c>
      <c r="H30" s="160">
        <v>3394</v>
      </c>
      <c r="I30" s="159">
        <v>280</v>
      </c>
      <c r="J30" s="159">
        <v>144</v>
      </c>
      <c r="K30" s="159">
        <v>4424</v>
      </c>
      <c r="L30" s="161">
        <v>799</v>
      </c>
      <c r="P30" s="107"/>
      <c r="Q30" s="108"/>
    </row>
    <row r="31" spans="1:17" x14ac:dyDescent="0.2">
      <c r="A31" s="98"/>
      <c r="B31" s="98"/>
      <c r="C31" s="98" t="s">
        <v>106</v>
      </c>
      <c r="D31" s="98"/>
      <c r="E31" s="98"/>
      <c r="F31" s="98"/>
      <c r="G31" s="159">
        <v>420</v>
      </c>
      <c r="H31" s="160">
        <v>257</v>
      </c>
      <c r="I31" s="159">
        <v>2130</v>
      </c>
      <c r="J31" s="159">
        <v>-988</v>
      </c>
      <c r="K31" s="159">
        <v>860</v>
      </c>
      <c r="L31" s="161">
        <v>1438</v>
      </c>
      <c r="P31" s="107"/>
      <c r="Q31" s="108"/>
    </row>
    <row r="32" spans="1:17" x14ac:dyDescent="0.2">
      <c r="A32" s="98"/>
      <c r="B32" s="98"/>
      <c r="C32" s="98" t="s">
        <v>107</v>
      </c>
      <c r="D32" s="98"/>
      <c r="E32" s="98"/>
      <c r="F32" s="98"/>
      <c r="G32" s="98">
        <v>5206</v>
      </c>
      <c r="H32" s="106">
        <v>4363</v>
      </c>
      <c r="I32" s="98">
        <v>3415</v>
      </c>
      <c r="J32" s="98">
        <v>1008</v>
      </c>
      <c r="K32" s="98">
        <v>1247</v>
      </c>
      <c r="L32" s="107">
        <v>0</v>
      </c>
      <c r="P32" s="107"/>
      <c r="Q32" s="108"/>
    </row>
    <row r="33" spans="1:17" x14ac:dyDescent="0.2">
      <c r="A33" s="98"/>
      <c r="B33" s="98"/>
      <c r="C33" s="98" t="s">
        <v>108</v>
      </c>
      <c r="D33" s="98"/>
      <c r="E33" s="98"/>
      <c r="F33" s="98"/>
      <c r="G33" s="98">
        <v>0</v>
      </c>
      <c r="H33" s="106">
        <v>0</v>
      </c>
      <c r="I33" s="98">
        <v>0</v>
      </c>
      <c r="J33" s="98">
        <v>0</v>
      </c>
      <c r="K33" s="98">
        <v>0</v>
      </c>
      <c r="L33" s="107">
        <v>-37308</v>
      </c>
      <c r="P33" s="107"/>
      <c r="Q33" s="108"/>
    </row>
    <row r="34" spans="1:17" x14ac:dyDescent="0.2">
      <c r="A34" s="98"/>
      <c r="B34" s="98"/>
      <c r="C34" s="98" t="s">
        <v>109</v>
      </c>
      <c r="D34" s="98"/>
      <c r="E34" s="98"/>
      <c r="F34" s="98"/>
      <c r="G34" s="98">
        <v>265</v>
      </c>
      <c r="H34" s="106">
        <v>-184</v>
      </c>
      <c r="I34" s="98">
        <v>-186</v>
      </c>
      <c r="J34" s="98">
        <v>1070</v>
      </c>
      <c r="K34" s="98">
        <v>6208</v>
      </c>
      <c r="L34" s="107">
        <v>1372</v>
      </c>
      <c r="P34" s="107"/>
      <c r="Q34" s="108"/>
    </row>
    <row r="35" spans="1:17" ht="15" customHeight="1" thickBot="1" x14ac:dyDescent="0.25">
      <c r="A35" s="101"/>
      <c r="B35" s="101"/>
      <c r="C35" s="101"/>
      <c r="D35" s="101"/>
      <c r="E35" s="101"/>
      <c r="F35" s="101"/>
      <c r="G35" s="101"/>
      <c r="H35" s="109"/>
      <c r="I35" s="101"/>
      <c r="J35" s="101"/>
      <c r="K35" s="101"/>
      <c r="L35" s="107"/>
      <c r="P35" s="107"/>
      <c r="Q35" s="108"/>
    </row>
    <row r="36" spans="1:17" x14ac:dyDescent="0.2">
      <c r="A36" s="103" t="s">
        <v>110</v>
      </c>
      <c r="B36" s="103"/>
      <c r="C36" s="103"/>
      <c r="D36" s="103"/>
      <c r="E36" s="103"/>
      <c r="F36" s="103"/>
      <c r="G36" s="102">
        <v>13584</v>
      </c>
      <c r="H36" s="102">
        <v>41258</v>
      </c>
      <c r="I36" s="103">
        <v>54285</v>
      </c>
      <c r="J36" s="103">
        <v>70878</v>
      </c>
      <c r="K36" s="103">
        <v>85395</v>
      </c>
      <c r="L36" s="107">
        <v>89857</v>
      </c>
      <c r="P36" s="107"/>
      <c r="Q36" s="108"/>
    </row>
    <row r="37" spans="1:17" ht="15" customHeight="1" thickBot="1" x14ac:dyDescent="0.25">
      <c r="A37" s="100"/>
      <c r="B37" s="100"/>
      <c r="C37" s="100"/>
      <c r="D37" s="100"/>
      <c r="E37" s="100"/>
      <c r="F37" s="100"/>
      <c r="G37" s="101"/>
      <c r="H37" s="101"/>
      <c r="I37" s="100"/>
      <c r="J37" s="100"/>
      <c r="K37" s="100"/>
      <c r="L37" s="107"/>
    </row>
    <row r="38" spans="1:17" x14ac:dyDescent="0.2">
      <c r="A38" s="103" t="s">
        <v>111</v>
      </c>
      <c r="B38" s="103"/>
      <c r="C38" s="103"/>
      <c r="D38" s="103"/>
      <c r="E38" s="103"/>
      <c r="F38" s="103"/>
      <c r="G38" s="102"/>
      <c r="H38" s="102"/>
      <c r="I38" s="102"/>
      <c r="J38" s="102"/>
      <c r="K38" s="110"/>
      <c r="L38" s="6"/>
    </row>
    <row r="39" spans="1:17" ht="15" customHeight="1" x14ac:dyDescent="0.2">
      <c r="A39" s="99"/>
      <c r="B39" s="99"/>
      <c r="C39" s="99"/>
      <c r="D39" s="99"/>
      <c r="E39" s="99"/>
      <c r="F39" s="99"/>
      <c r="G39" s="98"/>
      <c r="H39" s="98"/>
      <c r="I39" s="98"/>
      <c r="J39" s="98"/>
      <c r="L39" s="107"/>
    </row>
    <row r="40" spans="1:17" x14ac:dyDescent="0.2">
      <c r="A40" s="98" t="s">
        <v>112</v>
      </c>
      <c r="B40" s="98"/>
      <c r="C40" s="98"/>
      <c r="D40" s="98"/>
      <c r="E40" s="98"/>
      <c r="F40" s="98"/>
      <c r="G40" s="111">
        <v>-28515</v>
      </c>
      <c r="H40" s="111">
        <v>-32117</v>
      </c>
      <c r="I40" s="111">
        <v>-54433</v>
      </c>
      <c r="J40" s="111">
        <v>-61533</v>
      </c>
      <c r="K40" s="111">
        <v>-87525</v>
      </c>
      <c r="L40" s="112">
        <v>-106507</v>
      </c>
    </row>
    <row r="41" spans="1:17" ht="15" customHeight="1" x14ac:dyDescent="0.2">
      <c r="A41" s="98" t="s">
        <v>113</v>
      </c>
      <c r="B41" s="98"/>
      <c r="C41" s="98"/>
      <c r="D41" s="98"/>
      <c r="E41" s="98"/>
      <c r="F41" s="98"/>
      <c r="G41" s="98">
        <v>0</v>
      </c>
      <c r="H41" s="98">
        <v>-2397</v>
      </c>
      <c r="I41" s="98">
        <v>-61266</v>
      </c>
      <c r="J41" s="98">
        <v>-7861</v>
      </c>
      <c r="K41" s="98">
        <v>-1223</v>
      </c>
      <c r="L41" s="107">
        <v>-1179</v>
      </c>
    </row>
    <row r="42" spans="1:17" ht="15" customHeight="1" x14ac:dyDescent="0.2">
      <c r="A42" s="98" t="s">
        <v>114</v>
      </c>
      <c r="B42" s="98"/>
      <c r="C42" s="98"/>
      <c r="D42" s="98"/>
      <c r="E42" s="98"/>
      <c r="F42" s="98"/>
      <c r="G42" s="98">
        <v>0</v>
      </c>
      <c r="H42" s="98">
        <v>0</v>
      </c>
      <c r="I42" s="98">
        <v>938</v>
      </c>
      <c r="J42" s="98">
        <v>7451</v>
      </c>
      <c r="K42" s="98">
        <v>2144</v>
      </c>
      <c r="L42" s="107">
        <v>27000</v>
      </c>
    </row>
    <row r="43" spans="1:17" ht="15" customHeight="1" thickBot="1" x14ac:dyDescent="0.25">
      <c r="A43" s="101"/>
      <c r="B43" s="101"/>
      <c r="C43" s="101"/>
      <c r="D43" s="101"/>
      <c r="E43" s="101"/>
      <c r="F43" s="101"/>
      <c r="H43" s="101"/>
      <c r="I43" s="101"/>
      <c r="J43" s="101"/>
      <c r="K43" s="101"/>
    </row>
    <row r="44" spans="1:17" ht="15.75" customHeight="1" thickBot="1" x14ac:dyDescent="0.25">
      <c r="A44" s="113" t="s">
        <v>115</v>
      </c>
      <c r="B44" s="113"/>
      <c r="C44" s="113"/>
      <c r="D44" s="113"/>
      <c r="E44" s="113"/>
      <c r="F44" s="113"/>
      <c r="G44" s="114"/>
      <c r="H44" s="113"/>
      <c r="I44" s="113">
        <v>-114761</v>
      </c>
      <c r="J44" s="113">
        <v>-61943</v>
      </c>
      <c r="K44" s="113">
        <v>-86604</v>
      </c>
      <c r="L44" s="107">
        <v>-80686</v>
      </c>
    </row>
    <row r="45" spans="1:17" ht="15.75" customHeight="1" x14ac:dyDescent="0.2">
      <c r="A45" s="103" t="s">
        <v>116</v>
      </c>
      <c r="B45" s="103"/>
      <c r="C45" s="103"/>
      <c r="D45" s="103"/>
      <c r="E45" s="103"/>
      <c r="F45" s="103"/>
      <c r="G45" s="102"/>
      <c r="H45" s="102"/>
      <c r="I45" s="102"/>
      <c r="J45" s="102"/>
      <c r="K45" s="102"/>
      <c r="L45" s="107"/>
      <c r="Q45" s="108"/>
    </row>
    <row r="46" spans="1:17" ht="15" customHeight="1" x14ac:dyDescent="0.2">
      <c r="A46" s="98" t="s">
        <v>117</v>
      </c>
      <c r="B46" s="98"/>
      <c r="C46" s="98"/>
      <c r="D46" s="98"/>
      <c r="E46" s="98"/>
      <c r="F46" s="98"/>
      <c r="G46" s="98">
        <v>0</v>
      </c>
      <c r="H46" s="98">
        <v>0</v>
      </c>
      <c r="I46" s="98">
        <v>-313</v>
      </c>
      <c r="J46" s="98">
        <v>0</v>
      </c>
      <c r="K46" s="98">
        <v>0</v>
      </c>
      <c r="L46" s="107">
        <v>0</v>
      </c>
      <c r="Q46" s="108"/>
    </row>
    <row r="47" spans="1:17" ht="15.75" customHeight="1" x14ac:dyDescent="0.2">
      <c r="A47" s="98" t="s">
        <v>118</v>
      </c>
      <c r="B47" s="98"/>
      <c r="C47" s="98"/>
      <c r="D47" s="98"/>
      <c r="E47" s="98"/>
      <c r="F47" s="98"/>
      <c r="G47" s="97">
        <v>0</v>
      </c>
      <c r="H47" s="98">
        <v>0</v>
      </c>
      <c r="I47" s="98">
        <v>65</v>
      </c>
      <c r="J47" s="98">
        <v>1183</v>
      </c>
      <c r="K47" s="98">
        <v>1382</v>
      </c>
      <c r="L47" s="107">
        <v>0</v>
      </c>
    </row>
    <row r="48" spans="1:17" ht="15" customHeight="1" x14ac:dyDescent="0.2">
      <c r="A48" s="98" t="s">
        <v>119</v>
      </c>
      <c r="B48" s="98"/>
      <c r="C48" s="98"/>
      <c r="D48" s="98"/>
      <c r="E48" s="98"/>
      <c r="F48" s="98"/>
      <c r="G48" s="97">
        <v>0</v>
      </c>
      <c r="H48" s="98">
        <v>0</v>
      </c>
      <c r="I48" s="98">
        <v>0</v>
      </c>
      <c r="J48" s="98">
        <v>-266</v>
      </c>
      <c r="K48" s="98">
        <v>-702</v>
      </c>
      <c r="L48" s="107">
        <v>0</v>
      </c>
    </row>
    <row r="49" spans="1:17" ht="15" customHeight="1" x14ac:dyDescent="0.2">
      <c r="A49" s="98" t="s">
        <v>120</v>
      </c>
      <c r="G49" s="97">
        <v>32000</v>
      </c>
      <c r="H49" s="97">
        <v>4000</v>
      </c>
      <c r="I49" s="98">
        <v>0</v>
      </c>
      <c r="J49" s="97">
        <v>0</v>
      </c>
      <c r="K49" s="97">
        <v>0</v>
      </c>
      <c r="L49" s="107">
        <v>0</v>
      </c>
      <c r="Q49" s="108"/>
    </row>
    <row r="50" spans="1:17" ht="15" customHeight="1" x14ac:dyDescent="0.2">
      <c r="A50" s="98" t="s">
        <v>121</v>
      </c>
      <c r="B50" s="98"/>
      <c r="C50" s="98"/>
      <c r="D50" s="98"/>
      <c r="E50" s="98"/>
      <c r="F50" s="98"/>
      <c r="G50" s="97">
        <v>0</v>
      </c>
      <c r="H50" s="98">
        <v>-36000</v>
      </c>
      <c r="I50" s="98">
        <v>0</v>
      </c>
      <c r="J50" s="98">
        <v>0</v>
      </c>
      <c r="K50" s="98">
        <v>0</v>
      </c>
      <c r="L50" s="107">
        <v>0</v>
      </c>
      <c r="Q50" s="108"/>
    </row>
    <row r="51" spans="1:17" ht="15" customHeight="1" x14ac:dyDescent="0.2">
      <c r="A51" s="108" t="s">
        <v>122</v>
      </c>
      <c r="C51" s="98"/>
      <c r="D51" s="98"/>
      <c r="E51" s="98"/>
      <c r="F51" s="98"/>
      <c r="H51" s="98"/>
      <c r="I51" s="98"/>
      <c r="J51" s="98"/>
      <c r="K51" s="98"/>
      <c r="L51" s="107">
        <v>-286</v>
      </c>
      <c r="Q51" s="108"/>
    </row>
    <row r="52" spans="1:17" ht="15" customHeight="1" x14ac:dyDescent="0.2">
      <c r="A52" s="108" t="s">
        <v>123</v>
      </c>
      <c r="C52" s="98"/>
      <c r="D52" s="98"/>
      <c r="E52" s="98"/>
      <c r="F52" s="98"/>
      <c r="H52" s="98"/>
      <c r="I52" s="98"/>
      <c r="J52" s="98"/>
      <c r="K52" s="98"/>
      <c r="L52" s="107">
        <v>-1926</v>
      </c>
      <c r="Q52" s="108"/>
    </row>
    <row r="53" spans="1:17" ht="15" customHeight="1" x14ac:dyDescent="0.2">
      <c r="A53" s="98" t="s">
        <v>124</v>
      </c>
      <c r="B53" s="98"/>
      <c r="C53" s="98"/>
      <c r="D53" s="98"/>
      <c r="E53" s="98"/>
      <c r="F53" s="98"/>
      <c r="G53" s="115">
        <v>0</v>
      </c>
      <c r="H53" s="98">
        <v>0</v>
      </c>
      <c r="I53" s="98">
        <v>-1745</v>
      </c>
      <c r="J53" s="98">
        <v>-2379</v>
      </c>
      <c r="K53" s="98">
        <v>-751</v>
      </c>
      <c r="L53" s="107">
        <v>-1708</v>
      </c>
      <c r="Q53" s="108"/>
    </row>
    <row r="54" spans="1:17" ht="15" customHeight="1" x14ac:dyDescent="0.2">
      <c r="A54" s="98" t="s">
        <v>125</v>
      </c>
      <c r="B54" s="98"/>
      <c r="C54" s="98"/>
      <c r="D54" s="98"/>
      <c r="E54" s="98"/>
      <c r="F54" s="98"/>
      <c r="G54" s="97">
        <v>0</v>
      </c>
      <c r="H54" s="98">
        <v>0</v>
      </c>
      <c r="I54" s="98">
        <v>0</v>
      </c>
      <c r="J54" s="98">
        <v>-4844</v>
      </c>
      <c r="K54" s="98">
        <v>0</v>
      </c>
      <c r="L54" s="107">
        <v>-707</v>
      </c>
      <c r="Q54" s="108"/>
    </row>
    <row r="55" spans="1:17" ht="15" customHeight="1" x14ac:dyDescent="0.2">
      <c r="A55" s="98" t="s">
        <v>126</v>
      </c>
      <c r="B55" s="98"/>
      <c r="C55" s="98"/>
      <c r="D55" s="98"/>
      <c r="E55" s="98"/>
      <c r="F55" s="98"/>
      <c r="G55" s="97">
        <v>0</v>
      </c>
      <c r="H55" s="98">
        <v>0</v>
      </c>
      <c r="I55" s="98">
        <v>3194</v>
      </c>
      <c r="J55" s="98">
        <v>7585</v>
      </c>
      <c r="K55" s="98">
        <v>5472</v>
      </c>
      <c r="L55" s="107">
        <v>9201</v>
      </c>
      <c r="P55" s="107"/>
      <c r="Q55" s="108"/>
    </row>
    <row r="56" spans="1:17" x14ac:dyDescent="0.2">
      <c r="A56" s="98" t="s">
        <v>127</v>
      </c>
      <c r="B56" s="98"/>
      <c r="C56" s="98"/>
      <c r="D56" s="98"/>
      <c r="E56" s="98"/>
      <c r="F56" s="98"/>
      <c r="G56" s="97">
        <v>0</v>
      </c>
      <c r="H56" s="98">
        <v>-4636</v>
      </c>
      <c r="I56" s="98">
        <v>0</v>
      </c>
      <c r="J56" s="98">
        <v>-314</v>
      </c>
      <c r="K56" s="98">
        <v>-949</v>
      </c>
      <c r="L56" s="107">
        <v>-1396</v>
      </c>
      <c r="P56" s="107"/>
      <c r="Q56" s="108"/>
    </row>
    <row r="57" spans="1:17" ht="15" customHeight="1" x14ac:dyDescent="0.2">
      <c r="A57" s="98" t="s">
        <v>128</v>
      </c>
      <c r="B57" s="98"/>
      <c r="C57" s="98"/>
      <c r="D57" s="98"/>
      <c r="E57" s="98"/>
      <c r="F57" s="98"/>
      <c r="H57" s="98"/>
      <c r="I57" s="98">
        <v>33</v>
      </c>
      <c r="J57" s="98"/>
      <c r="K57" s="98"/>
      <c r="L57" s="105"/>
      <c r="P57" s="107"/>
      <c r="Q57" s="108"/>
    </row>
    <row r="58" spans="1:17" x14ac:dyDescent="0.2">
      <c r="P58" s="105"/>
      <c r="Q58" s="108"/>
    </row>
    <row r="59" spans="1:17" ht="15" customHeight="1" x14ac:dyDescent="0.2">
      <c r="A59" s="98"/>
      <c r="B59" s="98"/>
      <c r="C59" s="98"/>
      <c r="D59" s="98"/>
      <c r="E59" s="98"/>
      <c r="F59" s="98"/>
      <c r="H59" s="98"/>
      <c r="I59" s="98"/>
      <c r="J59" s="98"/>
      <c r="K59" s="98"/>
    </row>
    <row r="61" spans="1:17" ht="15" customHeight="1" thickBot="1" x14ac:dyDescent="0.25">
      <c r="A61" s="101"/>
      <c r="B61" s="101"/>
      <c r="C61" s="101"/>
      <c r="D61" s="101"/>
      <c r="E61" s="101"/>
      <c r="F61" s="101"/>
      <c r="G61" s="116"/>
      <c r="H61" s="101"/>
      <c r="I61" s="101"/>
      <c r="J61" s="101"/>
      <c r="K61" s="101"/>
    </row>
    <row r="62" spans="1:17" x14ac:dyDescent="0.2">
      <c r="A62" s="103" t="s">
        <v>129</v>
      </c>
      <c r="B62" s="103"/>
      <c r="C62" s="103"/>
      <c r="D62" s="103"/>
      <c r="E62" s="103"/>
      <c r="F62" s="103"/>
      <c r="G62" s="102">
        <v>-10399</v>
      </c>
      <c r="H62" s="102">
        <v>61428</v>
      </c>
      <c r="I62" s="103">
        <v>1234</v>
      </c>
      <c r="J62" s="103">
        <v>965</v>
      </c>
      <c r="K62" s="103">
        <v>4452</v>
      </c>
    </row>
    <row r="63" spans="1:17" ht="15" customHeight="1" thickBot="1" x14ac:dyDescent="0.25">
      <c r="A63" s="100"/>
      <c r="B63" s="100"/>
      <c r="C63" s="100"/>
      <c r="D63" s="100"/>
      <c r="E63" s="100"/>
      <c r="F63" s="100"/>
      <c r="G63" s="116"/>
      <c r="H63" s="100"/>
      <c r="I63" s="100"/>
      <c r="J63" s="100"/>
      <c r="K63" s="100"/>
    </row>
    <row r="64" spans="1:17" x14ac:dyDescent="0.2">
      <c r="A64" s="103" t="s">
        <v>130</v>
      </c>
      <c r="B64" s="103"/>
      <c r="C64" s="103"/>
      <c r="D64" s="103"/>
      <c r="E64" s="103"/>
      <c r="F64" s="103"/>
      <c r="G64" s="103"/>
      <c r="H64" s="102">
        <v>68172</v>
      </c>
      <c r="I64" s="103">
        <v>-59242</v>
      </c>
      <c r="J64" s="103">
        <v>9900</v>
      </c>
      <c r="K64" s="103">
        <v>3243</v>
      </c>
    </row>
    <row r="65" spans="1:11" ht="15" customHeight="1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1:11" x14ac:dyDescent="0.2">
      <c r="A66" s="99" t="s">
        <v>131</v>
      </c>
      <c r="B66" s="99"/>
      <c r="C66" s="99"/>
      <c r="D66" s="99"/>
      <c r="E66" s="99"/>
      <c r="F66" s="99"/>
      <c r="G66" s="98">
        <v>13076</v>
      </c>
      <c r="H66" s="98">
        <v>2677</v>
      </c>
      <c r="I66" s="99">
        <v>70849</v>
      </c>
      <c r="J66" s="99">
        <v>11607</v>
      </c>
      <c r="K66" s="99">
        <v>21507</v>
      </c>
    </row>
    <row r="67" spans="1:11" ht="15" customHeight="1" thickBot="1" x14ac:dyDescent="0.25">
      <c r="A67" s="100"/>
      <c r="B67" s="100"/>
      <c r="C67" s="100"/>
      <c r="D67" s="100"/>
      <c r="E67" s="100"/>
      <c r="F67" s="100"/>
      <c r="G67" s="116"/>
      <c r="H67" s="100"/>
      <c r="I67" s="100"/>
      <c r="J67" s="100"/>
      <c r="K67" s="100"/>
    </row>
    <row r="68" spans="1:11" x14ac:dyDescent="0.2">
      <c r="A68" s="103" t="s">
        <v>132</v>
      </c>
      <c r="B68" s="103"/>
      <c r="C68" s="103"/>
      <c r="D68" s="103"/>
      <c r="E68" s="103"/>
      <c r="F68" s="103"/>
      <c r="G68" s="102">
        <v>2677</v>
      </c>
      <c r="H68" s="102">
        <v>70849</v>
      </c>
      <c r="I68" s="103">
        <v>11607</v>
      </c>
      <c r="J68" s="103">
        <v>21507</v>
      </c>
      <c r="K68" s="103">
        <v>24750</v>
      </c>
    </row>
    <row r="69" spans="1:11" ht="15" customHeight="1" thickBot="1" x14ac:dyDescent="0.25">
      <c r="A69" s="117"/>
      <c r="B69" s="117"/>
      <c r="C69" s="117"/>
      <c r="D69" s="117"/>
      <c r="E69" s="117"/>
      <c r="F69" s="117"/>
      <c r="G69" s="118"/>
      <c r="H69" s="117"/>
      <c r="I69" s="117"/>
      <c r="J69" s="117"/>
      <c r="K69" s="117"/>
    </row>
    <row r="70" spans="1:11" ht="13.5" thickTop="1" x14ac:dyDescent="0.2"/>
    <row r="71" spans="1:11" ht="15.75" customHeight="1" x14ac:dyDescent="0.2"/>
    <row r="73" spans="1:11" ht="15" customHeight="1" x14ac:dyDescent="0.2"/>
    <row r="75" spans="1:11" ht="15" customHeight="1" x14ac:dyDescent="0.2"/>
    <row r="77" spans="1:11" ht="15" customHeight="1" x14ac:dyDescent="0.2"/>
    <row r="79" spans="1:11" ht="15" customHeight="1" x14ac:dyDescent="0.2"/>
    <row r="81" s="97" customFormat="1" ht="15" customHeigh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Guideline </vt:lpstr>
      <vt:lpstr>Revenue &amp; Expense Projection</vt:lpstr>
      <vt:lpstr>WACC</vt:lpstr>
      <vt:lpstr>Beta</vt:lpstr>
      <vt:lpstr>Income Statement</vt:lpstr>
      <vt:lpstr>Balance Sheet</vt:lpstr>
      <vt:lpstr>Cash Flow Statement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qianyu li</dc:creator>
  <cp:lastModifiedBy>qianyu li</cp:lastModifiedBy>
  <dcterms:created xsi:type="dcterms:W3CDTF">2021-11-25T15:26:38Z</dcterms:created>
  <dcterms:modified xsi:type="dcterms:W3CDTF">2021-11-28T15:32:18Z</dcterms:modified>
</cp:coreProperties>
</file>