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ula\Desktop\"/>
    </mc:Choice>
  </mc:AlternateContent>
  <xr:revisionPtr revIDLastSave="0" documentId="8_{8D54D3F7-AFCF-4B2C-ACCA-507BFDA9BED4}" xr6:coauthVersionLast="40" xr6:coauthVersionMax="40" xr10:uidLastSave="{00000000-0000-0000-0000-000000000000}"/>
  <bookViews>
    <workbookView xWindow="0" yWindow="0" windowWidth="23040" windowHeight="8988" activeTab="2" xr2:uid="{46A75214-B6AD-434D-9522-924268A21CE9}"/>
  </bookViews>
  <sheets>
    <sheet name="Physical Store" sheetId="1" r:id="rId1"/>
    <sheet name="Physical Store + Website" sheetId="2" r:id="rId2"/>
    <sheet name="Physical +Website-Online Store" sheetId="3" r:id="rId3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0" i="3" l="1"/>
  <c r="G19" i="3"/>
  <c r="G35" i="3"/>
  <c r="G34" i="3"/>
  <c r="G30" i="3"/>
  <c r="G31" i="3"/>
  <c r="G30" i="2"/>
  <c r="G17" i="2"/>
  <c r="G16" i="2"/>
  <c r="E35" i="3" l="1"/>
  <c r="F35" i="3"/>
  <c r="E31" i="3"/>
  <c r="D32" i="3"/>
  <c r="E33" i="3"/>
  <c r="G33" i="3"/>
  <c r="E20" i="3"/>
  <c r="F20" i="3"/>
  <c r="E16" i="3" l="1"/>
  <c r="D17" i="3"/>
  <c r="G28" i="3"/>
  <c r="G24" i="3"/>
  <c r="E18" i="3"/>
  <c r="G18" i="3" s="1"/>
  <c r="E14" i="3"/>
  <c r="G14" i="3" s="1"/>
  <c r="E29" i="3" s="1"/>
  <c r="G13" i="3"/>
  <c r="G12" i="3"/>
  <c r="G11" i="3"/>
  <c r="G10" i="3"/>
  <c r="F9" i="3"/>
  <c r="E9" i="3"/>
  <c r="D9" i="3"/>
  <c r="G8" i="3"/>
  <c r="G7" i="3"/>
  <c r="G6" i="3"/>
  <c r="G5" i="3"/>
  <c r="G4" i="3"/>
  <c r="G9" i="3" l="1"/>
  <c r="E26" i="3" s="1"/>
  <c r="D25" i="3"/>
  <c r="F29" i="3"/>
  <c r="D20" i="3"/>
  <c r="D29" i="3"/>
  <c r="E31" i="2"/>
  <c r="F31" i="2"/>
  <c r="D31" i="2"/>
  <c r="G31" i="2"/>
  <c r="G29" i="2"/>
  <c r="E29" i="2"/>
  <c r="D28" i="2"/>
  <c r="G28" i="2" s="1"/>
  <c r="E16" i="2"/>
  <c r="D15" i="2"/>
  <c r="G26" i="2"/>
  <c r="G22" i="2"/>
  <c r="E14" i="2"/>
  <c r="G14" i="2" s="1"/>
  <c r="G13" i="2"/>
  <c r="G12" i="2"/>
  <c r="G11" i="2"/>
  <c r="G10" i="2"/>
  <c r="F9" i="2"/>
  <c r="F18" i="2" s="1"/>
  <c r="E9" i="2"/>
  <c r="E18" i="2" s="1"/>
  <c r="D9" i="2"/>
  <c r="G8" i="2"/>
  <c r="G7" i="2"/>
  <c r="G6" i="2"/>
  <c r="G5" i="2"/>
  <c r="G4" i="2"/>
  <c r="F24" i="1"/>
  <c r="E24" i="1"/>
  <c r="D24" i="1"/>
  <c r="G14" i="1"/>
  <c r="E14" i="1"/>
  <c r="F27" i="3" l="1"/>
  <c r="G29" i="3"/>
  <c r="D35" i="3"/>
  <c r="D18" i="2"/>
  <c r="G9" i="2"/>
  <c r="G18" i="2" s="1"/>
  <c r="G15" i="2"/>
  <c r="D27" i="2"/>
  <c r="F27" i="2"/>
  <c r="E27" i="2"/>
  <c r="D23" i="2"/>
  <c r="F22" i="1"/>
  <c r="G5" i="1"/>
  <c r="G6" i="1"/>
  <c r="G7" i="1"/>
  <c r="G8" i="1"/>
  <c r="G10" i="1"/>
  <c r="G11" i="1"/>
  <c r="G12" i="1"/>
  <c r="G13" i="1"/>
  <c r="G15" i="1"/>
  <c r="G4" i="1"/>
  <c r="E9" i="1"/>
  <c r="F9" i="1"/>
  <c r="F15" i="1" s="1"/>
  <c r="D9" i="1"/>
  <c r="E24" i="2" l="1"/>
  <c r="F25" i="2"/>
  <c r="G27" i="2"/>
  <c r="E21" i="1"/>
  <c r="G9" i="1"/>
  <c r="D20" i="1" s="1"/>
  <c r="G19" i="1"/>
  <c r="E25" i="1"/>
  <c r="F25" i="1"/>
  <c r="D25" i="1"/>
  <c r="G24" i="1"/>
  <c r="G25" i="1" s="1"/>
  <c r="G23" i="1"/>
  <c r="E15" i="1"/>
  <c r="D15" i="1"/>
</calcChain>
</file>

<file path=xl/sharedStrings.xml><?xml version="1.0" encoding="utf-8"?>
<sst xmlns="http://schemas.openxmlformats.org/spreadsheetml/2006/main" count="476" uniqueCount="81">
  <si>
    <t>Quantity</t>
  </si>
  <si>
    <t>Item/Service</t>
  </si>
  <si>
    <t>Source 01</t>
  </si>
  <si>
    <t>Source 02</t>
  </si>
  <si>
    <t>Source 03</t>
  </si>
  <si>
    <t>Mean</t>
  </si>
  <si>
    <t>Physical Store Only</t>
  </si>
  <si>
    <t>Scanner (barcode-reader)</t>
  </si>
  <si>
    <t>Card machine</t>
  </si>
  <si>
    <t>Training</t>
  </si>
  <si>
    <t>Links</t>
  </si>
  <si>
    <t>https://www.elara.ie/productdetail.aspx?productcode=MMEV382150</t>
  </si>
  <si>
    <t xml:space="preserve"> </t>
  </si>
  <si>
    <t>https://www.logiscenter.ie/metrologic-ms5145-eclipse-barcode-scanner</t>
  </si>
  <si>
    <t>Total</t>
  </si>
  <si>
    <t>-</t>
  </si>
  <si>
    <t>https://www.logiscenter.ie/zebra-ls1203-barcode-scanner</t>
  </si>
  <si>
    <t>https://www.cashdrawers.ie/-Zanprint_Serial_and_USB_Receipt_Printer</t>
  </si>
  <si>
    <t>Cash drawer</t>
  </si>
  <si>
    <t>https://www.cashdrawers.ie/-Complete_EPOS_System_-_Taverna_POS_iPad_Bundle</t>
  </si>
  <si>
    <t>Broadband (240 Mb - monthly)</t>
  </si>
  <si>
    <t>https://switcher.ie/broadband/providers/vodafone/vodafone-simply-broadband/</t>
  </si>
  <si>
    <t>https://switcher.ie/broadband/providers/virgin-media/naked-240/</t>
  </si>
  <si>
    <t>https://www.sky.com/ireland/broadband-talk/fibre-optic/</t>
  </si>
  <si>
    <t>https://www.ie.screwfix.com/sum-up-card-reader.html?utm_source=Google&amp;utm_medium=CPC&amp;utm_campaign=Shopping&amp;gclid=Cj0KCQiArqPgBRCRARIsAPwlHoUXyRsvFJBtyZ-wbdjbwHFwor3aSEZdGV59dcs98zrwJQ7qUcvYXe8aAqswEALw_wcB&amp;gclsrc=aw.ds</t>
  </si>
  <si>
    <t>https://www.tomtop.com/p-os0340b.html?currency=EUR&amp;Warehouse=CN&amp;aid=gplaiecd&amp;mid=10000016502&amp;utm_source=SEM&amp;utm_medium=Google+PLA&amp;utm_campaign=TT_PLA_IE_CD&amp;utm_content=3707&amp;gclid=Cj0KCQiArqPgBRCRARIsAPwlHoV2LZYMHyPCq4CYWYyIcpIAS7nXpTnbz-kvnC3sXoqw_gTFBUD4bV0aAk6OEALw_wcB</t>
  </si>
  <si>
    <t>https://www.cablematic.ie/search/cash-drawer/Cash-drawer-automatic-black-with-RJ11-for-POS-printer-cash-register/BA41/?pag=2</t>
  </si>
  <si>
    <t>https://shop.officeessentials.ie/StoreFront/evolution_product.html?Product=Safescan-4141B-Mounting-Bracket-Black-132-0436&amp;IdProduct=1490441&amp;gclid=Cj0KCQiArqPgBRCRARIsAPwlHoUDb7skafESuECyv8NUnDGjdEzVALm_TQYOSSgSrZyPFinSsWfTYlYaAr4yEALw_wcB#.XAk1q2j7RPY</t>
  </si>
  <si>
    <t>https://www.elara.ie/productdetail.aspx?mancode=C31CD52002&amp;manufacturer=EPSON&amp;gclid=Cj0KCQiArqPgBRCRARIsAPwlHoX8bB7pc-6k4XiT6gX6OxQLNKx-z_fUMvWkhg2eX11ONuEp48C8uIIaAouNEALw_wcB</t>
  </si>
  <si>
    <t>https://www.logiscenter.ie/bixolon-srp-350iii-receipt-printer?gclid=Cj0KCQiArqPgBRCRARIsAPwlHoWrZbzs17CQLWfchqSC9CJ7DreDA9-HRObF3jFPnX-zMMG201CYCDgaAuePEALw_wcB</t>
  </si>
  <si>
    <t>https://www.amazon.com/Verifone-VX520-Ethernet-Reader-M252-653-A3-NAA-3/dp/B00K7TG1IE?ref_=fsclp_pl_dp_4</t>
  </si>
  <si>
    <t>https://www.amazon.com/Verifone-Vx520-Swivel-Tilt-Stand/dp/B014V6SXUW?ref_=fsclp_pl_dp_12</t>
  </si>
  <si>
    <t>Mouse</t>
  </si>
  <si>
    <t>Keyboard</t>
  </si>
  <si>
    <t>Screen</t>
  </si>
  <si>
    <t>CPU</t>
  </si>
  <si>
    <t>https://www.currys.ie/ieen/computing-accessories/computer-accessories/mice-and-keyboards/mice/logitech-b100-optical-mouse-21775704-pdt.html</t>
  </si>
  <si>
    <t>https://www.harveynorman.ie/computing/computer-accessories/keyboards-mice/logitech-m90-optical-mouse-black.html</t>
  </si>
  <si>
    <t>https://www.harveynorman.ie/computing/computer-accessories/keyboards-mice/microsoft-wired-keyboard-600-anb-00006.html</t>
  </si>
  <si>
    <t>https://www.currys.ie/ieen/computing-accessories/computer-accessories/mice-and-keyboards/keyboards/advent-k112-keyboard-black-13828361-pdt.html</t>
  </si>
  <si>
    <t>https://www.elara.ie/productdetail.aspx?productcode=MME0Z30054</t>
  </si>
  <si>
    <t>https://www.elara.ie/productdetail.aspx?productcode=MME4A50003</t>
  </si>
  <si>
    <t>https://www.harveynorman.ie/computing/desktop-computers/lenovo-desktop-510sl-i3-1tb-4gb.html</t>
  </si>
  <si>
    <t>https://www.harveynorman.ie/computing/computer-accessories/lcd-monitors/lenovo-d22-10-21.5-fhd-monitor-65e4kac6uk.html</t>
  </si>
  <si>
    <t>https://www.currys.ie/ieen/computing/desktop-pcs/desktop-pcs/dell-inspiron-small-intel-core-i3-desktop-pc-1-tb-grey-10181576-pdt.html</t>
  </si>
  <si>
    <t>https://www.currys.ie/ieen/computing/pc-monitors/pc-monitors/samsung-c24f396-full-hd-24-curved-led-monitor-10146138-pdt.html</t>
  </si>
  <si>
    <t>https://www.elara.ie/productdetail.aspx?productcode=WCE10KH003AUK</t>
  </si>
  <si>
    <t>https://www.elara.ie/productdetail.aspx?productcode=WCELS24D330HSXEN</t>
  </si>
  <si>
    <t xml:space="preserve"> https://www.cashdrawers.ie/-ICR_Touch_Touchpoint_Software</t>
  </si>
  <si>
    <t>Receipt printer</t>
  </si>
  <si>
    <t>EPOS software</t>
  </si>
  <si>
    <t>https://www.cashdrawers.ie/-Lightspeed_EPOS_Bundle</t>
  </si>
  <si>
    <t>Bundle includes: iPad stand + cash drawer + receipt printer ----- iPad not included</t>
  </si>
  <si>
    <t>EPOS bundle + card machine + EPOS software + iPad</t>
  </si>
  <si>
    <t>https://www.cheapmobilehandsets.co.uk/492-apple-ipad-air-128gb-wifi-plus-4g-cheap?gclid=CjwKCAiA0ajgBRA4EiwA9gFOR87UHiEpft8tH3wJlFkRqWIXNB2Oe46zNCiZS_U4IZAwCD245JK9mxoC5TYQAvD_BwE</t>
  </si>
  <si>
    <t>Bundle includes: screen (touch) + cash drawer + receipt printer + card machine</t>
  </si>
  <si>
    <t>Bundle includes: tablet stand + cash drawer + receipt printer</t>
  </si>
  <si>
    <t>https://www.google.ie/shopping/product/18130265870997093076?hl=pt-BR&amp;q=samsung+galaxy+tablet+ireland&amp;oq=samsung+galaxy+tablet+ireland&amp;prds=paur:ClkAsKraX76xPEqBYkW4US73MHVtqKWG8WxhLiE7b350Ne7fxFiW5GdKXOatZjDQNPAZdtDj00oE5kpuUfqk_JD2MBLA921_pr1waadpI4qCZm-_hRMN0jBQ3xIZAFPVH71kV41BG0aGus8iroZkw0r3iLC3Mw&amp;sa=X&amp;ved=0ahUKEwip95rN043fAhUBVBUIHUpcDKQQ8wIInAI</t>
  </si>
  <si>
    <t>https://www.cashdrawers.ie/-Tablet-EPOS-Bundle-with-Stand-Printer-and-Drawer</t>
  </si>
  <si>
    <t>http://retailertrainingservices.com/how-much-to-budget-for-retail-training/</t>
  </si>
  <si>
    <t>https://www.shopify.com/retail/5-tools-to-make-training-retail-staff-easier-and-more-efficient</t>
  </si>
  <si>
    <t>* Source 2 considering 2h training (4 x 30min training)</t>
  </si>
  <si>
    <t>* Only 1 software found for retails -- price estimated</t>
  </si>
  <si>
    <t>EPOS bundle + software</t>
  </si>
  <si>
    <t>EPOS bundle + card machine + EPOS software + Samsung Galaxy tablet</t>
  </si>
  <si>
    <t>* Software doesn't keep track of stock control/suppliers</t>
  </si>
  <si>
    <t>Physical Store + Website</t>
  </si>
  <si>
    <t>https://www.irelandwebsitedesign.com/how-much-does-a-website-cost-in-ireland</t>
  </si>
  <si>
    <t>* Source 2 - 2h training (4 x 30min training)</t>
  </si>
  <si>
    <t>https://www.iedr.ie/uploads/Ebook-Website-costs-for-SMEs-in-Ireland.pdf</t>
  </si>
  <si>
    <t>Website devolpment cost (one-off)</t>
  </si>
  <si>
    <t>http://www.waterfordwebdesign.ie/how-much-does-a-website-cost-in-ireland/</t>
  </si>
  <si>
    <t>Hosting + Domain (monthly)</t>
  </si>
  <si>
    <t>eCommerce Website cost (one-off)</t>
  </si>
  <si>
    <t>Mean from other tables</t>
  </si>
  <si>
    <t>eCommerce plataform (monthly)</t>
  </si>
  <si>
    <t>https://www.shopify.com/pricing</t>
  </si>
  <si>
    <t>https://www.bigcommerce.com/pricing/</t>
  </si>
  <si>
    <t>http://www.bebetterdomore.com/blog/how-much-does-it-cost-to-maintain-a-website/</t>
  </si>
  <si>
    <t>Websmaster (monthly - 2h to 5h monthly)</t>
  </si>
  <si>
    <t>Physical Store + Website + Online Store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</si>
</sst>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€-2]\ * #,##0.00_-;\-[$€-2]\ * #,##0.00_-;_-[$€-2]\ * &quot;-&quot;??_-;_-@_-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4" fontId="0" fillId="0" borderId="13" xfId="0" applyNumberForma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4" xfId="0" applyBorder="1" applyAlignment="1">
      <alignment horizontal="center" vertical="center" wrapText="1"/>
    </xf>
    <xf numFmtId="164" fontId="0" fillId="0" borderId="4" xfId="0" applyNumberFormat="1" applyBorder="1" applyAlignment="1">
      <alignment vertical="center"/>
    </xf>
    <xf numFmtId="0" fontId="0" fillId="0" borderId="4" xfId="0" applyBorder="1" applyAlignment="1">
      <alignment horizontal="left" vertical="center"/>
    </xf>
    <xf numFmtId="0" fontId="0" fillId="0" borderId="4" xfId="0" applyBorder="1" applyAlignment="1">
      <alignment vertical="center"/>
    </xf>
    <xf numFmtId="0" fontId="0" fillId="0" borderId="9" xfId="0" applyBorder="1" applyAlignment="1">
      <alignment horizontal="center" vertical="center"/>
    </xf>
    <xf numFmtId="0" fontId="0" fillId="0" borderId="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8" xfId="0" applyBorder="1" applyAlignment="1">
      <alignment vertical="center"/>
    </xf>
    <xf numFmtId="164" fontId="0" fillId="2" borderId="9" xfId="0" applyNumberForma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164" fontId="1" fillId="2" borderId="7" xfId="0" applyNumberFormat="1" applyFont="1" applyFill="1" applyBorder="1" applyAlignment="1">
      <alignment horizontal="center" vertical="center"/>
    </xf>
    <xf numFmtId="164" fontId="1" fillId="2" borderId="16" xfId="0" applyNumberFormat="1" applyFont="1" applyFill="1" applyBorder="1" applyAlignment="1">
      <alignment horizontal="center" vertical="center"/>
    </xf>
    <xf numFmtId="164" fontId="1" fillId="2" borderId="9" xfId="0" applyNumberFormat="1" applyFont="1" applyFill="1" applyBorder="1" applyAlignment="1">
      <alignment horizontal="center" vertical="center"/>
    </xf>
    <xf numFmtId="164" fontId="0" fillId="2" borderId="14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3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2" xfId="0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164" fontId="0" fillId="0" borderId="25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164" fontId="1" fillId="2" borderId="17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left" vertical="center"/>
    </xf>
    <xf numFmtId="164" fontId="1" fillId="2" borderId="26" xfId="0" applyNumberFormat="1" applyFont="1" applyFill="1" applyBorder="1" applyAlignment="1">
      <alignment horizontal="center" vertical="center"/>
    </xf>
    <xf numFmtId="164" fontId="1" fillId="2" borderId="12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0" borderId="22" xfId="0" applyBorder="1" applyAlignment="1">
      <alignment horizontal="left" vertical="center"/>
    </xf>
    <xf numFmtId="0" fontId="0" fillId="0" borderId="23" xfId="0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E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D0045-D505-4299-8E46-3700F0A7A2D3}">
  <dimension ref="A1:M27"/>
  <sheetViews>
    <sheetView topLeftCell="A7" workbookViewId="0">
      <selection activeCell="J20" sqref="J20"/>
    </sheetView>
  </sheetViews>
  <sheetFormatPr defaultRowHeight="14.4" x14ac:dyDescent="0.3"/>
  <cols>
    <col min="1" max="1" width="34.77734375" style="1" customWidth="1"/>
    <col min="2" max="2" width="8" style="1" bestFit="1" customWidth="1"/>
    <col min="3" max="3" width="30.21875" style="1" customWidth="1"/>
    <col min="4" max="7" width="10.77734375" style="2" bestFit="1" customWidth="1"/>
    <col min="8" max="9" width="8.88671875" style="1"/>
    <col min="10" max="12" width="9" style="1" bestFit="1" customWidth="1"/>
    <col min="13" max="16384" width="8.88671875" style="1"/>
  </cols>
  <sheetData>
    <row r="1" spans="1:13" ht="15" thickBot="1" x14ac:dyDescent="0.35"/>
    <row r="2" spans="1:13" ht="15" thickBot="1" x14ac:dyDescent="0.35">
      <c r="B2" s="50" t="s">
        <v>6</v>
      </c>
      <c r="C2" s="51"/>
      <c r="D2" s="51"/>
      <c r="E2" s="51"/>
      <c r="F2" s="51"/>
      <c r="G2" s="52"/>
      <c r="J2" s="47" t="s">
        <v>10</v>
      </c>
      <c r="K2" s="48"/>
      <c r="L2" s="49"/>
    </row>
    <row r="3" spans="1:13" x14ac:dyDescent="0.3">
      <c r="B3" s="21" t="s">
        <v>0</v>
      </c>
      <c r="C3" s="22" t="s">
        <v>1</v>
      </c>
      <c r="D3" s="23" t="s">
        <v>2</v>
      </c>
      <c r="E3" s="23" t="s">
        <v>3</v>
      </c>
      <c r="F3" s="23" t="s">
        <v>4</v>
      </c>
      <c r="G3" s="24" t="s">
        <v>5</v>
      </c>
      <c r="J3" s="34" t="s">
        <v>2</v>
      </c>
      <c r="K3" s="35" t="s">
        <v>3</v>
      </c>
      <c r="L3" s="36" t="s">
        <v>4</v>
      </c>
      <c r="M3" s="1" t="s">
        <v>12</v>
      </c>
    </row>
    <row r="4" spans="1:13" x14ac:dyDescent="0.3">
      <c r="B4" s="5">
        <v>1</v>
      </c>
      <c r="C4" s="3" t="s">
        <v>7</v>
      </c>
      <c r="D4" s="4">
        <v>47.44</v>
      </c>
      <c r="E4" s="4">
        <v>56.59</v>
      </c>
      <c r="F4" s="4">
        <v>52.89</v>
      </c>
      <c r="G4" s="20">
        <f>(D4+E4+F4)/3</f>
        <v>52.306666666666672</v>
      </c>
      <c r="I4" s="1" t="s">
        <v>12</v>
      </c>
      <c r="J4" s="15" t="s">
        <v>11</v>
      </c>
      <c r="K4" s="12" t="s">
        <v>13</v>
      </c>
      <c r="L4" s="16" t="s">
        <v>16</v>
      </c>
      <c r="M4" s="1" t="s">
        <v>12</v>
      </c>
    </row>
    <row r="5" spans="1:13" x14ac:dyDescent="0.3">
      <c r="B5" s="5">
        <v>1</v>
      </c>
      <c r="C5" s="3" t="s">
        <v>32</v>
      </c>
      <c r="D5" s="4">
        <v>8.49</v>
      </c>
      <c r="E5" s="4">
        <v>9.9</v>
      </c>
      <c r="F5" s="4">
        <v>7.39</v>
      </c>
      <c r="G5" s="20">
        <f t="shared" ref="G5:G13" si="0">(D5+E5+F5)/3</f>
        <v>8.5933333333333337</v>
      </c>
      <c r="J5" s="15" t="s">
        <v>36</v>
      </c>
      <c r="K5" s="12" t="s">
        <v>37</v>
      </c>
      <c r="L5" s="16" t="s">
        <v>40</v>
      </c>
      <c r="M5" s="1" t="s">
        <v>12</v>
      </c>
    </row>
    <row r="6" spans="1:13" x14ac:dyDescent="0.3">
      <c r="B6" s="5">
        <v>1</v>
      </c>
      <c r="C6" s="3" t="s">
        <v>33</v>
      </c>
      <c r="D6" s="4">
        <v>9.99</v>
      </c>
      <c r="E6" s="4">
        <v>15.99</v>
      </c>
      <c r="F6" s="4">
        <v>11.09</v>
      </c>
      <c r="G6" s="20">
        <f t="shared" si="0"/>
        <v>12.356666666666667</v>
      </c>
      <c r="J6" s="15" t="s">
        <v>39</v>
      </c>
      <c r="K6" s="12" t="s">
        <v>38</v>
      </c>
      <c r="L6" s="16" t="s">
        <v>41</v>
      </c>
      <c r="M6" s="1" t="s">
        <v>12</v>
      </c>
    </row>
    <row r="7" spans="1:13" x14ac:dyDescent="0.3">
      <c r="B7" s="5">
        <v>1</v>
      </c>
      <c r="C7" s="3" t="s">
        <v>34</v>
      </c>
      <c r="D7" s="4">
        <v>119</v>
      </c>
      <c r="E7" s="4">
        <v>119.99</v>
      </c>
      <c r="F7" s="4">
        <v>124.48</v>
      </c>
      <c r="G7" s="20">
        <f t="shared" si="0"/>
        <v>121.15666666666668</v>
      </c>
      <c r="J7" s="15" t="s">
        <v>43</v>
      </c>
      <c r="K7" s="12" t="s">
        <v>45</v>
      </c>
      <c r="L7" s="16" t="s">
        <v>47</v>
      </c>
      <c r="M7" s="1" t="s">
        <v>12</v>
      </c>
    </row>
    <row r="8" spans="1:13" x14ac:dyDescent="0.3">
      <c r="B8" s="5">
        <v>1</v>
      </c>
      <c r="C8" s="3" t="s">
        <v>35</v>
      </c>
      <c r="D8" s="4">
        <v>369</v>
      </c>
      <c r="E8" s="11">
        <v>479.99</v>
      </c>
      <c r="F8" s="4">
        <v>419.98</v>
      </c>
      <c r="G8" s="20">
        <f t="shared" si="0"/>
        <v>422.99</v>
      </c>
      <c r="J8" s="15" t="s">
        <v>42</v>
      </c>
      <c r="K8" s="13" t="s">
        <v>44</v>
      </c>
      <c r="L8" s="16" t="s">
        <v>46</v>
      </c>
      <c r="M8" s="1" t="s">
        <v>12</v>
      </c>
    </row>
    <row r="9" spans="1:13" ht="28.8" x14ac:dyDescent="0.3">
      <c r="A9" s="28" t="s">
        <v>62</v>
      </c>
      <c r="B9" s="5">
        <v>1</v>
      </c>
      <c r="C9" s="3" t="s">
        <v>50</v>
      </c>
      <c r="D9" s="4">
        <f>(379+499)/2</f>
        <v>439</v>
      </c>
      <c r="E9" s="4">
        <f>(379+499)/2</f>
        <v>439</v>
      </c>
      <c r="F9" s="4">
        <f>(379+499)/2</f>
        <v>439</v>
      </c>
      <c r="G9" s="20">
        <f t="shared" si="0"/>
        <v>439</v>
      </c>
      <c r="J9" s="53" t="s">
        <v>48</v>
      </c>
      <c r="K9" s="54"/>
      <c r="L9" s="55"/>
      <c r="M9" s="1" t="s">
        <v>12</v>
      </c>
    </row>
    <row r="10" spans="1:13" x14ac:dyDescent="0.3">
      <c r="B10" s="5">
        <v>1</v>
      </c>
      <c r="C10" s="3" t="s">
        <v>18</v>
      </c>
      <c r="D10" s="4">
        <v>35.15</v>
      </c>
      <c r="E10" s="11">
        <v>29.79</v>
      </c>
      <c r="F10" s="4">
        <v>33.700000000000003</v>
      </c>
      <c r="G10" s="20">
        <f t="shared" si="0"/>
        <v>32.880000000000003</v>
      </c>
      <c r="J10" s="15" t="s">
        <v>25</v>
      </c>
      <c r="K10" s="13" t="s">
        <v>27</v>
      </c>
      <c r="L10" s="16" t="s">
        <v>26</v>
      </c>
      <c r="M10" s="1" t="s">
        <v>12</v>
      </c>
    </row>
    <row r="11" spans="1:13" x14ac:dyDescent="0.3">
      <c r="B11" s="5">
        <v>1</v>
      </c>
      <c r="C11" s="3" t="s">
        <v>49</v>
      </c>
      <c r="D11" s="4">
        <v>175</v>
      </c>
      <c r="E11" s="11">
        <v>144.19</v>
      </c>
      <c r="F11" s="4">
        <v>141.97</v>
      </c>
      <c r="G11" s="20">
        <f t="shared" si="0"/>
        <v>153.72</v>
      </c>
      <c r="J11" s="15" t="s">
        <v>17</v>
      </c>
      <c r="K11" s="13" t="s">
        <v>28</v>
      </c>
      <c r="L11" s="16" t="s">
        <v>29</v>
      </c>
      <c r="M11" s="1" t="s">
        <v>12</v>
      </c>
    </row>
    <row r="12" spans="1:13" x14ac:dyDescent="0.3">
      <c r="B12" s="5">
        <v>1</v>
      </c>
      <c r="C12" s="3" t="s">
        <v>8</v>
      </c>
      <c r="D12" s="4">
        <v>35.450000000000003</v>
      </c>
      <c r="E12" s="11">
        <v>61.39</v>
      </c>
      <c r="F12" s="4">
        <v>57.01</v>
      </c>
      <c r="G12" s="20">
        <f t="shared" si="0"/>
        <v>51.283333333333331</v>
      </c>
      <c r="J12" s="15" t="s">
        <v>24</v>
      </c>
      <c r="K12" s="13" t="s">
        <v>30</v>
      </c>
      <c r="L12" s="16" t="s">
        <v>31</v>
      </c>
      <c r="M12" s="1" t="s">
        <v>12</v>
      </c>
    </row>
    <row r="13" spans="1:13" x14ac:dyDescent="0.3">
      <c r="B13" s="5" t="s">
        <v>15</v>
      </c>
      <c r="C13" s="3" t="s">
        <v>20</v>
      </c>
      <c r="D13" s="4">
        <v>35</v>
      </c>
      <c r="E13" s="4">
        <v>46.5</v>
      </c>
      <c r="F13" s="4">
        <v>33</v>
      </c>
      <c r="G13" s="20">
        <f t="shared" si="0"/>
        <v>38.166666666666664</v>
      </c>
      <c r="J13" s="31" t="s">
        <v>21</v>
      </c>
      <c r="K13" s="29" t="s">
        <v>22</v>
      </c>
      <c r="L13" s="30" t="s">
        <v>23</v>
      </c>
      <c r="M13" s="1" t="s">
        <v>12</v>
      </c>
    </row>
    <row r="14" spans="1:13" ht="29.4" thickBot="1" x14ac:dyDescent="0.35">
      <c r="A14" s="28" t="s">
        <v>61</v>
      </c>
      <c r="B14" s="7" t="s">
        <v>15</v>
      </c>
      <c r="C14" s="8" t="s">
        <v>9</v>
      </c>
      <c r="D14" s="6">
        <v>492.09</v>
      </c>
      <c r="E14" s="6">
        <f>60.63*4</f>
        <v>242.52</v>
      </c>
      <c r="F14" s="6" t="s">
        <v>15</v>
      </c>
      <c r="G14" s="20">
        <f>(D14+E14)/2</f>
        <v>367.30500000000001</v>
      </c>
      <c r="J14" s="17" t="s">
        <v>59</v>
      </c>
      <c r="K14" s="18" t="s">
        <v>60</v>
      </c>
      <c r="L14" s="32" t="s">
        <v>15</v>
      </c>
      <c r="M14" s="1" t="s">
        <v>12</v>
      </c>
    </row>
    <row r="15" spans="1:13" ht="15" thickBot="1" x14ac:dyDescent="0.35">
      <c r="B15" s="50" t="s">
        <v>14</v>
      </c>
      <c r="C15" s="51"/>
      <c r="D15" s="25">
        <f>SUM(D4:D14)</f>
        <v>1765.6100000000001</v>
      </c>
      <c r="E15" s="25">
        <f>SUM(E4:E14)</f>
        <v>1645.8500000000001</v>
      </c>
      <c r="F15" s="25">
        <f>SUM(F4:F14)</f>
        <v>1320.51</v>
      </c>
      <c r="G15" s="26">
        <f>SUM(G4:G14)</f>
        <v>1699.7583333333337</v>
      </c>
      <c r="J15" s="1" t="s">
        <v>12</v>
      </c>
      <c r="K15" s="1" t="s">
        <v>12</v>
      </c>
    </row>
    <row r="16" spans="1:13" ht="15" thickBot="1" x14ac:dyDescent="0.35"/>
    <row r="17" spans="1:13" ht="15" thickBot="1" x14ac:dyDescent="0.35">
      <c r="B17" s="47" t="s">
        <v>6</v>
      </c>
      <c r="C17" s="48"/>
      <c r="D17" s="48"/>
      <c r="E17" s="48"/>
      <c r="F17" s="48"/>
      <c r="G17" s="49"/>
      <c r="J17" s="47" t="s">
        <v>10</v>
      </c>
      <c r="K17" s="48"/>
      <c r="L17" s="49"/>
    </row>
    <row r="18" spans="1:13" x14ac:dyDescent="0.3">
      <c r="B18" s="21" t="s">
        <v>0</v>
      </c>
      <c r="C18" s="22" t="s">
        <v>1</v>
      </c>
      <c r="D18" s="23" t="s">
        <v>2</v>
      </c>
      <c r="E18" s="23" t="s">
        <v>3</v>
      </c>
      <c r="F18" s="23" t="s">
        <v>4</v>
      </c>
      <c r="G18" s="24" t="s">
        <v>5</v>
      </c>
      <c r="J18" s="21" t="s">
        <v>2</v>
      </c>
      <c r="K18" s="22" t="s">
        <v>3</v>
      </c>
      <c r="L18" s="33" t="s">
        <v>4</v>
      </c>
    </row>
    <row r="19" spans="1:13" x14ac:dyDescent="0.3">
      <c r="B19" s="5">
        <v>1</v>
      </c>
      <c r="C19" s="3" t="s">
        <v>7</v>
      </c>
      <c r="D19" s="4">
        <v>47.44</v>
      </c>
      <c r="E19" s="4">
        <v>56.59</v>
      </c>
      <c r="F19" s="4">
        <v>52.89</v>
      </c>
      <c r="G19" s="20">
        <f>(D19+E19+F19)/3</f>
        <v>52.306666666666672</v>
      </c>
      <c r="I19" s="1" t="s">
        <v>12</v>
      </c>
      <c r="J19" s="15" t="s">
        <v>11</v>
      </c>
      <c r="K19" s="12" t="s">
        <v>13</v>
      </c>
      <c r="L19" s="16" t="s">
        <v>16</v>
      </c>
      <c r="M19" s="1" t="s">
        <v>12</v>
      </c>
    </row>
    <row r="20" spans="1:13" ht="28.8" x14ac:dyDescent="0.3">
      <c r="A20" s="28" t="s">
        <v>55</v>
      </c>
      <c r="B20" s="5">
        <v>1</v>
      </c>
      <c r="C20" s="10" t="s">
        <v>63</v>
      </c>
      <c r="D20" s="11">
        <f xml:space="preserve"> 899+G9</f>
        <v>1338</v>
      </c>
      <c r="E20" s="4" t="s">
        <v>15</v>
      </c>
      <c r="F20" s="4" t="s">
        <v>15</v>
      </c>
      <c r="G20" s="20" t="s">
        <v>15</v>
      </c>
      <c r="J20" s="19" t="s">
        <v>19</v>
      </c>
      <c r="K20" s="3" t="s">
        <v>15</v>
      </c>
      <c r="L20" s="14" t="s">
        <v>15</v>
      </c>
    </row>
    <row r="21" spans="1:13" ht="43.2" x14ac:dyDescent="0.3">
      <c r="A21" s="28" t="s">
        <v>52</v>
      </c>
      <c r="B21" s="5">
        <v>1</v>
      </c>
      <c r="C21" s="10" t="s">
        <v>53</v>
      </c>
      <c r="D21" s="4" t="s">
        <v>15</v>
      </c>
      <c r="E21" s="4">
        <f>499+G12+G9+159.46</f>
        <v>1148.7433333333333</v>
      </c>
      <c r="F21" s="4" t="s">
        <v>15</v>
      </c>
      <c r="G21" s="20" t="s">
        <v>15</v>
      </c>
      <c r="J21" s="7" t="s">
        <v>15</v>
      </c>
      <c r="K21" s="29" t="s">
        <v>51</v>
      </c>
      <c r="L21" s="30" t="s">
        <v>54</v>
      </c>
      <c r="M21" s="1" t="s">
        <v>12</v>
      </c>
    </row>
    <row r="22" spans="1:13" ht="36.6" customHeight="1" x14ac:dyDescent="0.3">
      <c r="A22" s="28" t="s">
        <v>56</v>
      </c>
      <c r="B22" s="5">
        <v>1</v>
      </c>
      <c r="C22" s="10" t="s">
        <v>64</v>
      </c>
      <c r="D22" s="4" t="s">
        <v>15</v>
      </c>
      <c r="E22" s="4" t="s">
        <v>15</v>
      </c>
      <c r="F22" s="4">
        <f>549+G12+G9+157</f>
        <v>1196.2833333333333</v>
      </c>
      <c r="G22" s="20" t="s">
        <v>15</v>
      </c>
      <c r="J22" s="7" t="s">
        <v>15</v>
      </c>
      <c r="K22" s="29" t="s">
        <v>58</v>
      </c>
      <c r="L22" s="30" t="s">
        <v>57</v>
      </c>
      <c r="M22" s="1" t="s">
        <v>12</v>
      </c>
    </row>
    <row r="23" spans="1:13" x14ac:dyDescent="0.3">
      <c r="B23" s="5" t="s">
        <v>15</v>
      </c>
      <c r="C23" s="3" t="s">
        <v>20</v>
      </c>
      <c r="D23" s="4">
        <v>35</v>
      </c>
      <c r="E23" s="4">
        <v>46.5</v>
      </c>
      <c r="F23" s="4">
        <v>33</v>
      </c>
      <c r="G23" s="20">
        <f>(D23+E23+F23)/3</f>
        <v>38.166666666666664</v>
      </c>
      <c r="J23" s="31" t="s">
        <v>21</v>
      </c>
      <c r="K23" s="29" t="s">
        <v>22</v>
      </c>
      <c r="L23" s="30" t="s">
        <v>23</v>
      </c>
      <c r="M23" s="1" t="s">
        <v>12</v>
      </c>
    </row>
    <row r="24" spans="1:13" ht="15" thickBot="1" x14ac:dyDescent="0.35">
      <c r="B24" s="7" t="s">
        <v>15</v>
      </c>
      <c r="C24" s="8" t="s">
        <v>9</v>
      </c>
      <c r="D24" s="6">
        <f>G14</f>
        <v>367.30500000000001</v>
      </c>
      <c r="E24" s="6">
        <f>G14</f>
        <v>367.30500000000001</v>
      </c>
      <c r="F24" s="6">
        <f>G14</f>
        <v>367.30500000000001</v>
      </c>
      <c r="G24" s="27">
        <f>(D24+E24+F24)/3</f>
        <v>367.30500000000001</v>
      </c>
      <c r="J24" s="17" t="s">
        <v>59</v>
      </c>
      <c r="K24" s="18" t="s">
        <v>60</v>
      </c>
      <c r="L24" s="32" t="s">
        <v>15</v>
      </c>
    </row>
    <row r="25" spans="1:13" ht="15" thickBot="1" x14ac:dyDescent="0.35">
      <c r="B25" s="47" t="s">
        <v>14</v>
      </c>
      <c r="C25" s="48"/>
      <c r="D25" s="25">
        <f>SUM(D19:D24)</f>
        <v>1787.7450000000001</v>
      </c>
      <c r="E25" s="25">
        <f>SUM(E19:E24)</f>
        <v>1619.1383333333333</v>
      </c>
      <c r="F25" s="25">
        <f>SUM(F19:F24)</f>
        <v>1649.4783333333335</v>
      </c>
      <c r="G25" s="25">
        <f>G19+((D20+E21+F22)/3)+G23+G24</f>
        <v>1685.453888888889</v>
      </c>
      <c r="J25" s="9"/>
    </row>
    <row r="27" spans="1:13" x14ac:dyDescent="0.3">
      <c r="A27" s="46" t="s">
        <v>65</v>
      </c>
      <c r="B27" s="46"/>
      <c r="C27" s="46"/>
    </row>
  </sheetData>
  <mergeCells count="8">
    <mergeCell ref="A27:C27"/>
    <mergeCell ref="J17:L17"/>
    <mergeCell ref="B2:G2"/>
    <mergeCell ref="J2:L2"/>
    <mergeCell ref="B15:C15"/>
    <mergeCell ref="B25:C25"/>
    <mergeCell ref="B17:G17"/>
    <mergeCell ref="J9:L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2F314-230B-41A7-81A0-F826515124D3}">
  <dimension ref="A1:M33"/>
  <sheetViews>
    <sheetView topLeftCell="A13" zoomScaleNormal="100" workbookViewId="0">
      <selection activeCell="J30" sqref="J30:L30"/>
    </sheetView>
  </sheetViews>
  <sheetFormatPr defaultRowHeight="14.4" x14ac:dyDescent="0.3"/>
  <cols>
    <col min="1" max="1" width="37.6640625" style="1" customWidth="1"/>
    <col min="2" max="2" width="8" style="1" bestFit="1" customWidth="1"/>
    <col min="3" max="3" width="35.44140625" style="1" bestFit="1" customWidth="1"/>
    <col min="4" max="7" width="10.77734375" style="2" bestFit="1" customWidth="1"/>
    <col min="8" max="9" width="8.88671875" style="1"/>
    <col min="10" max="12" width="9" style="1" bestFit="1" customWidth="1"/>
    <col min="13" max="16384" width="8.88671875" style="1"/>
  </cols>
  <sheetData>
    <row r="1" spans="1:13" ht="15" thickBot="1" x14ac:dyDescent="0.35"/>
    <row r="2" spans="1:13" ht="15" thickBot="1" x14ac:dyDescent="0.35">
      <c r="B2" s="50" t="s">
        <v>66</v>
      </c>
      <c r="C2" s="51"/>
      <c r="D2" s="51"/>
      <c r="E2" s="51"/>
      <c r="F2" s="51"/>
      <c r="G2" s="52"/>
      <c r="J2" s="47" t="s">
        <v>10</v>
      </c>
      <c r="K2" s="48"/>
      <c r="L2" s="49"/>
    </row>
    <row r="3" spans="1:13" x14ac:dyDescent="0.3">
      <c r="B3" s="21" t="s">
        <v>0</v>
      </c>
      <c r="C3" s="22" t="s">
        <v>1</v>
      </c>
      <c r="D3" s="23" t="s">
        <v>2</v>
      </c>
      <c r="E3" s="23" t="s">
        <v>3</v>
      </c>
      <c r="F3" s="23" t="s">
        <v>4</v>
      </c>
      <c r="G3" s="24" t="s">
        <v>5</v>
      </c>
      <c r="J3" s="34" t="s">
        <v>2</v>
      </c>
      <c r="K3" s="35" t="s">
        <v>3</v>
      </c>
      <c r="L3" s="36" t="s">
        <v>4</v>
      </c>
      <c r="M3" s="1" t="s">
        <v>12</v>
      </c>
    </row>
    <row r="4" spans="1:13" x14ac:dyDescent="0.3">
      <c r="B4" s="5">
        <v>1</v>
      </c>
      <c r="C4" s="3" t="s">
        <v>7</v>
      </c>
      <c r="D4" s="4">
        <v>47.44</v>
      </c>
      <c r="E4" s="4">
        <v>56.59</v>
      </c>
      <c r="F4" s="4">
        <v>52.89</v>
      </c>
      <c r="G4" s="20">
        <f>(D4+E4+F4)/3</f>
        <v>52.306666666666672</v>
      </c>
      <c r="I4" s="1" t="s">
        <v>12</v>
      </c>
      <c r="J4" s="15" t="s">
        <v>11</v>
      </c>
      <c r="K4" s="40" t="s">
        <v>13</v>
      </c>
      <c r="L4" s="16" t="s">
        <v>16</v>
      </c>
      <c r="M4" s="1" t="s">
        <v>12</v>
      </c>
    </row>
    <row r="5" spans="1:13" x14ac:dyDescent="0.3">
      <c r="B5" s="5">
        <v>1</v>
      </c>
      <c r="C5" s="3" t="s">
        <v>32</v>
      </c>
      <c r="D5" s="4">
        <v>8.49</v>
      </c>
      <c r="E5" s="4">
        <v>9.9</v>
      </c>
      <c r="F5" s="4">
        <v>7.39</v>
      </c>
      <c r="G5" s="20">
        <f t="shared" ref="G5:G13" si="0">(D5+E5+F5)/3</f>
        <v>8.5933333333333337</v>
      </c>
      <c r="J5" s="15" t="s">
        <v>36</v>
      </c>
      <c r="K5" s="40" t="s">
        <v>37</v>
      </c>
      <c r="L5" s="16" t="s">
        <v>40</v>
      </c>
      <c r="M5" s="1" t="s">
        <v>12</v>
      </c>
    </row>
    <row r="6" spans="1:13" x14ac:dyDescent="0.3">
      <c r="B6" s="5">
        <v>1</v>
      </c>
      <c r="C6" s="3" t="s">
        <v>33</v>
      </c>
      <c r="D6" s="4">
        <v>9.99</v>
      </c>
      <c r="E6" s="4">
        <v>15.99</v>
      </c>
      <c r="F6" s="4">
        <v>11.09</v>
      </c>
      <c r="G6" s="20">
        <f t="shared" si="0"/>
        <v>12.356666666666667</v>
      </c>
      <c r="J6" s="15" t="s">
        <v>39</v>
      </c>
      <c r="K6" s="40" t="s">
        <v>38</v>
      </c>
      <c r="L6" s="16" t="s">
        <v>41</v>
      </c>
      <c r="M6" s="1" t="s">
        <v>12</v>
      </c>
    </row>
    <row r="7" spans="1:13" x14ac:dyDescent="0.3">
      <c r="B7" s="5">
        <v>1</v>
      </c>
      <c r="C7" s="3" t="s">
        <v>34</v>
      </c>
      <c r="D7" s="4">
        <v>119</v>
      </c>
      <c r="E7" s="4">
        <v>119.99</v>
      </c>
      <c r="F7" s="4">
        <v>124.48</v>
      </c>
      <c r="G7" s="20">
        <f t="shared" si="0"/>
        <v>121.15666666666668</v>
      </c>
      <c r="J7" s="15" t="s">
        <v>43</v>
      </c>
      <c r="K7" s="40" t="s">
        <v>45</v>
      </c>
      <c r="L7" s="16" t="s">
        <v>47</v>
      </c>
      <c r="M7" s="1" t="s">
        <v>12</v>
      </c>
    </row>
    <row r="8" spans="1:13" x14ac:dyDescent="0.3">
      <c r="B8" s="5">
        <v>1</v>
      </c>
      <c r="C8" s="3" t="s">
        <v>35</v>
      </c>
      <c r="D8" s="4">
        <v>369</v>
      </c>
      <c r="E8" s="11">
        <v>479.99</v>
      </c>
      <c r="F8" s="4">
        <v>419.98</v>
      </c>
      <c r="G8" s="20">
        <f t="shared" si="0"/>
        <v>422.99</v>
      </c>
      <c r="J8" s="15" t="s">
        <v>42</v>
      </c>
      <c r="K8" s="13" t="s">
        <v>44</v>
      </c>
      <c r="L8" s="16" t="s">
        <v>46</v>
      </c>
      <c r="M8" s="1" t="s">
        <v>12</v>
      </c>
    </row>
    <row r="9" spans="1:13" ht="28.8" x14ac:dyDescent="0.3">
      <c r="A9" s="28" t="s">
        <v>62</v>
      </c>
      <c r="B9" s="5">
        <v>1</v>
      </c>
      <c r="C9" s="3" t="s">
        <v>50</v>
      </c>
      <c r="D9" s="4">
        <f>(379+499)/2</f>
        <v>439</v>
      </c>
      <c r="E9" s="4">
        <f>(379+499)/2</f>
        <v>439</v>
      </c>
      <c r="F9" s="4">
        <f>(379+499)/2</f>
        <v>439</v>
      </c>
      <c r="G9" s="20">
        <f t="shared" si="0"/>
        <v>439</v>
      </c>
      <c r="J9" s="53" t="s">
        <v>48</v>
      </c>
      <c r="K9" s="54"/>
      <c r="L9" s="55"/>
      <c r="M9" s="1" t="s">
        <v>12</v>
      </c>
    </row>
    <row r="10" spans="1:13" x14ac:dyDescent="0.3">
      <c r="B10" s="5">
        <v>1</v>
      </c>
      <c r="C10" s="3" t="s">
        <v>18</v>
      </c>
      <c r="D10" s="4">
        <v>35.15</v>
      </c>
      <c r="E10" s="11">
        <v>29.79</v>
      </c>
      <c r="F10" s="4">
        <v>33.700000000000003</v>
      </c>
      <c r="G10" s="20">
        <f t="shared" si="0"/>
        <v>32.880000000000003</v>
      </c>
      <c r="J10" s="15" t="s">
        <v>25</v>
      </c>
      <c r="K10" s="13" t="s">
        <v>27</v>
      </c>
      <c r="L10" s="16" t="s">
        <v>26</v>
      </c>
      <c r="M10" s="1" t="s">
        <v>12</v>
      </c>
    </row>
    <row r="11" spans="1:13" x14ac:dyDescent="0.3">
      <c r="B11" s="5">
        <v>1</v>
      </c>
      <c r="C11" s="3" t="s">
        <v>49</v>
      </c>
      <c r="D11" s="4">
        <v>175</v>
      </c>
      <c r="E11" s="11">
        <v>144.19</v>
      </c>
      <c r="F11" s="4">
        <v>141.97</v>
      </c>
      <c r="G11" s="20">
        <f t="shared" si="0"/>
        <v>153.72</v>
      </c>
      <c r="J11" s="15" t="s">
        <v>17</v>
      </c>
      <c r="K11" s="13" t="s">
        <v>28</v>
      </c>
      <c r="L11" s="16" t="s">
        <v>29</v>
      </c>
      <c r="M11" s="1" t="s">
        <v>12</v>
      </c>
    </row>
    <row r="12" spans="1:13" x14ac:dyDescent="0.3">
      <c r="B12" s="5">
        <v>1</v>
      </c>
      <c r="C12" s="3" t="s">
        <v>8</v>
      </c>
      <c r="D12" s="4">
        <v>35.450000000000003</v>
      </c>
      <c r="E12" s="11">
        <v>61.39</v>
      </c>
      <c r="F12" s="4">
        <v>57.01</v>
      </c>
      <c r="G12" s="20">
        <f t="shared" si="0"/>
        <v>51.283333333333331</v>
      </c>
      <c r="J12" s="15" t="s">
        <v>24</v>
      </c>
      <c r="K12" s="13" t="s">
        <v>30</v>
      </c>
      <c r="L12" s="16" t="s">
        <v>31</v>
      </c>
      <c r="M12" s="1" t="s">
        <v>12</v>
      </c>
    </row>
    <row r="13" spans="1:13" x14ac:dyDescent="0.3">
      <c r="B13" s="5" t="s">
        <v>15</v>
      </c>
      <c r="C13" s="3" t="s">
        <v>20</v>
      </c>
      <c r="D13" s="4">
        <v>35</v>
      </c>
      <c r="E13" s="4">
        <v>46.5</v>
      </c>
      <c r="F13" s="4">
        <v>33</v>
      </c>
      <c r="G13" s="20">
        <f t="shared" si="0"/>
        <v>38.166666666666664</v>
      </c>
      <c r="J13" s="31" t="s">
        <v>21</v>
      </c>
      <c r="K13" s="29" t="s">
        <v>22</v>
      </c>
      <c r="L13" s="30" t="s">
        <v>23</v>
      </c>
      <c r="M13" s="1" t="s">
        <v>12</v>
      </c>
    </row>
    <row r="14" spans="1:13" x14ac:dyDescent="0.3">
      <c r="A14" s="28" t="s">
        <v>68</v>
      </c>
      <c r="B14" s="7" t="s">
        <v>15</v>
      </c>
      <c r="C14" s="8" t="s">
        <v>9</v>
      </c>
      <c r="D14" s="6">
        <v>492.09</v>
      </c>
      <c r="E14" s="6">
        <f>60.63*4</f>
        <v>242.52</v>
      </c>
      <c r="F14" s="6" t="s">
        <v>15</v>
      </c>
      <c r="G14" s="27">
        <f>(D14+E14)/2</f>
        <v>367.30500000000001</v>
      </c>
      <c r="J14" s="31" t="s">
        <v>59</v>
      </c>
      <c r="K14" s="29" t="s">
        <v>60</v>
      </c>
      <c r="L14" s="39" t="s">
        <v>15</v>
      </c>
      <c r="M14" s="1" t="s">
        <v>12</v>
      </c>
    </row>
    <row r="15" spans="1:13" x14ac:dyDescent="0.3">
      <c r="A15" s="28"/>
      <c r="B15" s="5" t="s">
        <v>15</v>
      </c>
      <c r="C15" s="10" t="s">
        <v>70</v>
      </c>
      <c r="D15" s="4">
        <f>(800+2000)/2</f>
        <v>1400</v>
      </c>
      <c r="E15" s="4">
        <v>1500</v>
      </c>
      <c r="F15" s="4">
        <v>1450</v>
      </c>
      <c r="G15" s="27">
        <f>(D15+E15)/2</f>
        <v>1450</v>
      </c>
      <c r="J15" s="15" t="s">
        <v>67</v>
      </c>
      <c r="K15" s="40" t="s">
        <v>69</v>
      </c>
      <c r="L15" s="16" t="s">
        <v>71</v>
      </c>
      <c r="M15" s="1" t="s">
        <v>12</v>
      </c>
    </row>
    <row r="16" spans="1:13" x14ac:dyDescent="0.3">
      <c r="A16" s="28"/>
      <c r="B16" s="5" t="s">
        <v>15</v>
      </c>
      <c r="C16" s="10" t="s">
        <v>72</v>
      </c>
      <c r="D16" s="4">
        <v>8</v>
      </c>
      <c r="E16" s="4">
        <f>100/12</f>
        <v>8.3333333333333339</v>
      </c>
      <c r="F16" s="4">
        <v>8.3333333333333339</v>
      </c>
      <c r="G16" s="27">
        <f>(D16+E16)/2</f>
        <v>8.1666666666666679</v>
      </c>
      <c r="J16" s="15" t="s">
        <v>69</v>
      </c>
      <c r="K16" s="56" t="s">
        <v>71</v>
      </c>
      <c r="L16" s="57"/>
      <c r="M16" s="1" t="s">
        <v>12</v>
      </c>
    </row>
    <row r="17" spans="1:13" ht="15" thickBot="1" x14ac:dyDescent="0.35">
      <c r="A17" s="28"/>
      <c r="B17" s="7" t="s">
        <v>15</v>
      </c>
      <c r="C17" s="38" t="s">
        <v>79</v>
      </c>
      <c r="D17" s="37">
        <v>100</v>
      </c>
      <c r="E17" s="37">
        <v>100</v>
      </c>
      <c r="F17" s="37">
        <v>100</v>
      </c>
      <c r="G17" s="27">
        <f>(D17+E17+F17)/3</f>
        <v>100</v>
      </c>
      <c r="J17" s="58" t="s">
        <v>78</v>
      </c>
      <c r="K17" s="59"/>
      <c r="L17" s="60"/>
    </row>
    <row r="18" spans="1:13" ht="15" thickBot="1" x14ac:dyDescent="0.35">
      <c r="B18" s="50" t="s">
        <v>14</v>
      </c>
      <c r="C18" s="52"/>
      <c r="D18" s="44">
        <f>SUM(D4:D17)</f>
        <v>3273.61</v>
      </c>
      <c r="E18" s="25">
        <f>SUM(E4:E14)</f>
        <v>1645.8500000000001</v>
      </c>
      <c r="F18" s="25">
        <f>SUM(F4:F16)</f>
        <v>2778.8433333333337</v>
      </c>
      <c r="G18" s="45">
        <f>SUM(G4:G17)</f>
        <v>3257.9250000000002</v>
      </c>
      <c r="J18" s="1" t="s">
        <v>12</v>
      </c>
      <c r="K18" s="1" t="s">
        <v>12</v>
      </c>
    </row>
    <row r="19" spans="1:13" ht="15" thickBot="1" x14ac:dyDescent="0.35"/>
    <row r="20" spans="1:13" ht="15" thickBot="1" x14ac:dyDescent="0.35">
      <c r="B20" s="50" t="s">
        <v>66</v>
      </c>
      <c r="C20" s="51"/>
      <c r="D20" s="51"/>
      <c r="E20" s="51"/>
      <c r="F20" s="51"/>
      <c r="G20" s="52"/>
      <c r="J20" s="47" t="s">
        <v>10</v>
      </c>
      <c r="K20" s="48"/>
      <c r="L20" s="49"/>
    </row>
    <row r="21" spans="1:13" x14ac:dyDescent="0.3">
      <c r="B21" s="21" t="s">
        <v>0</v>
      </c>
      <c r="C21" s="22" t="s">
        <v>1</v>
      </c>
      <c r="D21" s="23" t="s">
        <v>2</v>
      </c>
      <c r="E21" s="23" t="s">
        <v>3</v>
      </c>
      <c r="F21" s="23" t="s">
        <v>4</v>
      </c>
      <c r="G21" s="24" t="s">
        <v>5</v>
      </c>
      <c r="J21" s="21" t="s">
        <v>2</v>
      </c>
      <c r="K21" s="22" t="s">
        <v>3</v>
      </c>
      <c r="L21" s="33" t="s">
        <v>4</v>
      </c>
    </row>
    <row r="22" spans="1:13" x14ac:dyDescent="0.3">
      <c r="B22" s="5">
        <v>1</v>
      </c>
      <c r="C22" s="3" t="s">
        <v>7</v>
      </c>
      <c r="D22" s="4">
        <v>47.44</v>
      </c>
      <c r="E22" s="4">
        <v>56.59</v>
      </c>
      <c r="F22" s="4">
        <v>52.89</v>
      </c>
      <c r="G22" s="20">
        <f>(D22+E22+F22)/3</f>
        <v>52.306666666666672</v>
      </c>
      <c r="I22" s="1" t="s">
        <v>12</v>
      </c>
      <c r="J22" s="15" t="s">
        <v>11</v>
      </c>
      <c r="K22" s="40" t="s">
        <v>13</v>
      </c>
      <c r="L22" s="16" t="s">
        <v>16</v>
      </c>
      <c r="M22" s="1" t="s">
        <v>12</v>
      </c>
    </row>
    <row r="23" spans="1:13" ht="28.8" x14ac:dyDescent="0.3">
      <c r="A23" s="28" t="s">
        <v>55</v>
      </c>
      <c r="B23" s="5">
        <v>1</v>
      </c>
      <c r="C23" s="10" t="s">
        <v>63</v>
      </c>
      <c r="D23" s="11">
        <f xml:space="preserve"> 899+G9</f>
        <v>1338</v>
      </c>
      <c r="E23" s="4" t="s">
        <v>15</v>
      </c>
      <c r="F23" s="4" t="s">
        <v>15</v>
      </c>
      <c r="G23" s="20" t="s">
        <v>15</v>
      </c>
      <c r="J23" s="19" t="s">
        <v>19</v>
      </c>
      <c r="K23" s="3" t="s">
        <v>15</v>
      </c>
      <c r="L23" s="14" t="s">
        <v>15</v>
      </c>
    </row>
    <row r="24" spans="1:13" ht="35.4" customHeight="1" x14ac:dyDescent="0.3">
      <c r="A24" s="28" t="s">
        <v>52</v>
      </c>
      <c r="B24" s="5">
        <v>1</v>
      </c>
      <c r="C24" s="10" t="s">
        <v>53</v>
      </c>
      <c r="D24" s="4" t="s">
        <v>15</v>
      </c>
      <c r="E24" s="4">
        <f>499+G12+G9+159.46</f>
        <v>1148.7433333333333</v>
      </c>
      <c r="F24" s="4" t="s">
        <v>15</v>
      </c>
      <c r="G24" s="20" t="s">
        <v>15</v>
      </c>
      <c r="J24" s="7" t="s">
        <v>15</v>
      </c>
      <c r="K24" s="29" t="s">
        <v>51</v>
      </c>
      <c r="L24" s="30" t="s">
        <v>54</v>
      </c>
      <c r="M24" s="1" t="s">
        <v>12</v>
      </c>
    </row>
    <row r="25" spans="1:13" ht="35.4" customHeight="1" x14ac:dyDescent="0.3">
      <c r="A25" s="28" t="s">
        <v>56</v>
      </c>
      <c r="B25" s="5">
        <v>1</v>
      </c>
      <c r="C25" s="10" t="s">
        <v>64</v>
      </c>
      <c r="D25" s="4" t="s">
        <v>15</v>
      </c>
      <c r="E25" s="4" t="s">
        <v>15</v>
      </c>
      <c r="F25" s="4">
        <f>549+G12+G9+157</f>
        <v>1196.2833333333333</v>
      </c>
      <c r="G25" s="20" t="s">
        <v>15</v>
      </c>
      <c r="J25" s="7" t="s">
        <v>15</v>
      </c>
      <c r="K25" s="29" t="s">
        <v>58</v>
      </c>
      <c r="L25" s="30" t="s">
        <v>57</v>
      </c>
      <c r="M25" s="1" t="s">
        <v>12</v>
      </c>
    </row>
    <row r="26" spans="1:13" x14ac:dyDescent="0.3">
      <c r="B26" s="5" t="s">
        <v>15</v>
      </c>
      <c r="C26" s="3" t="s">
        <v>20</v>
      </c>
      <c r="D26" s="4">
        <v>35</v>
      </c>
      <c r="E26" s="4">
        <v>46.5</v>
      </c>
      <c r="F26" s="4">
        <v>33</v>
      </c>
      <c r="G26" s="20">
        <f>(D26+E26+F26)/3</f>
        <v>38.166666666666664</v>
      </c>
      <c r="J26" s="31" t="s">
        <v>21</v>
      </c>
      <c r="K26" s="29" t="s">
        <v>22</v>
      </c>
      <c r="L26" s="30" t="s">
        <v>23</v>
      </c>
      <c r="M26" s="1" t="s">
        <v>12</v>
      </c>
    </row>
    <row r="27" spans="1:13" x14ac:dyDescent="0.3">
      <c r="B27" s="7" t="s">
        <v>15</v>
      </c>
      <c r="C27" s="8" t="s">
        <v>9</v>
      </c>
      <c r="D27" s="6">
        <f>G14</f>
        <v>367.30500000000001</v>
      </c>
      <c r="E27" s="6">
        <f>G14</f>
        <v>367.30500000000001</v>
      </c>
      <c r="F27" s="6">
        <f>G14</f>
        <v>367.30500000000001</v>
      </c>
      <c r="G27" s="27">
        <f>(D27+E27+F27)/3</f>
        <v>367.30500000000001</v>
      </c>
      <c r="J27" s="31" t="s">
        <v>59</v>
      </c>
      <c r="K27" s="29" t="s">
        <v>60</v>
      </c>
      <c r="L27" s="39" t="s">
        <v>15</v>
      </c>
    </row>
    <row r="28" spans="1:13" x14ac:dyDescent="0.3">
      <c r="A28" s="28"/>
      <c r="B28" s="5" t="s">
        <v>15</v>
      </c>
      <c r="C28" s="10" t="s">
        <v>70</v>
      </c>
      <c r="D28" s="4">
        <f>(800+2000)/2</f>
        <v>1400</v>
      </c>
      <c r="E28" s="4">
        <v>1500</v>
      </c>
      <c r="F28" s="4">
        <v>1450</v>
      </c>
      <c r="G28" s="27">
        <f>(D28+E28)/2</f>
        <v>1450</v>
      </c>
      <c r="J28" s="15" t="s">
        <v>67</v>
      </c>
      <c r="K28" s="40" t="s">
        <v>69</v>
      </c>
      <c r="L28" s="16" t="s">
        <v>71</v>
      </c>
      <c r="M28" s="1" t="s">
        <v>12</v>
      </c>
    </row>
    <row r="29" spans="1:13" x14ac:dyDescent="0.3">
      <c r="A29" s="28"/>
      <c r="B29" s="5" t="s">
        <v>15</v>
      </c>
      <c r="C29" s="10" t="s">
        <v>72</v>
      </c>
      <c r="D29" s="4">
        <v>8</v>
      </c>
      <c r="E29" s="4">
        <f>100/12</f>
        <v>8.3333333333333339</v>
      </c>
      <c r="F29" s="4">
        <v>8.3333333333333339</v>
      </c>
      <c r="G29" s="20">
        <f>(D29+E29)/2</f>
        <v>8.1666666666666679</v>
      </c>
      <c r="J29" s="15" t="s">
        <v>69</v>
      </c>
      <c r="K29" s="56" t="s">
        <v>71</v>
      </c>
      <c r="L29" s="57"/>
      <c r="M29" s="1" t="s">
        <v>12</v>
      </c>
    </row>
    <row r="30" spans="1:13" ht="15" thickBot="1" x14ac:dyDescent="0.35">
      <c r="A30" s="28"/>
      <c r="B30" s="7" t="s">
        <v>15</v>
      </c>
      <c r="C30" s="38" t="s">
        <v>79</v>
      </c>
      <c r="D30" s="37">
        <v>100</v>
      </c>
      <c r="E30" s="37">
        <v>100</v>
      </c>
      <c r="F30" s="37">
        <v>100</v>
      </c>
      <c r="G30" s="27">
        <f>(D30+E30+F30)/3</f>
        <v>100</v>
      </c>
      <c r="J30" s="58" t="s">
        <v>78</v>
      </c>
      <c r="K30" s="59"/>
      <c r="L30" s="60"/>
    </row>
    <row r="31" spans="1:13" ht="15" thickBot="1" x14ac:dyDescent="0.35">
      <c r="B31" s="47" t="s">
        <v>14</v>
      </c>
      <c r="C31" s="48"/>
      <c r="D31" s="25">
        <f>SUM(D22:D30)</f>
        <v>3295.7449999999999</v>
      </c>
      <c r="E31" s="25">
        <f>SUM(E22:E30)</f>
        <v>3227.4716666666668</v>
      </c>
      <c r="F31" s="25">
        <f>SUM(F22:F30)</f>
        <v>3207.811666666667</v>
      </c>
      <c r="G31" s="42">
        <f>G22+((D23+E24+F25)/3)+G26+G27+G28+G29+G30</f>
        <v>3243.6205555555557</v>
      </c>
      <c r="J31" s="9"/>
    </row>
    <row r="33" spans="1:3" x14ac:dyDescent="0.3">
      <c r="A33" s="46" t="s">
        <v>65</v>
      </c>
      <c r="B33" s="46"/>
      <c r="C33" s="46"/>
    </row>
  </sheetData>
  <mergeCells count="12">
    <mergeCell ref="B31:C31"/>
    <mergeCell ref="A33:C33"/>
    <mergeCell ref="K16:L16"/>
    <mergeCell ref="K29:L29"/>
    <mergeCell ref="J30:L30"/>
    <mergeCell ref="J17:L17"/>
    <mergeCell ref="B2:G2"/>
    <mergeCell ref="J2:L2"/>
    <mergeCell ref="J9:L9"/>
    <mergeCell ref="B18:C18"/>
    <mergeCell ref="B20:G20"/>
    <mergeCell ref="J20:L2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2AE68-1A51-46C5-ABC0-01B1A5FF2211}">
  <dimension ref="A1:M37"/>
  <sheetViews>
    <sheetView tabSelected="1" topLeftCell="A14" zoomScaleNormal="100" workbookViewId="0">
      <selection activeCell="G35" sqref="G35"/>
    </sheetView>
  </sheetViews>
  <sheetFormatPr defaultRowHeight="14.4" x14ac:dyDescent="0.3"/>
  <cols>
    <col min="1" max="1" width="37.6640625" style="1" customWidth="1"/>
    <col min="2" max="2" width="8" style="1" bestFit="1" customWidth="1"/>
    <col min="3" max="3" width="34.88671875" style="1" customWidth="1"/>
    <col min="4" max="7" width="10.77734375" style="2" bestFit="1" customWidth="1"/>
    <col min="8" max="9" width="8.88671875" style="1"/>
    <col min="10" max="12" width="9" style="1" bestFit="1" customWidth="1"/>
    <col min="13" max="16384" width="8.88671875" style="1"/>
  </cols>
  <sheetData>
    <row r="1" spans="1:13" ht="15" thickBot="1" x14ac:dyDescent="0.35"/>
    <row r="2" spans="1:13" ht="15" thickBot="1" x14ac:dyDescent="0.35">
      <c r="B2" s="50" t="s">
        <v>80</v>
      </c>
      <c r="C2" s="51"/>
      <c r="D2" s="51"/>
      <c r="E2" s="51"/>
      <c r="F2" s="51"/>
      <c r="G2" s="52"/>
      <c r="J2" s="47" t="s">
        <v>10</v>
      </c>
      <c r="K2" s="48"/>
      <c r="L2" s="49"/>
    </row>
    <row r="3" spans="1:13" x14ac:dyDescent="0.3">
      <c r="B3" s="21" t="s">
        <v>0</v>
      </c>
      <c r="C3" s="22" t="s">
        <v>1</v>
      </c>
      <c r="D3" s="23" t="s">
        <v>2</v>
      </c>
      <c r="E3" s="23" t="s">
        <v>3</v>
      </c>
      <c r="F3" s="23" t="s">
        <v>4</v>
      </c>
      <c r="G3" s="24" t="s">
        <v>5</v>
      </c>
      <c r="J3" s="34" t="s">
        <v>2</v>
      </c>
      <c r="K3" s="35" t="s">
        <v>3</v>
      </c>
      <c r="L3" s="36" t="s">
        <v>4</v>
      </c>
      <c r="M3" s="1" t="s">
        <v>12</v>
      </c>
    </row>
    <row r="4" spans="1:13" x14ac:dyDescent="0.3">
      <c r="B4" s="5">
        <v>1</v>
      </c>
      <c r="C4" s="3" t="s">
        <v>7</v>
      </c>
      <c r="D4" s="4">
        <v>47.44</v>
      </c>
      <c r="E4" s="4">
        <v>56.59</v>
      </c>
      <c r="F4" s="4">
        <v>52.89</v>
      </c>
      <c r="G4" s="20">
        <f>(D4+E4+F4)/3</f>
        <v>52.306666666666672</v>
      </c>
      <c r="I4" s="1" t="s">
        <v>12</v>
      </c>
      <c r="J4" s="15" t="s">
        <v>11</v>
      </c>
      <c r="K4" s="40" t="s">
        <v>13</v>
      </c>
      <c r="L4" s="16" t="s">
        <v>16</v>
      </c>
      <c r="M4" s="1" t="s">
        <v>12</v>
      </c>
    </row>
    <row r="5" spans="1:13" x14ac:dyDescent="0.3">
      <c r="B5" s="5">
        <v>1</v>
      </c>
      <c r="C5" s="3" t="s">
        <v>32</v>
      </c>
      <c r="D5" s="4">
        <v>8.49</v>
      </c>
      <c r="E5" s="4">
        <v>9.9</v>
      </c>
      <c r="F5" s="4">
        <v>7.39</v>
      </c>
      <c r="G5" s="20">
        <f t="shared" ref="G5:G13" si="0">(D5+E5+F5)/3</f>
        <v>8.5933333333333337</v>
      </c>
      <c r="J5" s="15" t="s">
        <v>36</v>
      </c>
      <c r="K5" s="40" t="s">
        <v>37</v>
      </c>
      <c r="L5" s="16" t="s">
        <v>40</v>
      </c>
      <c r="M5" s="1" t="s">
        <v>12</v>
      </c>
    </row>
    <row r="6" spans="1:13" x14ac:dyDescent="0.3">
      <c r="B6" s="5">
        <v>1</v>
      </c>
      <c r="C6" s="3" t="s">
        <v>33</v>
      </c>
      <c r="D6" s="4">
        <v>9.99</v>
      </c>
      <c r="E6" s="4">
        <v>15.99</v>
      </c>
      <c r="F6" s="4">
        <v>11.09</v>
      </c>
      <c r="G6" s="20">
        <f t="shared" si="0"/>
        <v>12.356666666666667</v>
      </c>
      <c r="J6" s="15" t="s">
        <v>39</v>
      </c>
      <c r="K6" s="40" t="s">
        <v>38</v>
      </c>
      <c r="L6" s="16" t="s">
        <v>41</v>
      </c>
      <c r="M6" s="1" t="s">
        <v>12</v>
      </c>
    </row>
    <row r="7" spans="1:13" x14ac:dyDescent="0.3">
      <c r="B7" s="5">
        <v>1</v>
      </c>
      <c r="C7" s="3" t="s">
        <v>34</v>
      </c>
      <c r="D7" s="4">
        <v>119</v>
      </c>
      <c r="E7" s="4">
        <v>119.99</v>
      </c>
      <c r="F7" s="4">
        <v>124.48</v>
      </c>
      <c r="G7" s="20">
        <f t="shared" si="0"/>
        <v>121.15666666666668</v>
      </c>
      <c r="J7" s="15" t="s">
        <v>43</v>
      </c>
      <c r="K7" s="40" t="s">
        <v>45</v>
      </c>
      <c r="L7" s="16" t="s">
        <v>47</v>
      </c>
      <c r="M7" s="1" t="s">
        <v>12</v>
      </c>
    </row>
    <row r="8" spans="1:13" x14ac:dyDescent="0.3">
      <c r="B8" s="5">
        <v>1</v>
      </c>
      <c r="C8" s="3" t="s">
        <v>35</v>
      </c>
      <c r="D8" s="4">
        <v>369</v>
      </c>
      <c r="E8" s="11">
        <v>479.99</v>
      </c>
      <c r="F8" s="4">
        <v>419.98</v>
      </c>
      <c r="G8" s="20">
        <f t="shared" si="0"/>
        <v>422.99</v>
      </c>
      <c r="J8" s="15" t="s">
        <v>42</v>
      </c>
      <c r="K8" s="13" t="s">
        <v>44</v>
      </c>
      <c r="L8" s="16" t="s">
        <v>46</v>
      </c>
      <c r="M8" s="1" t="s">
        <v>12</v>
      </c>
    </row>
    <row r="9" spans="1:13" ht="28.8" x14ac:dyDescent="0.3">
      <c r="A9" s="28" t="s">
        <v>62</v>
      </c>
      <c r="B9" s="5">
        <v>1</v>
      </c>
      <c r="C9" s="3" t="s">
        <v>50</v>
      </c>
      <c r="D9" s="4">
        <f>(379+499)/2</f>
        <v>439</v>
      </c>
      <c r="E9" s="4">
        <f>(379+499)/2</f>
        <v>439</v>
      </c>
      <c r="F9" s="4">
        <f>(379+499)/2</f>
        <v>439</v>
      </c>
      <c r="G9" s="20">
        <f t="shared" si="0"/>
        <v>439</v>
      </c>
      <c r="J9" s="53" t="s">
        <v>48</v>
      </c>
      <c r="K9" s="54"/>
      <c r="L9" s="55"/>
      <c r="M9" s="1" t="s">
        <v>12</v>
      </c>
    </row>
    <row r="10" spans="1:13" x14ac:dyDescent="0.3">
      <c r="B10" s="5">
        <v>1</v>
      </c>
      <c r="C10" s="3" t="s">
        <v>18</v>
      </c>
      <c r="D10" s="4">
        <v>35.15</v>
      </c>
      <c r="E10" s="11">
        <v>29.79</v>
      </c>
      <c r="F10" s="4">
        <v>33.700000000000003</v>
      </c>
      <c r="G10" s="20">
        <f t="shared" si="0"/>
        <v>32.880000000000003</v>
      </c>
      <c r="J10" s="15" t="s">
        <v>25</v>
      </c>
      <c r="K10" s="13" t="s">
        <v>27</v>
      </c>
      <c r="L10" s="16" t="s">
        <v>26</v>
      </c>
      <c r="M10" s="1" t="s">
        <v>12</v>
      </c>
    </row>
    <row r="11" spans="1:13" x14ac:dyDescent="0.3">
      <c r="B11" s="5">
        <v>1</v>
      </c>
      <c r="C11" s="3" t="s">
        <v>49</v>
      </c>
      <c r="D11" s="4">
        <v>175</v>
      </c>
      <c r="E11" s="11">
        <v>144.19</v>
      </c>
      <c r="F11" s="4">
        <v>141.97</v>
      </c>
      <c r="G11" s="20">
        <f t="shared" si="0"/>
        <v>153.72</v>
      </c>
      <c r="J11" s="15" t="s">
        <v>17</v>
      </c>
      <c r="K11" s="13" t="s">
        <v>28</v>
      </c>
      <c r="L11" s="16" t="s">
        <v>29</v>
      </c>
      <c r="M11" s="1" t="s">
        <v>12</v>
      </c>
    </row>
    <row r="12" spans="1:13" x14ac:dyDescent="0.3">
      <c r="B12" s="5">
        <v>1</v>
      </c>
      <c r="C12" s="3" t="s">
        <v>8</v>
      </c>
      <c r="D12" s="4">
        <v>35.450000000000003</v>
      </c>
      <c r="E12" s="11">
        <v>61.39</v>
      </c>
      <c r="F12" s="4">
        <v>57.01</v>
      </c>
      <c r="G12" s="20">
        <f t="shared" si="0"/>
        <v>51.283333333333331</v>
      </c>
      <c r="J12" s="15" t="s">
        <v>24</v>
      </c>
      <c r="K12" s="13" t="s">
        <v>30</v>
      </c>
      <c r="L12" s="16" t="s">
        <v>31</v>
      </c>
      <c r="M12" s="1" t="s">
        <v>12</v>
      </c>
    </row>
    <row r="13" spans="1:13" x14ac:dyDescent="0.3">
      <c r="B13" s="5" t="s">
        <v>15</v>
      </c>
      <c r="C13" s="3" t="s">
        <v>20</v>
      </c>
      <c r="D13" s="4">
        <v>35</v>
      </c>
      <c r="E13" s="4">
        <v>46.5</v>
      </c>
      <c r="F13" s="4">
        <v>33</v>
      </c>
      <c r="G13" s="20">
        <f t="shared" si="0"/>
        <v>38.166666666666664</v>
      </c>
      <c r="J13" s="31" t="s">
        <v>21</v>
      </c>
      <c r="K13" s="29" t="s">
        <v>22</v>
      </c>
      <c r="L13" s="30" t="s">
        <v>23</v>
      </c>
      <c r="M13" s="1" t="s">
        <v>12</v>
      </c>
    </row>
    <row r="14" spans="1:13" x14ac:dyDescent="0.3">
      <c r="A14" s="28" t="s">
        <v>68</v>
      </c>
      <c r="B14" s="7" t="s">
        <v>15</v>
      </c>
      <c r="C14" s="8" t="s">
        <v>9</v>
      </c>
      <c r="D14" s="6">
        <v>492.09</v>
      </c>
      <c r="E14" s="6">
        <f>60.63*4</f>
        <v>242.52</v>
      </c>
      <c r="F14" s="6" t="s">
        <v>15</v>
      </c>
      <c r="G14" s="27">
        <f>(D14+E14)/2</f>
        <v>367.30500000000001</v>
      </c>
      <c r="J14" s="31" t="s">
        <v>59</v>
      </c>
      <c r="K14" s="29" t="s">
        <v>60</v>
      </c>
      <c r="L14" s="39" t="s">
        <v>15</v>
      </c>
      <c r="M14" s="1" t="s">
        <v>12</v>
      </c>
    </row>
    <row r="15" spans="1:13" x14ac:dyDescent="0.3">
      <c r="A15" s="28"/>
      <c r="B15" s="5" t="s">
        <v>15</v>
      </c>
      <c r="C15" s="10" t="s">
        <v>70</v>
      </c>
      <c r="D15" s="4" t="s">
        <v>15</v>
      </c>
      <c r="E15" s="4">
        <v>1450</v>
      </c>
      <c r="F15" s="4">
        <v>1450</v>
      </c>
      <c r="G15" s="27" t="s">
        <v>15</v>
      </c>
      <c r="J15" s="61" t="s">
        <v>74</v>
      </c>
      <c r="K15" s="62"/>
      <c r="L15" s="63"/>
      <c r="M15" s="1" t="s">
        <v>12</v>
      </c>
    </row>
    <row r="16" spans="1:13" x14ac:dyDescent="0.3">
      <c r="A16" s="28"/>
      <c r="B16" s="5"/>
      <c r="C16" s="10" t="s">
        <v>75</v>
      </c>
      <c r="D16" s="4" t="s">
        <v>15</v>
      </c>
      <c r="E16" s="4">
        <f>69.41</f>
        <v>69.41</v>
      </c>
      <c r="F16" s="4">
        <v>70.239999999999995</v>
      </c>
      <c r="G16" s="27" t="s">
        <v>15</v>
      </c>
      <c r="J16" s="5" t="s">
        <v>15</v>
      </c>
      <c r="K16" s="40" t="s">
        <v>76</v>
      </c>
      <c r="L16" s="16" t="s">
        <v>77</v>
      </c>
      <c r="M16" s="1" t="s">
        <v>12</v>
      </c>
    </row>
    <row r="17" spans="1:13" x14ac:dyDescent="0.3">
      <c r="A17" s="28"/>
      <c r="B17" s="5" t="s">
        <v>15</v>
      </c>
      <c r="C17" s="10" t="s">
        <v>73</v>
      </c>
      <c r="D17" s="4">
        <f>(1600+3000)/2</f>
        <v>2300</v>
      </c>
      <c r="E17" s="4" t="s">
        <v>15</v>
      </c>
      <c r="F17" s="4" t="s">
        <v>15</v>
      </c>
      <c r="G17" s="27" t="s">
        <v>15</v>
      </c>
      <c r="J17" s="15" t="s">
        <v>67</v>
      </c>
      <c r="K17" s="3" t="s">
        <v>15</v>
      </c>
      <c r="L17" s="14" t="s">
        <v>15</v>
      </c>
      <c r="M17" s="1" t="s">
        <v>12</v>
      </c>
    </row>
    <row r="18" spans="1:13" x14ac:dyDescent="0.3">
      <c r="A18" s="28"/>
      <c r="B18" s="5" t="s">
        <v>15</v>
      </c>
      <c r="C18" s="10" t="s">
        <v>72</v>
      </c>
      <c r="D18" s="4">
        <v>8</v>
      </c>
      <c r="E18" s="4">
        <f>100/12</f>
        <v>8.3333333333333339</v>
      </c>
      <c r="F18" s="4">
        <v>8.3333333333333339</v>
      </c>
      <c r="G18" s="27">
        <f>(D18+E18)/2</f>
        <v>8.1666666666666679</v>
      </c>
      <c r="J18" s="15" t="s">
        <v>69</v>
      </c>
      <c r="K18" s="56" t="s">
        <v>71</v>
      </c>
      <c r="L18" s="57"/>
      <c r="M18" s="1" t="s">
        <v>12</v>
      </c>
    </row>
    <row r="19" spans="1:13" ht="29.4" thickBot="1" x14ac:dyDescent="0.35">
      <c r="A19" s="28"/>
      <c r="B19" s="7" t="s">
        <v>15</v>
      </c>
      <c r="C19" s="38" t="s">
        <v>79</v>
      </c>
      <c r="D19" s="37">
        <v>100</v>
      </c>
      <c r="E19" s="37">
        <v>100</v>
      </c>
      <c r="F19" s="37">
        <v>100</v>
      </c>
      <c r="G19" s="27">
        <f>(D19+E19+F19)/3</f>
        <v>100</v>
      </c>
      <c r="J19" s="58" t="s">
        <v>78</v>
      </c>
      <c r="K19" s="59"/>
      <c r="L19" s="60"/>
    </row>
    <row r="20" spans="1:13" ht="15" thickBot="1" x14ac:dyDescent="0.35">
      <c r="B20" s="50" t="s">
        <v>14</v>
      </c>
      <c r="C20" s="52"/>
      <c r="D20" s="44">
        <f>SUM(D4:D19)</f>
        <v>4173.6100000000006</v>
      </c>
      <c r="E20" s="44">
        <f>SUM(E4:E19)</f>
        <v>3273.5933333333337</v>
      </c>
      <c r="F20" s="44">
        <f>SUM(F4:F19)</f>
        <v>2949.0833333333335</v>
      </c>
      <c r="G20" s="45">
        <f>SUM(G4:G14)+(((E15+E16)+(F15+F16)+D17)/3)+G18+G19</f>
        <v>3587.8083333333334</v>
      </c>
      <c r="J20" s="1" t="s">
        <v>12</v>
      </c>
      <c r="K20" s="1" t="s">
        <v>12</v>
      </c>
    </row>
    <row r="21" spans="1:13" ht="15" thickBot="1" x14ac:dyDescent="0.35"/>
    <row r="22" spans="1:13" ht="15" thickBot="1" x14ac:dyDescent="0.35">
      <c r="B22" s="50" t="s">
        <v>80</v>
      </c>
      <c r="C22" s="51"/>
      <c r="D22" s="51"/>
      <c r="E22" s="51"/>
      <c r="F22" s="51"/>
      <c r="G22" s="52"/>
      <c r="J22" s="47" t="s">
        <v>10</v>
      </c>
      <c r="K22" s="48"/>
      <c r="L22" s="49"/>
    </row>
    <row r="23" spans="1:13" x14ac:dyDescent="0.3">
      <c r="B23" s="21" t="s">
        <v>0</v>
      </c>
      <c r="C23" s="22" t="s">
        <v>1</v>
      </c>
      <c r="D23" s="23" t="s">
        <v>2</v>
      </c>
      <c r="E23" s="23" t="s">
        <v>3</v>
      </c>
      <c r="F23" s="23" t="s">
        <v>4</v>
      </c>
      <c r="G23" s="24" t="s">
        <v>5</v>
      </c>
      <c r="J23" s="21" t="s">
        <v>2</v>
      </c>
      <c r="K23" s="22" t="s">
        <v>3</v>
      </c>
      <c r="L23" s="33" t="s">
        <v>4</v>
      </c>
    </row>
    <row r="24" spans="1:13" x14ac:dyDescent="0.3">
      <c r="B24" s="5">
        <v>1</v>
      </c>
      <c r="C24" s="3" t="s">
        <v>7</v>
      </c>
      <c r="D24" s="4">
        <v>47.44</v>
      </c>
      <c r="E24" s="4">
        <v>56.59</v>
      </c>
      <c r="F24" s="4">
        <v>52.89</v>
      </c>
      <c r="G24" s="20">
        <f>(D24+E24+F24)/3</f>
        <v>52.306666666666672</v>
      </c>
      <c r="I24" s="1" t="s">
        <v>12</v>
      </c>
      <c r="J24" s="15" t="s">
        <v>11</v>
      </c>
      <c r="K24" s="40" t="s">
        <v>13</v>
      </c>
      <c r="L24" s="16" t="s">
        <v>16</v>
      </c>
      <c r="M24" s="1" t="s">
        <v>12</v>
      </c>
    </row>
    <row r="25" spans="1:13" ht="28.8" x14ac:dyDescent="0.3">
      <c r="A25" s="28" t="s">
        <v>55</v>
      </c>
      <c r="B25" s="5">
        <v>1</v>
      </c>
      <c r="C25" s="10" t="s">
        <v>63</v>
      </c>
      <c r="D25" s="11">
        <f xml:space="preserve"> 899+G9</f>
        <v>1338</v>
      </c>
      <c r="E25" s="4" t="s">
        <v>15</v>
      </c>
      <c r="F25" s="4" t="s">
        <v>15</v>
      </c>
      <c r="G25" s="20" t="s">
        <v>15</v>
      </c>
      <c r="J25" s="19" t="s">
        <v>19</v>
      </c>
      <c r="K25" s="3" t="s">
        <v>15</v>
      </c>
      <c r="L25" s="14" t="s">
        <v>15</v>
      </c>
    </row>
    <row r="26" spans="1:13" ht="35.4" customHeight="1" x14ac:dyDescent="0.3">
      <c r="A26" s="28" t="s">
        <v>52</v>
      </c>
      <c r="B26" s="5">
        <v>1</v>
      </c>
      <c r="C26" s="10" t="s">
        <v>53</v>
      </c>
      <c r="D26" s="4" t="s">
        <v>15</v>
      </c>
      <c r="E26" s="4">
        <f>499+G12+G9+159.46</f>
        <v>1148.7433333333333</v>
      </c>
      <c r="F26" s="4" t="s">
        <v>15</v>
      </c>
      <c r="G26" s="20" t="s">
        <v>15</v>
      </c>
      <c r="J26" s="7" t="s">
        <v>15</v>
      </c>
      <c r="K26" s="29" t="s">
        <v>51</v>
      </c>
      <c r="L26" s="30" t="s">
        <v>54</v>
      </c>
      <c r="M26" s="1" t="s">
        <v>12</v>
      </c>
    </row>
    <row r="27" spans="1:13" ht="35.4" customHeight="1" x14ac:dyDescent="0.3">
      <c r="A27" s="28" t="s">
        <v>56</v>
      </c>
      <c r="B27" s="5">
        <v>1</v>
      </c>
      <c r="C27" s="10" t="s">
        <v>64</v>
      </c>
      <c r="D27" s="4" t="s">
        <v>15</v>
      </c>
      <c r="E27" s="4" t="s">
        <v>15</v>
      </c>
      <c r="F27" s="4">
        <f>549+G12+G9+157</f>
        <v>1196.2833333333333</v>
      </c>
      <c r="G27" s="20" t="s">
        <v>15</v>
      </c>
      <c r="J27" s="7" t="s">
        <v>15</v>
      </c>
      <c r="K27" s="29" t="s">
        <v>58</v>
      </c>
      <c r="L27" s="30" t="s">
        <v>57</v>
      </c>
      <c r="M27" s="1" t="s">
        <v>12</v>
      </c>
    </row>
    <row r="28" spans="1:13" x14ac:dyDescent="0.3">
      <c r="B28" s="5" t="s">
        <v>15</v>
      </c>
      <c r="C28" s="3" t="s">
        <v>20</v>
      </c>
      <c r="D28" s="4">
        <v>35</v>
      </c>
      <c r="E28" s="4">
        <v>46.5</v>
      </c>
      <c r="F28" s="4">
        <v>33</v>
      </c>
      <c r="G28" s="20">
        <f>(D28+E28+F28)/3</f>
        <v>38.166666666666664</v>
      </c>
      <c r="J28" s="31" t="s">
        <v>21</v>
      </c>
      <c r="K28" s="29" t="s">
        <v>22</v>
      </c>
      <c r="L28" s="30" t="s">
        <v>23</v>
      </c>
      <c r="M28" s="1" t="s">
        <v>12</v>
      </c>
    </row>
    <row r="29" spans="1:13" x14ac:dyDescent="0.3">
      <c r="B29" s="7" t="s">
        <v>15</v>
      </c>
      <c r="C29" s="8" t="s">
        <v>9</v>
      </c>
      <c r="D29" s="6">
        <f>G14</f>
        <v>367.30500000000001</v>
      </c>
      <c r="E29" s="6">
        <f>G14</f>
        <v>367.30500000000001</v>
      </c>
      <c r="F29" s="6">
        <f>G14</f>
        <v>367.30500000000001</v>
      </c>
      <c r="G29" s="27">
        <f>(D29+E29+F29)/3</f>
        <v>367.30500000000001</v>
      </c>
      <c r="J29" s="31" t="s">
        <v>59</v>
      </c>
      <c r="K29" s="29" t="s">
        <v>60</v>
      </c>
      <c r="L29" s="39" t="s">
        <v>15</v>
      </c>
    </row>
    <row r="30" spans="1:13" x14ac:dyDescent="0.3">
      <c r="A30" s="28"/>
      <c r="B30" s="5" t="s">
        <v>15</v>
      </c>
      <c r="C30" s="10" t="s">
        <v>70</v>
      </c>
      <c r="D30" s="4" t="s">
        <v>15</v>
      </c>
      <c r="E30" s="4">
        <v>1450</v>
      </c>
      <c r="F30" s="4">
        <v>1450</v>
      </c>
      <c r="G30" s="27">
        <f>(E30+F30)/2</f>
        <v>1450</v>
      </c>
      <c r="J30" s="61" t="s">
        <v>74</v>
      </c>
      <c r="K30" s="62"/>
      <c r="L30" s="63"/>
      <c r="M30" s="1" t="s">
        <v>12</v>
      </c>
    </row>
    <row r="31" spans="1:13" x14ac:dyDescent="0.3">
      <c r="A31" s="28"/>
      <c r="B31" s="5"/>
      <c r="C31" s="10" t="s">
        <v>75</v>
      </c>
      <c r="D31" s="4" t="s">
        <v>15</v>
      </c>
      <c r="E31" s="4">
        <f>69.41</f>
        <v>69.41</v>
      </c>
      <c r="F31" s="4">
        <v>70.239999999999995</v>
      </c>
      <c r="G31" s="27">
        <f>(E31+F31)/2</f>
        <v>69.824999999999989</v>
      </c>
      <c r="J31" s="5" t="s">
        <v>15</v>
      </c>
      <c r="K31" s="41" t="s">
        <v>76</v>
      </c>
      <c r="L31" s="43" t="s">
        <v>77</v>
      </c>
      <c r="M31" s="1" t="s">
        <v>12</v>
      </c>
    </row>
    <row r="32" spans="1:13" x14ac:dyDescent="0.3">
      <c r="A32" s="28"/>
      <c r="B32" s="5" t="s">
        <v>15</v>
      </c>
      <c r="C32" s="10" t="s">
        <v>73</v>
      </c>
      <c r="D32" s="4">
        <f>(1600+3000)/2</f>
        <v>2300</v>
      </c>
      <c r="E32" s="4" t="s">
        <v>15</v>
      </c>
      <c r="F32" s="4" t="s">
        <v>15</v>
      </c>
      <c r="G32" s="27" t="s">
        <v>15</v>
      </c>
      <c r="J32" s="15" t="s">
        <v>67</v>
      </c>
      <c r="K32" s="3" t="s">
        <v>15</v>
      </c>
      <c r="L32" s="14" t="s">
        <v>15</v>
      </c>
      <c r="M32" s="1" t="s">
        <v>12</v>
      </c>
    </row>
    <row r="33" spans="1:13" x14ac:dyDescent="0.3">
      <c r="A33" s="28"/>
      <c r="B33" s="5" t="s">
        <v>15</v>
      </c>
      <c r="C33" s="10" t="s">
        <v>72</v>
      </c>
      <c r="D33" s="4">
        <v>8</v>
      </c>
      <c r="E33" s="4">
        <f>100/12</f>
        <v>8.3333333333333339</v>
      </c>
      <c r="F33" s="4">
        <v>8.3333333333333339</v>
      </c>
      <c r="G33" s="20">
        <f>(D33+E33)/2</f>
        <v>8.1666666666666679</v>
      </c>
      <c r="J33" s="15" t="s">
        <v>69</v>
      </c>
      <c r="K33" s="56" t="s">
        <v>71</v>
      </c>
      <c r="L33" s="57"/>
      <c r="M33" s="1" t="s">
        <v>12</v>
      </c>
    </row>
    <row r="34" spans="1:13" ht="29.4" thickBot="1" x14ac:dyDescent="0.35">
      <c r="A34" s="28"/>
      <c r="B34" s="7" t="s">
        <v>15</v>
      </c>
      <c r="C34" s="38" t="s">
        <v>79</v>
      </c>
      <c r="D34" s="37">
        <v>100</v>
      </c>
      <c r="E34" s="37">
        <v>100</v>
      </c>
      <c r="F34" s="37">
        <v>100</v>
      </c>
      <c r="G34" s="27">
        <f>(D34+E34+F34)/3</f>
        <v>100</v>
      </c>
      <c r="J34" s="58" t="s">
        <v>78</v>
      </c>
      <c r="K34" s="59"/>
      <c r="L34" s="60"/>
    </row>
    <row r="35" spans="1:13" ht="15" thickBot="1" x14ac:dyDescent="0.35">
      <c r="B35" s="47" t="s">
        <v>14</v>
      </c>
      <c r="C35" s="48"/>
      <c r="D35" s="25">
        <f>SUM(D24:D34)</f>
        <v>4195.7449999999999</v>
      </c>
      <c r="E35" s="25">
        <f>SUM(E24:E34)</f>
        <v>3246.8816666666667</v>
      </c>
      <c r="F35" s="25">
        <f>SUM(F24:F34)</f>
        <v>3278.0516666666667</v>
      </c>
      <c r="G35" s="42">
        <f>G24+((D25+E26+F27)/3)+G28+G29+(((E30+G31)+(F30+G31)+D32)/3)+G33+G34</f>
        <v>3573.5038888888889</v>
      </c>
      <c r="J35" s="9"/>
    </row>
    <row r="37" spans="1:13" x14ac:dyDescent="0.3">
      <c r="A37" s="46" t="s">
        <v>65</v>
      </c>
      <c r="B37" s="46"/>
      <c r="C37" s="46"/>
    </row>
  </sheetData>
  <mergeCells count="14">
    <mergeCell ref="B2:G2"/>
    <mergeCell ref="J2:L2"/>
    <mergeCell ref="J9:L9"/>
    <mergeCell ref="K18:L18"/>
    <mergeCell ref="B20:C20"/>
    <mergeCell ref="J15:L15"/>
    <mergeCell ref="J19:L19"/>
    <mergeCell ref="B22:G22"/>
    <mergeCell ref="J22:L22"/>
    <mergeCell ref="K33:L33"/>
    <mergeCell ref="B35:C35"/>
    <mergeCell ref="A37:C37"/>
    <mergeCell ref="J34:L34"/>
    <mergeCell ref="J30:L3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Physical Store</vt:lpstr>
      <vt:lpstr>Physical Store + Website</vt:lpstr>
      <vt:lpstr>Physical +Website-Online Store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Paula Oehme</dc:creator>
  <cp:lastModifiedBy>Paula Oehme</cp:lastModifiedBy>
  <dcterms:created xsi:type="dcterms:W3CDTF">2018-12-06T11:34:54Z</dcterms:created>
  <dcterms:modified xsi:type="dcterms:W3CDTF">2018-12-08T18:53:32Z</dcterms:modified>
</cp:coreProperties>
</file>